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D9D3CAD-CDEE-46DA-8FD3-9E3E44261894}" xr6:coauthVersionLast="47" xr6:coauthVersionMax="47" xr10:uidLastSave="{00000000-0000-0000-0000-000000000000}"/>
  <bookViews>
    <workbookView xWindow="-120" yWindow="-120" windowWidth="29040" windowHeight="15840" firstSheet="8" activeTab="8" xr2:uid="{00000000-000D-0000-FFFF-FFFF00000000}"/>
  </bookViews>
  <sheets>
    <sheet name="Калькуляция" sheetId="1" state="hidden" r:id="rId1"/>
    <sheet name="прейскурант. (2)" sheetId="3" state="hidden" r:id="rId2"/>
    <sheet name="2 вариант (4)" sheetId="10" state="hidden" r:id="rId3"/>
    <sheet name="2 вариант (3)" sheetId="9" state="hidden" r:id="rId4"/>
    <sheet name="2 вариант (2)" sheetId="8" state="hidden" r:id="rId5"/>
    <sheet name="анализы лаб " sheetId="5" state="hidden" r:id="rId6"/>
    <sheet name="изм 2023" sheetId="4" state="hidden" r:id="rId7"/>
    <sheet name="2023" sheetId="2" state="hidden" r:id="rId8"/>
    <sheet name="2024 вариант" sheetId="7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</externalReferences>
  <definedNames>
    <definedName name="\a" localSheetId="4">#REF!</definedName>
    <definedName name="\a" localSheetId="3">#REF!</definedName>
    <definedName name="\a" localSheetId="2">#REF!</definedName>
    <definedName name="\a" localSheetId="7">#REF!</definedName>
    <definedName name="\a" localSheetId="8">#REF!</definedName>
    <definedName name="\a" localSheetId="5">#REF!</definedName>
    <definedName name="\a" localSheetId="6">#REF!</definedName>
    <definedName name="\a" localSheetId="1">#REF!</definedName>
    <definedName name="\a">#REF!</definedName>
    <definedName name="\E" localSheetId="4">#REF!</definedName>
    <definedName name="\E" localSheetId="3">#REF!</definedName>
    <definedName name="\E" localSheetId="2">#REF!</definedName>
    <definedName name="\E" localSheetId="7">#REF!</definedName>
    <definedName name="\E" localSheetId="8">#REF!</definedName>
    <definedName name="\E" localSheetId="5">#REF!</definedName>
    <definedName name="\E" localSheetId="6">#REF!</definedName>
    <definedName name="\E" localSheetId="1">#REF!</definedName>
    <definedName name="\E">#REF!</definedName>
    <definedName name="\m" localSheetId="4">#REF!</definedName>
    <definedName name="\m" localSheetId="3">#REF!</definedName>
    <definedName name="\m" localSheetId="2">#REF!</definedName>
    <definedName name="\m" localSheetId="7">#REF!</definedName>
    <definedName name="\m" localSheetId="8">#REF!</definedName>
    <definedName name="\m" localSheetId="5">#REF!</definedName>
    <definedName name="\m" localSheetId="6">#REF!</definedName>
    <definedName name="\m" localSheetId="1">#REF!</definedName>
    <definedName name="\m">#REF!</definedName>
    <definedName name="\n" localSheetId="4">#REF!</definedName>
    <definedName name="\n" localSheetId="3">#REF!</definedName>
    <definedName name="\n" localSheetId="2">#REF!</definedName>
    <definedName name="\n" localSheetId="7">#REF!</definedName>
    <definedName name="\n" localSheetId="8">#REF!</definedName>
    <definedName name="\n" localSheetId="5">#REF!</definedName>
    <definedName name="\n" localSheetId="6">#REF!</definedName>
    <definedName name="\n" localSheetId="1">#REF!</definedName>
    <definedName name="\n">#REF!</definedName>
    <definedName name="\o" localSheetId="4">#REF!</definedName>
    <definedName name="\o" localSheetId="3">#REF!</definedName>
    <definedName name="\o" localSheetId="2">#REF!</definedName>
    <definedName name="\o" localSheetId="7">#REF!</definedName>
    <definedName name="\o" localSheetId="8">#REF!</definedName>
    <definedName name="\o" localSheetId="5">#REF!</definedName>
    <definedName name="\o" localSheetId="6">#REF!</definedName>
    <definedName name="\o" localSheetId="1">#REF!</definedName>
    <definedName name="\o">#REF!</definedName>
    <definedName name="\WERYH" localSheetId="4">#REF!</definedName>
    <definedName name="\WERYH" localSheetId="3">#REF!</definedName>
    <definedName name="\WERYH" localSheetId="2">#REF!</definedName>
    <definedName name="\WERYH" localSheetId="7">#REF!</definedName>
    <definedName name="\WERYH" localSheetId="8">#REF!</definedName>
    <definedName name="\WERYH" localSheetId="5">#REF!</definedName>
    <definedName name="\WERYH" localSheetId="6">#REF!</definedName>
    <definedName name="\WERYH" localSheetId="1">#REF!</definedName>
    <definedName name="\WERYH">#REF!</definedName>
    <definedName name="\ыфвп" localSheetId="4">#REF!</definedName>
    <definedName name="\ыфвп" localSheetId="3">#REF!</definedName>
    <definedName name="\ыфвп" localSheetId="2">#REF!</definedName>
    <definedName name="\ыфвп" localSheetId="7">#REF!</definedName>
    <definedName name="\ыфвп" localSheetId="8">#REF!</definedName>
    <definedName name="\ыфвп" localSheetId="5">#REF!</definedName>
    <definedName name="\ыфвп" localSheetId="6">#REF!</definedName>
    <definedName name="\ыфвп" localSheetId="1">#REF!</definedName>
    <definedName name="\ыфвп">#REF!</definedName>
    <definedName name="\ЯВУ" localSheetId="4">#REF!</definedName>
    <definedName name="\ЯВУ" localSheetId="3">#REF!</definedName>
    <definedName name="\ЯВУ" localSheetId="2">#REF!</definedName>
    <definedName name="\ЯВУ" localSheetId="7">#REF!</definedName>
    <definedName name="\ЯВУ" localSheetId="8">#REF!</definedName>
    <definedName name="\ЯВУ" localSheetId="5">#REF!</definedName>
    <definedName name="\ЯВУ" localSheetId="6">#REF!</definedName>
    <definedName name="\ЯВУ" localSheetId="1">#REF!</definedName>
    <definedName name="\ЯВУ">#REF!</definedName>
    <definedName name="\ЯЯФ" localSheetId="4">#REF!</definedName>
    <definedName name="\ЯЯФ" localSheetId="3">#REF!</definedName>
    <definedName name="\ЯЯФ" localSheetId="2">#REF!</definedName>
    <definedName name="\ЯЯФ" localSheetId="7">#REF!</definedName>
    <definedName name="\ЯЯФ" localSheetId="8">#REF!</definedName>
    <definedName name="\ЯЯФ" localSheetId="5">#REF!</definedName>
    <definedName name="\ЯЯФ" localSheetId="6">#REF!</definedName>
    <definedName name="\ЯЯФ" localSheetId="1">#REF!</definedName>
    <definedName name="\ЯЯФ">#REF!</definedName>
    <definedName name="_" localSheetId="4">#REF!</definedName>
    <definedName name="_" localSheetId="3">#REF!</definedName>
    <definedName name="_" localSheetId="2">#REF!</definedName>
    <definedName name="_" localSheetId="7">#REF!</definedName>
    <definedName name="_" localSheetId="8">#REF!</definedName>
    <definedName name="_" localSheetId="5">#REF!</definedName>
    <definedName name="_" localSheetId="6">#REF!</definedName>
    <definedName name="_" localSheetId="0">#REF!</definedName>
    <definedName name="_" localSheetId="1">#REF!</definedName>
    <definedName name="_">#REF!</definedName>
    <definedName name="__" localSheetId="4">#REF!</definedName>
    <definedName name="__" localSheetId="3">#REF!</definedName>
    <definedName name="__" localSheetId="2">#REF!</definedName>
    <definedName name="__" localSheetId="7">#REF!</definedName>
    <definedName name="__" localSheetId="8">#REF!</definedName>
    <definedName name="__" localSheetId="5">#REF!</definedName>
    <definedName name="__" localSheetId="6">#REF!</definedName>
    <definedName name="__" localSheetId="1">#REF!</definedName>
    <definedName name="__">#REF!</definedName>
    <definedName name="____" localSheetId="4">#REF!</definedName>
    <definedName name="____" localSheetId="3">#REF!</definedName>
    <definedName name="____" localSheetId="2">#REF!</definedName>
    <definedName name="____" localSheetId="7">#REF!</definedName>
    <definedName name="____" localSheetId="8">#REF!</definedName>
    <definedName name="____" localSheetId="5">#REF!</definedName>
    <definedName name="____" localSheetId="6">#REF!</definedName>
    <definedName name="____" localSheetId="1">#REF!</definedName>
    <definedName name="____">#REF!</definedName>
    <definedName name="______" localSheetId="4">#REF!</definedName>
    <definedName name="______" localSheetId="3">#REF!</definedName>
    <definedName name="______" localSheetId="2">#REF!</definedName>
    <definedName name="______" localSheetId="7">#REF!</definedName>
    <definedName name="______" localSheetId="8">#REF!</definedName>
    <definedName name="______" localSheetId="5">#REF!</definedName>
    <definedName name="______" localSheetId="6">#REF!</definedName>
    <definedName name="______" localSheetId="1">#REF!</definedName>
    <definedName name="______">#REF!</definedName>
    <definedName name="__________" localSheetId="4">#REF!</definedName>
    <definedName name="__________" localSheetId="3">#REF!</definedName>
    <definedName name="__________" localSheetId="2">#REF!</definedName>
    <definedName name="__________" localSheetId="7">#REF!</definedName>
    <definedName name="__________" localSheetId="8">#REF!</definedName>
    <definedName name="__________" localSheetId="5">#REF!</definedName>
    <definedName name="__________" localSheetId="6">#REF!</definedName>
    <definedName name="__________" localSheetId="1">#REF!</definedName>
    <definedName name="__________">#REF!</definedName>
    <definedName name="_________________MS798" localSheetId="4">#REF!</definedName>
    <definedName name="_________________MS798" localSheetId="3">#REF!</definedName>
    <definedName name="_________________MS798" localSheetId="2">#REF!</definedName>
    <definedName name="_________________MS798" localSheetId="7">#REF!</definedName>
    <definedName name="_________________MS798" localSheetId="8">#REF!</definedName>
    <definedName name="_________________MS798" localSheetId="5">#REF!</definedName>
    <definedName name="_________________MS798" localSheetId="6">#REF!</definedName>
    <definedName name="_________________MS798" localSheetId="1">#REF!</definedName>
    <definedName name="_________________MS798">#REF!</definedName>
    <definedName name="_________________tab2" localSheetId="4">#REF!</definedName>
    <definedName name="_________________tab2" localSheetId="3">#REF!</definedName>
    <definedName name="_________________tab2" localSheetId="2">#REF!</definedName>
    <definedName name="_________________tab2" localSheetId="7">#REF!</definedName>
    <definedName name="_________________tab2" localSheetId="8">#REF!</definedName>
    <definedName name="_________________tab2" localSheetId="5">#REF!</definedName>
    <definedName name="_________________tab2" localSheetId="6">#REF!</definedName>
    <definedName name="_________________tab2" localSheetId="1">#REF!</definedName>
    <definedName name="_________________tab2">#REF!</definedName>
    <definedName name="_________________tab6798" localSheetId="4">#REF!</definedName>
    <definedName name="_________________tab6798" localSheetId="3">#REF!</definedName>
    <definedName name="_________________tab6798" localSheetId="2">#REF!</definedName>
    <definedName name="_________________tab6798" localSheetId="7">#REF!</definedName>
    <definedName name="_________________tab6798" localSheetId="8">#REF!</definedName>
    <definedName name="_________________tab6798" localSheetId="5">#REF!</definedName>
    <definedName name="_________________tab6798" localSheetId="6">#REF!</definedName>
    <definedName name="_________________tab6798" localSheetId="1">#REF!</definedName>
    <definedName name="_________________tab6798">#REF!</definedName>
    <definedName name="________________tab1" localSheetId="4">#REF!</definedName>
    <definedName name="________________tab1" localSheetId="3">#REF!</definedName>
    <definedName name="________________tab1" localSheetId="2">#REF!</definedName>
    <definedName name="________________tab1" localSheetId="7">#REF!</definedName>
    <definedName name="________________tab1" localSheetId="8">#REF!</definedName>
    <definedName name="________________tab1" localSheetId="5">#REF!</definedName>
    <definedName name="________________tab1" localSheetId="6">#REF!</definedName>
    <definedName name="________________tab1" localSheetId="1">#REF!</definedName>
    <definedName name="________________tab1">#REF!</definedName>
    <definedName name="_______________MS798" localSheetId="4">#REF!</definedName>
    <definedName name="_______________MS798" localSheetId="3">#REF!</definedName>
    <definedName name="_______________MS798" localSheetId="2">#REF!</definedName>
    <definedName name="_______________MS798" localSheetId="7">#REF!</definedName>
    <definedName name="_______________MS798" localSheetId="8">#REF!</definedName>
    <definedName name="_______________MS798" localSheetId="5">#REF!</definedName>
    <definedName name="_______________MS798" localSheetId="6">#REF!</definedName>
    <definedName name="_______________MS798" localSheetId="1">#REF!</definedName>
    <definedName name="_______________MS798">#REF!</definedName>
    <definedName name="_______________tab1" localSheetId="4">#REF!</definedName>
    <definedName name="_______________tab1" localSheetId="3">#REF!</definedName>
    <definedName name="_______________tab1" localSheetId="2">#REF!</definedName>
    <definedName name="_______________tab1" localSheetId="7">#REF!</definedName>
    <definedName name="_______________tab1" localSheetId="8">#REF!</definedName>
    <definedName name="_______________tab1" localSheetId="5">#REF!</definedName>
    <definedName name="_______________tab1" localSheetId="6">#REF!</definedName>
    <definedName name="_______________tab1" localSheetId="1">#REF!</definedName>
    <definedName name="_______________tab1">#REF!</definedName>
    <definedName name="_______________tab2" localSheetId="4">#REF!</definedName>
    <definedName name="_______________tab2" localSheetId="3">#REF!</definedName>
    <definedName name="_______________tab2" localSheetId="2">#REF!</definedName>
    <definedName name="_______________tab2" localSheetId="7">#REF!</definedName>
    <definedName name="_______________tab2" localSheetId="8">#REF!</definedName>
    <definedName name="_______________tab2" localSheetId="5">#REF!</definedName>
    <definedName name="_______________tab2" localSheetId="6">#REF!</definedName>
    <definedName name="_______________tab2" localSheetId="1">#REF!</definedName>
    <definedName name="_______________tab2">#REF!</definedName>
    <definedName name="_______________tab6798" localSheetId="4">#REF!</definedName>
    <definedName name="_______________tab6798" localSheetId="3">#REF!</definedName>
    <definedName name="_______________tab6798" localSheetId="2">#REF!</definedName>
    <definedName name="_______________tab6798" localSheetId="7">#REF!</definedName>
    <definedName name="_______________tab6798" localSheetId="8">#REF!</definedName>
    <definedName name="_______________tab6798" localSheetId="5">#REF!</definedName>
    <definedName name="_______________tab6798" localSheetId="6">#REF!</definedName>
    <definedName name="_______________tab6798" localSheetId="1">#REF!</definedName>
    <definedName name="_______________tab6798">#REF!</definedName>
    <definedName name="______________MS798" localSheetId="4">#REF!</definedName>
    <definedName name="______________MS798" localSheetId="3">#REF!</definedName>
    <definedName name="______________MS798" localSheetId="2">#REF!</definedName>
    <definedName name="______________MS798" localSheetId="7">#REF!</definedName>
    <definedName name="______________MS798" localSheetId="8">#REF!</definedName>
    <definedName name="______________MS798" localSheetId="5">#REF!</definedName>
    <definedName name="______________MS798" localSheetId="6">#REF!</definedName>
    <definedName name="______________MS798" localSheetId="1">#REF!</definedName>
    <definedName name="______________MS798">#REF!</definedName>
    <definedName name="______________prt1" localSheetId="4">'[1]067 100 (АПП не имеющ.право) '!______________prt1</definedName>
    <definedName name="______________prt1" localSheetId="3">'[1]067 100 (АПП не имеющ.право) '!______________prt1</definedName>
    <definedName name="______________prt1" localSheetId="2">'[1]067 100 (АПП не имеющ.право) '!______________prt1</definedName>
    <definedName name="______________prt1" localSheetId="8">'[1]067 100 (АПП не имеющ.право) '!______________prt1</definedName>
    <definedName name="______________prt1" localSheetId="5">'[1]067 100 (АПП не имеющ.право) '!______________prt1</definedName>
    <definedName name="______________prt1" localSheetId="6">'[1]067 100 (АПП не имеющ.право) '!______________prt1</definedName>
    <definedName name="______________prt1" localSheetId="1">'[1]067 100 (АПП не имеющ.право) '!______________prt1</definedName>
    <definedName name="______________prt1">'[1]067 100 (АПП не имеющ.право) '!______________prt1</definedName>
    <definedName name="______________prt2" localSheetId="4">'[1]067 100 (АПП не имеющ.право) '!______________prt2</definedName>
    <definedName name="______________prt2" localSheetId="3">'[1]067 100 (АПП не имеющ.право) '!______________prt2</definedName>
    <definedName name="______________prt2" localSheetId="2">'[1]067 100 (АПП не имеющ.право) '!______________prt2</definedName>
    <definedName name="______________prt2" localSheetId="8">'[1]067 100 (АПП не имеющ.право) '!______________prt2</definedName>
    <definedName name="______________prt2" localSheetId="5">'[1]067 100 (АПП не имеющ.право) '!______________prt2</definedName>
    <definedName name="______________prt2" localSheetId="6">'[1]067 100 (АПП не имеющ.право) '!______________prt2</definedName>
    <definedName name="______________prt2" localSheetId="1">'[1]067 100 (АПП не имеющ.право) '!______________prt2</definedName>
    <definedName name="______________prt2">'[1]067 100 (АПП не имеющ.право) '!______________prt2</definedName>
    <definedName name="______________prt3" localSheetId="4">'[1]067 100 (АПП не имеющ.право) '!______________prt3</definedName>
    <definedName name="______________prt3" localSheetId="3">'[1]067 100 (АПП не имеющ.право) '!______________prt3</definedName>
    <definedName name="______________prt3" localSheetId="2">'[1]067 100 (АПП не имеющ.право) '!______________prt3</definedName>
    <definedName name="______________prt3" localSheetId="8">'[1]067 100 (АПП не имеющ.право) '!______________prt3</definedName>
    <definedName name="______________prt3" localSheetId="5">'[1]067 100 (АПП не имеющ.право) '!______________prt3</definedName>
    <definedName name="______________prt3" localSheetId="6">'[1]067 100 (АПП не имеющ.право) '!______________prt3</definedName>
    <definedName name="______________prt3" localSheetId="1">'[1]067 100 (АПП не имеющ.право) '!______________prt3</definedName>
    <definedName name="______________prt3">'[1]067 100 (АПП не имеющ.право) '!______________prt3</definedName>
    <definedName name="______________prt4" localSheetId="4">'[1]067 100 (АПП не имеющ.право) '!______________prt4</definedName>
    <definedName name="______________prt4" localSheetId="3">'[1]067 100 (АПП не имеющ.право) '!______________prt4</definedName>
    <definedName name="______________prt4" localSheetId="2">'[1]067 100 (АПП не имеющ.право) '!______________prt4</definedName>
    <definedName name="______________prt4" localSheetId="8">'[1]067 100 (АПП не имеющ.право) '!______________prt4</definedName>
    <definedName name="______________prt4" localSheetId="5">'[1]067 100 (АПП не имеющ.право) '!______________prt4</definedName>
    <definedName name="______________prt4" localSheetId="6">'[1]067 100 (АПП не имеющ.право) '!______________prt4</definedName>
    <definedName name="______________prt4" localSheetId="1">'[1]067 100 (АПП не имеющ.право) '!______________prt4</definedName>
    <definedName name="______________prt4">'[1]067 100 (АПП не имеющ.право) '!______________prt4</definedName>
    <definedName name="______________prt5" localSheetId="4">'[1]067 100 (АПП не имеющ.право) '!______________prt5</definedName>
    <definedName name="______________prt5" localSheetId="3">'[1]067 100 (АПП не имеющ.право) '!______________prt5</definedName>
    <definedName name="______________prt5" localSheetId="2">'[1]067 100 (АПП не имеющ.право) '!______________prt5</definedName>
    <definedName name="______________prt5" localSheetId="8">'[1]067 100 (АПП не имеющ.право) '!______________prt5</definedName>
    <definedName name="______________prt5" localSheetId="5">'[1]067 100 (АПП не имеющ.право) '!______________prt5</definedName>
    <definedName name="______________prt5" localSheetId="6">'[1]067 100 (АПП не имеющ.право) '!______________prt5</definedName>
    <definedName name="______________prt5" localSheetId="1">'[1]067 100 (АПП не имеющ.право) '!______________prt5</definedName>
    <definedName name="______________prt5">'[1]067 100 (АПП не имеющ.право) '!______________prt5</definedName>
    <definedName name="______________prt6" localSheetId="4">'[1]067 100 (АПП не имеющ.право) '!______________prt6</definedName>
    <definedName name="______________prt6" localSheetId="3">'[1]067 100 (АПП не имеющ.право) '!______________prt6</definedName>
    <definedName name="______________prt6" localSheetId="2">'[1]067 100 (АПП не имеющ.право) '!______________prt6</definedName>
    <definedName name="______________prt6" localSheetId="8">'[1]067 100 (АПП не имеющ.право) '!______________prt6</definedName>
    <definedName name="______________prt6" localSheetId="5">'[1]067 100 (АПП не имеющ.право) '!______________prt6</definedName>
    <definedName name="______________prt6" localSheetId="6">'[1]067 100 (АПП не имеющ.право) '!______________prt6</definedName>
    <definedName name="______________prt6" localSheetId="1">'[1]067 100 (АПП не имеющ.право) '!______________prt6</definedName>
    <definedName name="______________prt6">'[1]067 100 (АПП не имеющ.право) '!______________prt6</definedName>
    <definedName name="______________prt7" localSheetId="4">'[1]067 100 (АПП не имеющ.право) '!______________prt7</definedName>
    <definedName name="______________prt7" localSheetId="3">'[1]067 100 (АПП не имеющ.право) '!______________prt7</definedName>
    <definedName name="______________prt7" localSheetId="2">'[1]067 100 (АПП не имеющ.право) '!______________prt7</definedName>
    <definedName name="______________prt7" localSheetId="8">'[1]067 100 (АПП не имеющ.право) '!______________prt7</definedName>
    <definedName name="______________prt7" localSheetId="5">'[1]067 100 (АПП не имеющ.право) '!______________prt7</definedName>
    <definedName name="______________prt7" localSheetId="6">'[1]067 100 (АПП не имеющ.право) '!______________prt7</definedName>
    <definedName name="______________prt7" localSheetId="1">'[1]067 100 (АПП не имеющ.право) '!______________prt7</definedName>
    <definedName name="______________prt7">'[1]067 100 (АПП не имеющ.право) '!______________prt7</definedName>
    <definedName name="______________prt8" localSheetId="4">'[1]067 100 (АПП не имеющ.право) '!______________prt8</definedName>
    <definedName name="______________prt8" localSheetId="3">'[1]067 100 (АПП не имеющ.право) '!______________prt8</definedName>
    <definedName name="______________prt8" localSheetId="2">'[1]067 100 (АПП не имеющ.право) '!______________prt8</definedName>
    <definedName name="______________prt8" localSheetId="8">'[1]067 100 (АПП не имеющ.право) '!______________prt8</definedName>
    <definedName name="______________prt8" localSheetId="5">'[1]067 100 (АПП не имеющ.право) '!______________prt8</definedName>
    <definedName name="______________prt8" localSheetId="6">'[1]067 100 (АПП не имеющ.право) '!______________prt8</definedName>
    <definedName name="______________prt8" localSheetId="1">'[1]067 100 (АПП не имеющ.право) '!______________prt8</definedName>
    <definedName name="______________prt8">'[1]067 100 (АПП не имеющ.право) '!______________prt8</definedName>
    <definedName name="______________tab1" localSheetId="4">#REF!</definedName>
    <definedName name="______________tab1" localSheetId="3">#REF!</definedName>
    <definedName name="______________tab1" localSheetId="2">#REF!</definedName>
    <definedName name="______________tab1" localSheetId="7">#REF!</definedName>
    <definedName name="______________tab1" localSheetId="8">#REF!</definedName>
    <definedName name="______________tab1" localSheetId="5">#REF!</definedName>
    <definedName name="______________tab1" localSheetId="6">#REF!</definedName>
    <definedName name="______________tab1" localSheetId="1">#REF!</definedName>
    <definedName name="______________tab1">#REF!</definedName>
    <definedName name="______________tab2" localSheetId="4">#REF!</definedName>
    <definedName name="______________tab2" localSheetId="3">#REF!</definedName>
    <definedName name="______________tab2" localSheetId="2">#REF!</definedName>
    <definedName name="______________tab2" localSheetId="7">#REF!</definedName>
    <definedName name="______________tab2" localSheetId="8">#REF!</definedName>
    <definedName name="______________tab2" localSheetId="5">#REF!</definedName>
    <definedName name="______________tab2" localSheetId="6">#REF!</definedName>
    <definedName name="______________tab2" localSheetId="1">#REF!</definedName>
    <definedName name="______________tab2">#REF!</definedName>
    <definedName name="______________tab6798" localSheetId="4">#REF!</definedName>
    <definedName name="______________tab6798" localSheetId="3">#REF!</definedName>
    <definedName name="______________tab6798" localSheetId="2">#REF!</definedName>
    <definedName name="______________tab6798" localSheetId="7">#REF!</definedName>
    <definedName name="______________tab6798" localSheetId="8">#REF!</definedName>
    <definedName name="______________tab6798" localSheetId="5">#REF!</definedName>
    <definedName name="______________tab6798" localSheetId="6">#REF!</definedName>
    <definedName name="______________tab6798" localSheetId="1">#REF!</definedName>
    <definedName name="______________tab6798">#REF!</definedName>
    <definedName name="_____________MS798" localSheetId="4">#REF!</definedName>
    <definedName name="_____________MS798" localSheetId="3">#REF!</definedName>
    <definedName name="_____________MS798" localSheetId="2">#REF!</definedName>
    <definedName name="_____________MS798" localSheetId="7">#REF!</definedName>
    <definedName name="_____________MS798" localSheetId="8">#REF!</definedName>
    <definedName name="_____________MS798" localSheetId="5">#REF!</definedName>
    <definedName name="_____________MS798" localSheetId="6">#REF!</definedName>
    <definedName name="_____________MS798" localSheetId="1">#REF!</definedName>
    <definedName name="_____________MS798">#REF!</definedName>
    <definedName name="_____________prt7" localSheetId="4">'[2]067 100 (АПП не имеющ.право) '!______________prt7</definedName>
    <definedName name="_____________prt7" localSheetId="3">'[2]067 100 (АПП не имеющ.право) '!______________prt7</definedName>
    <definedName name="_____________prt7" localSheetId="2">'[2]067 100 (АПП не имеющ.право) '!______________prt7</definedName>
    <definedName name="_____________prt7" localSheetId="8">'[2]067 100 (АПП не имеющ.право) '!______________prt7</definedName>
    <definedName name="_____________prt7" localSheetId="5">'[2]067 100 (АПП не имеющ.право) '!______________prt7</definedName>
    <definedName name="_____________prt7" localSheetId="6">'[2]067 100 (АПП не имеющ.право) '!______________prt7</definedName>
    <definedName name="_____________prt7" localSheetId="1">'[2]067 100 (АПП не имеющ.право) '!______________prt7</definedName>
    <definedName name="_____________prt7">'[2]067 100 (АПП не имеющ.право) '!______________prt7</definedName>
    <definedName name="_____________tab1" localSheetId="4">#REF!</definedName>
    <definedName name="_____________tab1" localSheetId="3">#REF!</definedName>
    <definedName name="_____________tab1" localSheetId="2">#REF!</definedName>
    <definedName name="_____________tab1" localSheetId="7">#REF!</definedName>
    <definedName name="_____________tab1" localSheetId="8">#REF!</definedName>
    <definedName name="_____________tab1" localSheetId="5">#REF!</definedName>
    <definedName name="_____________tab1" localSheetId="6">#REF!</definedName>
    <definedName name="_____________tab1" localSheetId="1">#REF!</definedName>
    <definedName name="_____________tab1">#REF!</definedName>
    <definedName name="_____________tab2" localSheetId="4">#REF!</definedName>
    <definedName name="_____________tab2" localSheetId="3">#REF!</definedName>
    <definedName name="_____________tab2" localSheetId="2">#REF!</definedName>
    <definedName name="_____________tab2" localSheetId="7">#REF!</definedName>
    <definedName name="_____________tab2" localSheetId="8">#REF!</definedName>
    <definedName name="_____________tab2" localSheetId="5">#REF!</definedName>
    <definedName name="_____________tab2" localSheetId="6">#REF!</definedName>
    <definedName name="_____________tab2" localSheetId="1">#REF!</definedName>
    <definedName name="_____________tab2">#REF!</definedName>
    <definedName name="_____________tab6798" localSheetId="4">#REF!</definedName>
    <definedName name="_____________tab6798" localSheetId="3">#REF!</definedName>
    <definedName name="_____________tab6798" localSheetId="2">#REF!</definedName>
    <definedName name="_____________tab6798" localSheetId="7">#REF!</definedName>
    <definedName name="_____________tab6798" localSheetId="8">#REF!</definedName>
    <definedName name="_____________tab6798" localSheetId="5">#REF!</definedName>
    <definedName name="_____________tab6798" localSheetId="6">#REF!</definedName>
    <definedName name="_____________tab6798" localSheetId="1">#REF!</definedName>
    <definedName name="_____________tab6798">#REF!</definedName>
    <definedName name="____________MS798" localSheetId="4">#REF!</definedName>
    <definedName name="____________MS798" localSheetId="3">#REF!</definedName>
    <definedName name="____________MS798" localSheetId="2">#REF!</definedName>
    <definedName name="____________MS798" localSheetId="7">#REF!</definedName>
    <definedName name="____________MS798" localSheetId="8">#REF!</definedName>
    <definedName name="____________MS798" localSheetId="5">#REF!</definedName>
    <definedName name="____________MS798" localSheetId="6">#REF!</definedName>
    <definedName name="____________MS798" localSheetId="1">#REF!</definedName>
    <definedName name="____________MS798">#REF!</definedName>
    <definedName name="____________prt1" localSheetId="4">'[1]067 100 (АПП не имеющ.право) '!____________prt1</definedName>
    <definedName name="____________prt1" localSheetId="3">'[1]067 100 (АПП не имеющ.право) '!____________prt1</definedName>
    <definedName name="____________prt1" localSheetId="2">'[1]067 100 (АПП не имеющ.право) '!____________prt1</definedName>
    <definedName name="____________prt1" localSheetId="8">'[1]067 100 (АПП не имеющ.право) '!____________prt1</definedName>
    <definedName name="____________prt1" localSheetId="5">'[1]067 100 (АПП не имеющ.право) '!____________prt1</definedName>
    <definedName name="____________prt1" localSheetId="6">'[1]067 100 (АПП не имеющ.право) '!____________prt1</definedName>
    <definedName name="____________prt1" localSheetId="1">'[1]067 100 (АПП не имеющ.право) '!____________prt1</definedName>
    <definedName name="____________prt1">'[1]067 100 (АПП не имеющ.право) '!____________prt1</definedName>
    <definedName name="____________prt2" localSheetId="4">'[1]067 100 (АПП не имеющ.право) '!____________prt2</definedName>
    <definedName name="____________prt2" localSheetId="3">'[1]067 100 (АПП не имеющ.право) '!____________prt2</definedName>
    <definedName name="____________prt2" localSheetId="2">'[1]067 100 (АПП не имеющ.право) '!____________prt2</definedName>
    <definedName name="____________prt2" localSheetId="8">'[1]067 100 (АПП не имеющ.право) '!____________prt2</definedName>
    <definedName name="____________prt2" localSheetId="5">'[1]067 100 (АПП не имеющ.право) '!____________prt2</definedName>
    <definedName name="____________prt2" localSheetId="6">'[1]067 100 (АПП не имеющ.право) '!____________prt2</definedName>
    <definedName name="____________prt2" localSheetId="1">'[1]067 100 (АПП не имеющ.право) '!____________prt2</definedName>
    <definedName name="____________prt2">'[1]067 100 (АПП не имеющ.право) '!____________prt2</definedName>
    <definedName name="____________prt3" localSheetId="4">'[1]067 100 (АПП не имеющ.право) '!____________prt3</definedName>
    <definedName name="____________prt3" localSheetId="3">'[1]067 100 (АПП не имеющ.право) '!____________prt3</definedName>
    <definedName name="____________prt3" localSheetId="2">'[1]067 100 (АПП не имеющ.право) '!____________prt3</definedName>
    <definedName name="____________prt3" localSheetId="8">'[1]067 100 (АПП не имеющ.право) '!____________prt3</definedName>
    <definedName name="____________prt3" localSheetId="5">'[1]067 100 (АПП не имеющ.право) '!____________prt3</definedName>
    <definedName name="____________prt3" localSheetId="6">'[1]067 100 (АПП не имеющ.право) '!____________prt3</definedName>
    <definedName name="____________prt3" localSheetId="1">'[1]067 100 (АПП не имеющ.право) '!____________prt3</definedName>
    <definedName name="____________prt3">'[1]067 100 (АПП не имеющ.право) '!____________prt3</definedName>
    <definedName name="____________prt4" localSheetId="4">'[1]067 100 (АПП не имеющ.право) '!____________prt4</definedName>
    <definedName name="____________prt4" localSheetId="3">'[1]067 100 (АПП не имеющ.право) '!____________prt4</definedName>
    <definedName name="____________prt4" localSheetId="2">'[1]067 100 (АПП не имеющ.право) '!____________prt4</definedName>
    <definedName name="____________prt4" localSheetId="8">'[1]067 100 (АПП не имеющ.право) '!____________prt4</definedName>
    <definedName name="____________prt4" localSheetId="5">'[1]067 100 (АПП не имеющ.право) '!____________prt4</definedName>
    <definedName name="____________prt4" localSheetId="6">'[1]067 100 (АПП не имеющ.право) '!____________prt4</definedName>
    <definedName name="____________prt4" localSheetId="1">'[1]067 100 (АПП не имеющ.право) '!____________prt4</definedName>
    <definedName name="____________prt4">'[1]067 100 (АПП не имеющ.право) '!____________prt4</definedName>
    <definedName name="____________prt5" localSheetId="4">'[1]067 100 (АПП не имеющ.право) '!____________prt5</definedName>
    <definedName name="____________prt5" localSheetId="3">'[1]067 100 (АПП не имеющ.право) '!____________prt5</definedName>
    <definedName name="____________prt5" localSheetId="2">'[1]067 100 (АПП не имеющ.право) '!____________prt5</definedName>
    <definedName name="____________prt5" localSheetId="8">'[1]067 100 (АПП не имеющ.право) '!____________prt5</definedName>
    <definedName name="____________prt5" localSheetId="5">'[1]067 100 (АПП не имеющ.право) '!____________prt5</definedName>
    <definedName name="____________prt5" localSheetId="6">'[1]067 100 (АПП не имеющ.право) '!____________prt5</definedName>
    <definedName name="____________prt5" localSheetId="1">'[1]067 100 (АПП не имеющ.право) '!____________prt5</definedName>
    <definedName name="____________prt5">'[1]067 100 (АПП не имеющ.право) '!____________prt5</definedName>
    <definedName name="____________prt6" localSheetId="4">'[1]067 100 (АПП не имеющ.право) '!____________prt6</definedName>
    <definedName name="____________prt6" localSheetId="3">'[1]067 100 (АПП не имеющ.право) '!____________prt6</definedName>
    <definedName name="____________prt6" localSheetId="2">'[1]067 100 (АПП не имеющ.право) '!____________prt6</definedName>
    <definedName name="____________prt6" localSheetId="8">'[1]067 100 (АПП не имеющ.право) '!____________prt6</definedName>
    <definedName name="____________prt6" localSheetId="5">'[1]067 100 (АПП не имеющ.право) '!____________prt6</definedName>
    <definedName name="____________prt6" localSheetId="6">'[1]067 100 (АПП не имеющ.право) '!____________prt6</definedName>
    <definedName name="____________prt6" localSheetId="1">'[1]067 100 (АПП не имеющ.право) '!____________prt6</definedName>
    <definedName name="____________prt6">'[1]067 100 (АПП не имеющ.право) '!____________prt6</definedName>
    <definedName name="____________prt7" localSheetId="4">'[1]067 100 (АПП не имеющ.право) '!____________prt7</definedName>
    <definedName name="____________prt7" localSheetId="3">'[1]067 100 (АПП не имеющ.право) '!____________prt7</definedName>
    <definedName name="____________prt7" localSheetId="2">'[1]067 100 (АПП не имеющ.право) '!____________prt7</definedName>
    <definedName name="____________prt7" localSheetId="8">'[1]067 100 (АПП не имеющ.право) '!____________prt7</definedName>
    <definedName name="____________prt7" localSheetId="5">'[1]067 100 (АПП не имеющ.право) '!____________prt7</definedName>
    <definedName name="____________prt7" localSheetId="6">'[1]067 100 (АПП не имеющ.право) '!____________prt7</definedName>
    <definedName name="____________prt7" localSheetId="1">'[1]067 100 (АПП не имеющ.право) '!____________prt7</definedName>
    <definedName name="____________prt7">'[1]067 100 (АПП не имеющ.право) '!____________prt7</definedName>
    <definedName name="____________prt8" localSheetId="4">'[1]067 100 (АПП не имеющ.право) '!____________prt8</definedName>
    <definedName name="____________prt8" localSheetId="3">'[1]067 100 (АПП не имеющ.право) '!____________prt8</definedName>
    <definedName name="____________prt8" localSheetId="2">'[1]067 100 (АПП не имеющ.право) '!____________prt8</definedName>
    <definedName name="____________prt8" localSheetId="8">'[1]067 100 (АПП не имеющ.право) '!____________prt8</definedName>
    <definedName name="____________prt8" localSheetId="5">'[1]067 100 (АПП не имеющ.право) '!____________prt8</definedName>
    <definedName name="____________prt8" localSheetId="6">'[1]067 100 (АПП не имеющ.право) '!____________prt8</definedName>
    <definedName name="____________prt8" localSheetId="1">'[1]067 100 (АПП не имеющ.право) '!____________prt8</definedName>
    <definedName name="____________prt8">'[1]067 100 (АПП не имеющ.право) '!____________prt8</definedName>
    <definedName name="____________tab1" localSheetId="4">#REF!</definedName>
    <definedName name="____________tab1" localSheetId="3">#REF!</definedName>
    <definedName name="____________tab1" localSheetId="2">#REF!</definedName>
    <definedName name="____________tab1" localSheetId="7">#REF!</definedName>
    <definedName name="____________tab1" localSheetId="8">#REF!</definedName>
    <definedName name="____________tab1" localSheetId="5">#REF!</definedName>
    <definedName name="____________tab1" localSheetId="6">#REF!</definedName>
    <definedName name="____________tab1" localSheetId="1">#REF!</definedName>
    <definedName name="____________tab1">#REF!</definedName>
    <definedName name="____________tab2" localSheetId="4">#REF!</definedName>
    <definedName name="____________tab2" localSheetId="3">#REF!</definedName>
    <definedName name="____________tab2" localSheetId="2">#REF!</definedName>
    <definedName name="____________tab2" localSheetId="7">#REF!</definedName>
    <definedName name="____________tab2" localSheetId="8">#REF!</definedName>
    <definedName name="____________tab2" localSheetId="5">#REF!</definedName>
    <definedName name="____________tab2" localSheetId="6">#REF!</definedName>
    <definedName name="____________tab2" localSheetId="1">#REF!</definedName>
    <definedName name="____________tab2">#REF!</definedName>
    <definedName name="____________tab6798" localSheetId="4">#REF!</definedName>
    <definedName name="____________tab6798" localSheetId="3">#REF!</definedName>
    <definedName name="____________tab6798" localSheetId="2">#REF!</definedName>
    <definedName name="____________tab6798" localSheetId="7">#REF!</definedName>
    <definedName name="____________tab6798" localSheetId="8">#REF!</definedName>
    <definedName name="____________tab6798" localSheetId="5">#REF!</definedName>
    <definedName name="____________tab6798" localSheetId="6">#REF!</definedName>
    <definedName name="____________tab6798" localSheetId="1">#REF!</definedName>
    <definedName name="____________tab6798">#REF!</definedName>
    <definedName name="___________MS798" localSheetId="4">#REF!</definedName>
    <definedName name="___________MS798" localSheetId="3">#REF!</definedName>
    <definedName name="___________MS798" localSheetId="2">#REF!</definedName>
    <definedName name="___________MS798" localSheetId="7">#REF!</definedName>
    <definedName name="___________MS798" localSheetId="8">#REF!</definedName>
    <definedName name="___________MS798" localSheetId="5">#REF!</definedName>
    <definedName name="___________MS798" localSheetId="6">#REF!</definedName>
    <definedName name="___________MS798" localSheetId="1">#REF!</definedName>
    <definedName name="___________MS798">#REF!</definedName>
    <definedName name="___________prt1" localSheetId="4">'[1]067 100 (АПП не имеющ.право) '!___________prt1</definedName>
    <definedName name="___________prt1" localSheetId="3">'[1]067 100 (АПП не имеющ.право) '!___________prt1</definedName>
    <definedName name="___________prt1" localSheetId="2">'[1]067 100 (АПП не имеющ.право) '!___________prt1</definedName>
    <definedName name="___________prt1" localSheetId="8">'[1]067 100 (АПП не имеющ.право) '!___________prt1</definedName>
    <definedName name="___________prt1" localSheetId="5">'[1]067 100 (АПП не имеющ.право) '!___________prt1</definedName>
    <definedName name="___________prt1" localSheetId="6">'[1]067 100 (АПП не имеющ.право) '!___________prt1</definedName>
    <definedName name="___________prt1" localSheetId="1">'[1]067 100 (АПП не имеющ.право) '!___________prt1</definedName>
    <definedName name="___________prt1">'[1]067 100 (АПП не имеющ.право) '!___________prt1</definedName>
    <definedName name="___________prt2" localSheetId="4">'[1]067 100 (АПП не имеющ.право) '!___________prt2</definedName>
    <definedName name="___________prt2" localSheetId="3">'[1]067 100 (АПП не имеющ.право) '!___________prt2</definedName>
    <definedName name="___________prt2" localSheetId="2">'[1]067 100 (АПП не имеющ.право) '!___________prt2</definedName>
    <definedName name="___________prt2" localSheetId="8">'[1]067 100 (АПП не имеющ.право) '!___________prt2</definedName>
    <definedName name="___________prt2" localSheetId="5">'[1]067 100 (АПП не имеющ.право) '!___________prt2</definedName>
    <definedName name="___________prt2" localSheetId="6">'[1]067 100 (АПП не имеющ.право) '!___________prt2</definedName>
    <definedName name="___________prt2" localSheetId="1">'[1]067 100 (АПП не имеющ.право) '!___________prt2</definedName>
    <definedName name="___________prt2">'[1]067 100 (АПП не имеющ.право) '!___________prt2</definedName>
    <definedName name="___________prt3" localSheetId="4">'[1]067 100 (АПП не имеющ.право) '!___________prt3</definedName>
    <definedName name="___________prt3" localSheetId="3">'[1]067 100 (АПП не имеющ.право) '!___________prt3</definedName>
    <definedName name="___________prt3" localSheetId="2">'[1]067 100 (АПП не имеющ.право) '!___________prt3</definedName>
    <definedName name="___________prt3" localSheetId="8">'[1]067 100 (АПП не имеющ.право) '!___________prt3</definedName>
    <definedName name="___________prt3" localSheetId="5">'[1]067 100 (АПП не имеющ.право) '!___________prt3</definedName>
    <definedName name="___________prt3" localSheetId="6">'[1]067 100 (АПП не имеющ.право) '!___________prt3</definedName>
    <definedName name="___________prt3" localSheetId="1">'[1]067 100 (АПП не имеющ.право) '!___________prt3</definedName>
    <definedName name="___________prt3">'[1]067 100 (АПП не имеющ.право) '!___________prt3</definedName>
    <definedName name="___________prt4" localSheetId="4">'[1]067 100 (АПП не имеющ.право) '!___________prt4</definedName>
    <definedName name="___________prt4" localSheetId="3">'[1]067 100 (АПП не имеющ.право) '!___________prt4</definedName>
    <definedName name="___________prt4" localSheetId="2">'[1]067 100 (АПП не имеющ.право) '!___________prt4</definedName>
    <definedName name="___________prt4" localSheetId="8">'[1]067 100 (АПП не имеющ.право) '!___________prt4</definedName>
    <definedName name="___________prt4" localSheetId="5">'[1]067 100 (АПП не имеющ.право) '!___________prt4</definedName>
    <definedName name="___________prt4" localSheetId="6">'[1]067 100 (АПП не имеющ.право) '!___________prt4</definedName>
    <definedName name="___________prt4" localSheetId="1">'[1]067 100 (АПП не имеющ.право) '!___________prt4</definedName>
    <definedName name="___________prt4">'[1]067 100 (АПП не имеющ.право) '!___________prt4</definedName>
    <definedName name="___________prt5" localSheetId="4">'[1]067 100 (АПП не имеющ.право) '!___________prt5</definedName>
    <definedName name="___________prt5" localSheetId="3">'[1]067 100 (АПП не имеющ.право) '!___________prt5</definedName>
    <definedName name="___________prt5" localSheetId="2">'[1]067 100 (АПП не имеющ.право) '!___________prt5</definedName>
    <definedName name="___________prt5" localSheetId="8">'[1]067 100 (АПП не имеющ.право) '!___________prt5</definedName>
    <definedName name="___________prt5" localSheetId="5">'[1]067 100 (АПП не имеющ.право) '!___________prt5</definedName>
    <definedName name="___________prt5" localSheetId="6">'[1]067 100 (АПП не имеющ.право) '!___________prt5</definedName>
    <definedName name="___________prt5" localSheetId="1">'[1]067 100 (АПП не имеющ.право) '!___________prt5</definedName>
    <definedName name="___________prt5">'[1]067 100 (АПП не имеющ.право) '!___________prt5</definedName>
    <definedName name="___________prt6" localSheetId="4">'[1]067 100 (АПП не имеющ.право) '!___________prt6</definedName>
    <definedName name="___________prt6" localSheetId="3">'[1]067 100 (АПП не имеющ.право) '!___________prt6</definedName>
    <definedName name="___________prt6" localSheetId="2">'[1]067 100 (АПП не имеющ.право) '!___________prt6</definedName>
    <definedName name="___________prt6" localSheetId="8">'[1]067 100 (АПП не имеющ.право) '!___________prt6</definedName>
    <definedName name="___________prt6" localSheetId="5">'[1]067 100 (АПП не имеющ.право) '!___________prt6</definedName>
    <definedName name="___________prt6" localSheetId="6">'[1]067 100 (АПП не имеющ.право) '!___________prt6</definedName>
    <definedName name="___________prt6" localSheetId="1">'[1]067 100 (АПП не имеющ.право) '!___________prt6</definedName>
    <definedName name="___________prt6">'[1]067 100 (АПП не имеющ.право) '!___________prt6</definedName>
    <definedName name="___________prt7" localSheetId="4">'[1]067 100 (АПП не имеющ.право) '!___________prt7</definedName>
    <definedName name="___________prt7" localSheetId="3">'[1]067 100 (АПП не имеющ.право) '!___________prt7</definedName>
    <definedName name="___________prt7" localSheetId="2">'[1]067 100 (АПП не имеющ.право) '!___________prt7</definedName>
    <definedName name="___________prt7" localSheetId="8">'[1]067 100 (АПП не имеющ.право) '!___________prt7</definedName>
    <definedName name="___________prt7" localSheetId="5">'[1]067 100 (АПП не имеющ.право) '!___________prt7</definedName>
    <definedName name="___________prt7" localSheetId="6">'[1]067 100 (АПП не имеющ.право) '!___________prt7</definedName>
    <definedName name="___________prt7" localSheetId="1">'[1]067 100 (АПП не имеющ.право) '!___________prt7</definedName>
    <definedName name="___________prt7">'[1]067 100 (АПП не имеющ.право) '!___________prt7</definedName>
    <definedName name="___________prt8" localSheetId="4">'[1]067 100 (АПП не имеющ.право) '!___________prt8</definedName>
    <definedName name="___________prt8" localSheetId="3">'[1]067 100 (АПП не имеющ.право) '!___________prt8</definedName>
    <definedName name="___________prt8" localSheetId="2">'[1]067 100 (АПП не имеющ.право) '!___________prt8</definedName>
    <definedName name="___________prt8" localSheetId="8">'[1]067 100 (АПП не имеющ.право) '!___________prt8</definedName>
    <definedName name="___________prt8" localSheetId="5">'[1]067 100 (АПП не имеющ.право) '!___________prt8</definedName>
    <definedName name="___________prt8" localSheetId="6">'[1]067 100 (АПП не имеющ.право) '!___________prt8</definedName>
    <definedName name="___________prt8" localSheetId="1">'[1]067 100 (АПП не имеющ.право) '!___________prt8</definedName>
    <definedName name="___________prt8">'[1]067 100 (АПП не имеющ.право) '!___________prt8</definedName>
    <definedName name="___________tab1" localSheetId="4">#REF!</definedName>
    <definedName name="___________tab1" localSheetId="3">#REF!</definedName>
    <definedName name="___________tab1" localSheetId="2">#REF!</definedName>
    <definedName name="___________tab1" localSheetId="7">#REF!</definedName>
    <definedName name="___________tab1" localSheetId="8">#REF!</definedName>
    <definedName name="___________tab1" localSheetId="5">#REF!</definedName>
    <definedName name="___________tab1" localSheetId="6">#REF!</definedName>
    <definedName name="___________tab1" localSheetId="1">#REF!</definedName>
    <definedName name="___________tab1">#REF!</definedName>
    <definedName name="___________tab2" localSheetId="4">#REF!</definedName>
    <definedName name="___________tab2" localSheetId="3">#REF!</definedName>
    <definedName name="___________tab2" localSheetId="2">#REF!</definedName>
    <definedName name="___________tab2" localSheetId="7">#REF!</definedName>
    <definedName name="___________tab2" localSheetId="8">#REF!</definedName>
    <definedName name="___________tab2" localSheetId="5">#REF!</definedName>
    <definedName name="___________tab2" localSheetId="6">#REF!</definedName>
    <definedName name="___________tab2" localSheetId="1">#REF!</definedName>
    <definedName name="___________tab2">#REF!</definedName>
    <definedName name="___________tab6798" localSheetId="4">#REF!</definedName>
    <definedName name="___________tab6798" localSheetId="3">#REF!</definedName>
    <definedName name="___________tab6798" localSheetId="2">#REF!</definedName>
    <definedName name="___________tab6798" localSheetId="7">#REF!</definedName>
    <definedName name="___________tab6798" localSheetId="8">#REF!</definedName>
    <definedName name="___________tab6798" localSheetId="5">#REF!</definedName>
    <definedName name="___________tab6798" localSheetId="6">#REF!</definedName>
    <definedName name="___________tab6798" localSheetId="1">#REF!</definedName>
    <definedName name="___________tab6798">#REF!</definedName>
    <definedName name="__________MS798" localSheetId="4">#REF!</definedName>
    <definedName name="__________MS798" localSheetId="3">#REF!</definedName>
    <definedName name="__________MS798" localSheetId="2">#REF!</definedName>
    <definedName name="__________MS798" localSheetId="7">#REF!</definedName>
    <definedName name="__________MS798" localSheetId="8">#REF!</definedName>
    <definedName name="__________MS798" localSheetId="5">#REF!</definedName>
    <definedName name="__________MS798" localSheetId="6">#REF!</definedName>
    <definedName name="__________MS798" localSheetId="1">#REF!</definedName>
    <definedName name="__________MS798">#REF!</definedName>
    <definedName name="__________prt1">[3]!__________prt1</definedName>
    <definedName name="__________prt2">[3]!__________prt2</definedName>
    <definedName name="__________prt3">[3]!__________prt3</definedName>
    <definedName name="__________prt4">[3]!__________prt4</definedName>
    <definedName name="__________prt5">[3]!__________prt5</definedName>
    <definedName name="__________prt6">[3]!__________prt6</definedName>
    <definedName name="__________prt7">[3]!__________prt7</definedName>
    <definedName name="__________prt8">[3]!__________prt8</definedName>
    <definedName name="__________tab1" localSheetId="4">#REF!</definedName>
    <definedName name="__________tab1" localSheetId="3">#REF!</definedName>
    <definedName name="__________tab1" localSheetId="2">#REF!</definedName>
    <definedName name="__________tab1" localSheetId="7">#REF!</definedName>
    <definedName name="__________tab1" localSheetId="8">#REF!</definedName>
    <definedName name="__________tab1" localSheetId="5">#REF!</definedName>
    <definedName name="__________tab1" localSheetId="6">#REF!</definedName>
    <definedName name="__________tab1" localSheetId="1">#REF!</definedName>
    <definedName name="__________tab1">#REF!</definedName>
    <definedName name="__________tab2" localSheetId="4">#REF!</definedName>
    <definedName name="__________tab2" localSheetId="3">#REF!</definedName>
    <definedName name="__________tab2" localSheetId="2">#REF!</definedName>
    <definedName name="__________tab2" localSheetId="7">#REF!</definedName>
    <definedName name="__________tab2" localSheetId="8">#REF!</definedName>
    <definedName name="__________tab2" localSheetId="5">#REF!</definedName>
    <definedName name="__________tab2" localSheetId="6">#REF!</definedName>
    <definedName name="__________tab2" localSheetId="1">#REF!</definedName>
    <definedName name="__________tab2">#REF!</definedName>
    <definedName name="__________tab6798" localSheetId="4">#REF!</definedName>
    <definedName name="__________tab6798" localSheetId="3">#REF!</definedName>
    <definedName name="__________tab6798" localSheetId="2">#REF!</definedName>
    <definedName name="__________tab6798" localSheetId="7">#REF!</definedName>
    <definedName name="__________tab6798" localSheetId="8">#REF!</definedName>
    <definedName name="__________tab6798" localSheetId="5">#REF!</definedName>
    <definedName name="__________tab6798" localSheetId="6">#REF!</definedName>
    <definedName name="__________tab6798" localSheetId="1">#REF!</definedName>
    <definedName name="__________tab6798">#REF!</definedName>
    <definedName name="_________MS798" localSheetId="4">#REF!</definedName>
    <definedName name="_________MS798" localSheetId="3">#REF!</definedName>
    <definedName name="_________MS798" localSheetId="2">#REF!</definedName>
    <definedName name="_________MS798" localSheetId="7">#REF!</definedName>
    <definedName name="_________MS798" localSheetId="8">#REF!</definedName>
    <definedName name="_________MS798" localSheetId="5">#REF!</definedName>
    <definedName name="_________MS798" localSheetId="6">#REF!</definedName>
    <definedName name="_________MS798" localSheetId="1">#REF!</definedName>
    <definedName name="_________MS798">#REF!</definedName>
    <definedName name="_________prt1">[3]!_________prt1</definedName>
    <definedName name="_________prt2">[3]!_________prt2</definedName>
    <definedName name="_________prt3">[3]!_________prt3</definedName>
    <definedName name="_________prt4">[3]!_________prt4</definedName>
    <definedName name="_________prt5">[3]!_________prt5</definedName>
    <definedName name="_________prt6">[3]!_________prt6</definedName>
    <definedName name="_________prt7">[3]!_________prt7</definedName>
    <definedName name="_________prt8">[3]!_________prt8</definedName>
    <definedName name="_________tab1" localSheetId="4">#REF!</definedName>
    <definedName name="_________tab1" localSheetId="3">#REF!</definedName>
    <definedName name="_________tab1" localSheetId="2">#REF!</definedName>
    <definedName name="_________tab1" localSheetId="7">#REF!</definedName>
    <definedName name="_________tab1" localSheetId="8">#REF!</definedName>
    <definedName name="_________tab1" localSheetId="5">#REF!</definedName>
    <definedName name="_________tab1" localSheetId="6">#REF!</definedName>
    <definedName name="_________tab1" localSheetId="1">#REF!</definedName>
    <definedName name="_________tab1">#REF!</definedName>
    <definedName name="_________tab2" localSheetId="4">#REF!</definedName>
    <definedName name="_________tab2" localSheetId="3">#REF!</definedName>
    <definedName name="_________tab2" localSheetId="2">#REF!</definedName>
    <definedName name="_________tab2" localSheetId="7">#REF!</definedName>
    <definedName name="_________tab2" localSheetId="8">#REF!</definedName>
    <definedName name="_________tab2" localSheetId="5">#REF!</definedName>
    <definedName name="_________tab2" localSheetId="6">#REF!</definedName>
    <definedName name="_________tab2" localSheetId="1">#REF!</definedName>
    <definedName name="_________tab2">#REF!</definedName>
    <definedName name="_________tab6798" localSheetId="4">#REF!</definedName>
    <definedName name="_________tab6798" localSheetId="3">#REF!</definedName>
    <definedName name="_________tab6798" localSheetId="2">#REF!</definedName>
    <definedName name="_________tab6798" localSheetId="7">#REF!</definedName>
    <definedName name="_________tab6798" localSheetId="8">#REF!</definedName>
    <definedName name="_________tab6798" localSheetId="5">#REF!</definedName>
    <definedName name="_________tab6798" localSheetId="6">#REF!</definedName>
    <definedName name="_________tab6798" localSheetId="1">#REF!</definedName>
    <definedName name="_________tab6798">#REF!</definedName>
    <definedName name="________MS798" localSheetId="4">#REF!</definedName>
    <definedName name="________MS798" localSheetId="3">#REF!</definedName>
    <definedName name="________MS798" localSheetId="2">#REF!</definedName>
    <definedName name="________MS798" localSheetId="7">#REF!</definedName>
    <definedName name="________MS798" localSheetId="8">#REF!</definedName>
    <definedName name="________MS798" localSheetId="5">#REF!</definedName>
    <definedName name="________MS798" localSheetId="6">#REF!</definedName>
    <definedName name="________MS798" localSheetId="1">#REF!</definedName>
    <definedName name="________MS798">#REF!</definedName>
    <definedName name="________prt1">[3]!________prt1</definedName>
    <definedName name="________prt2">[3]!________prt2</definedName>
    <definedName name="________prt3">[3]!________prt3</definedName>
    <definedName name="________prt4">[3]!________prt4</definedName>
    <definedName name="________prt5">[3]!________prt5</definedName>
    <definedName name="________prt6">[3]!________prt6</definedName>
    <definedName name="________prt7">[3]!________prt7</definedName>
    <definedName name="________prt8">[3]!________prt8</definedName>
    <definedName name="________tab1" localSheetId="4">#REF!</definedName>
    <definedName name="________tab1" localSheetId="3">#REF!</definedName>
    <definedName name="________tab1" localSheetId="2">#REF!</definedName>
    <definedName name="________tab1" localSheetId="7">#REF!</definedName>
    <definedName name="________tab1" localSheetId="8">#REF!</definedName>
    <definedName name="________tab1" localSheetId="5">#REF!</definedName>
    <definedName name="________tab1" localSheetId="6">#REF!</definedName>
    <definedName name="________tab1" localSheetId="1">#REF!</definedName>
    <definedName name="________tab1">#REF!</definedName>
    <definedName name="________tab2" localSheetId="4">#REF!</definedName>
    <definedName name="________tab2" localSheetId="3">#REF!</definedName>
    <definedName name="________tab2" localSheetId="2">#REF!</definedName>
    <definedName name="________tab2" localSheetId="7">#REF!</definedName>
    <definedName name="________tab2" localSheetId="8">#REF!</definedName>
    <definedName name="________tab2" localSheetId="5">#REF!</definedName>
    <definedName name="________tab2" localSheetId="6">#REF!</definedName>
    <definedName name="________tab2" localSheetId="1">#REF!</definedName>
    <definedName name="________tab2">#REF!</definedName>
    <definedName name="________tab6798" localSheetId="4">#REF!</definedName>
    <definedName name="________tab6798" localSheetId="3">#REF!</definedName>
    <definedName name="________tab6798" localSheetId="2">#REF!</definedName>
    <definedName name="________tab6798" localSheetId="7">#REF!</definedName>
    <definedName name="________tab6798" localSheetId="8">#REF!</definedName>
    <definedName name="________tab6798" localSheetId="5">#REF!</definedName>
    <definedName name="________tab6798" localSheetId="6">#REF!</definedName>
    <definedName name="________tab6798" localSheetId="1">#REF!</definedName>
    <definedName name="________tab6798">#REF!</definedName>
    <definedName name="_______MS798" localSheetId="4">#REF!</definedName>
    <definedName name="_______MS798" localSheetId="3">#REF!</definedName>
    <definedName name="_______MS798" localSheetId="2">#REF!</definedName>
    <definedName name="_______MS798" localSheetId="7">#REF!</definedName>
    <definedName name="_______MS798" localSheetId="8">#REF!</definedName>
    <definedName name="_______MS798" localSheetId="5">#REF!</definedName>
    <definedName name="_______MS798" localSheetId="6">#REF!</definedName>
    <definedName name="_______MS798" localSheetId="1">#REF!</definedName>
    <definedName name="_______MS798">#REF!</definedName>
    <definedName name="_______prt1">[3]!_______prt1</definedName>
    <definedName name="_______prt2">[3]!_______prt2</definedName>
    <definedName name="_______prt3">[3]!_______prt3</definedName>
    <definedName name="_______prt4">[3]!_______prt4</definedName>
    <definedName name="_______prt5">[3]!_______prt5</definedName>
    <definedName name="_______prt6">[3]!_______prt6</definedName>
    <definedName name="_______prt7">[3]!_______prt7</definedName>
    <definedName name="_______prt8">[3]!_______prt8</definedName>
    <definedName name="_______tab1" localSheetId="4">#REF!</definedName>
    <definedName name="_______tab1" localSheetId="3">#REF!</definedName>
    <definedName name="_______tab1" localSheetId="2">#REF!</definedName>
    <definedName name="_______tab1" localSheetId="7">#REF!</definedName>
    <definedName name="_______tab1" localSheetId="8">#REF!</definedName>
    <definedName name="_______tab1" localSheetId="5">#REF!</definedName>
    <definedName name="_______tab1" localSheetId="6">#REF!</definedName>
    <definedName name="_______tab1" localSheetId="1">#REF!</definedName>
    <definedName name="_______tab1">#REF!</definedName>
    <definedName name="_______tab2" localSheetId="4">#REF!</definedName>
    <definedName name="_______tab2" localSheetId="3">#REF!</definedName>
    <definedName name="_______tab2" localSheetId="2">#REF!</definedName>
    <definedName name="_______tab2" localSheetId="7">#REF!</definedName>
    <definedName name="_______tab2" localSheetId="8">#REF!</definedName>
    <definedName name="_______tab2" localSheetId="5">#REF!</definedName>
    <definedName name="_______tab2" localSheetId="6">#REF!</definedName>
    <definedName name="_______tab2" localSheetId="1">#REF!</definedName>
    <definedName name="_______tab2">#REF!</definedName>
    <definedName name="_______tab6798" localSheetId="4">#REF!</definedName>
    <definedName name="_______tab6798" localSheetId="3">#REF!</definedName>
    <definedName name="_______tab6798" localSheetId="2">#REF!</definedName>
    <definedName name="_______tab6798" localSheetId="7">#REF!</definedName>
    <definedName name="_______tab6798" localSheetId="8">#REF!</definedName>
    <definedName name="_______tab6798" localSheetId="5">#REF!</definedName>
    <definedName name="_______tab6798" localSheetId="6">#REF!</definedName>
    <definedName name="_______tab6798" localSheetId="1">#REF!</definedName>
    <definedName name="_______tab6798">#REF!</definedName>
    <definedName name="______MS798" localSheetId="4">#REF!</definedName>
    <definedName name="______MS798" localSheetId="3">#REF!</definedName>
    <definedName name="______MS798" localSheetId="2">#REF!</definedName>
    <definedName name="______MS798" localSheetId="7">#REF!</definedName>
    <definedName name="______MS798" localSheetId="8">#REF!</definedName>
    <definedName name="______MS798" localSheetId="5">#REF!</definedName>
    <definedName name="______MS798" localSheetId="6">#REF!</definedName>
    <definedName name="______MS798" localSheetId="1">#REF!</definedName>
    <definedName name="______MS798">#REF!</definedName>
    <definedName name="______prt1">[3]!______prt1</definedName>
    <definedName name="______prt2">[3]!______prt2</definedName>
    <definedName name="______prt3">[3]!______prt3</definedName>
    <definedName name="______prt4">[3]!______prt4</definedName>
    <definedName name="______prt5">[3]!______prt5</definedName>
    <definedName name="______prt6">[3]!______prt6</definedName>
    <definedName name="______prt7">[3]!______prt7</definedName>
    <definedName name="______prt8">[3]!______prt8</definedName>
    <definedName name="______tab1" localSheetId="4">#REF!</definedName>
    <definedName name="______tab1" localSheetId="3">#REF!</definedName>
    <definedName name="______tab1" localSheetId="2">#REF!</definedName>
    <definedName name="______tab1" localSheetId="7">#REF!</definedName>
    <definedName name="______tab1" localSheetId="8">#REF!</definedName>
    <definedName name="______tab1" localSheetId="5">#REF!</definedName>
    <definedName name="______tab1" localSheetId="6">#REF!</definedName>
    <definedName name="______tab1" localSheetId="1">#REF!</definedName>
    <definedName name="______tab1">#REF!</definedName>
    <definedName name="______tab2" localSheetId="4">#REF!</definedName>
    <definedName name="______tab2" localSheetId="3">#REF!</definedName>
    <definedName name="______tab2" localSheetId="2">#REF!</definedName>
    <definedName name="______tab2" localSheetId="7">#REF!</definedName>
    <definedName name="______tab2" localSheetId="8">#REF!</definedName>
    <definedName name="______tab2" localSheetId="5">#REF!</definedName>
    <definedName name="______tab2" localSheetId="6">#REF!</definedName>
    <definedName name="______tab2" localSheetId="1">#REF!</definedName>
    <definedName name="______tab2">#REF!</definedName>
    <definedName name="______tab6798" localSheetId="4">#REF!</definedName>
    <definedName name="______tab6798" localSheetId="3">#REF!</definedName>
    <definedName name="______tab6798" localSheetId="2">#REF!</definedName>
    <definedName name="______tab6798" localSheetId="7">#REF!</definedName>
    <definedName name="______tab6798" localSheetId="8">#REF!</definedName>
    <definedName name="______tab6798" localSheetId="5">#REF!</definedName>
    <definedName name="______tab6798" localSheetId="6">#REF!</definedName>
    <definedName name="______tab6798" localSheetId="1">#REF!</definedName>
    <definedName name="______tab6798">#REF!</definedName>
    <definedName name="_____MS798" localSheetId="4">#REF!</definedName>
    <definedName name="_____MS798" localSheetId="3">#REF!</definedName>
    <definedName name="_____MS798" localSheetId="2">#REF!</definedName>
    <definedName name="_____MS798" localSheetId="7">#REF!</definedName>
    <definedName name="_____MS798" localSheetId="8">#REF!</definedName>
    <definedName name="_____MS798" localSheetId="5">#REF!</definedName>
    <definedName name="_____MS798" localSheetId="6">#REF!</definedName>
    <definedName name="_____MS798" localSheetId="1">#REF!</definedName>
    <definedName name="_____MS798">#REF!</definedName>
    <definedName name="_____prt1">#N/A</definedName>
    <definedName name="_____prt2">#N/A</definedName>
    <definedName name="_____prt3">#N/A</definedName>
    <definedName name="_____prt4">#N/A</definedName>
    <definedName name="_____prt5">#N/A</definedName>
    <definedName name="_____prt6">#N/A</definedName>
    <definedName name="_____prt7">#N/A</definedName>
    <definedName name="_____prt8">#N/A</definedName>
    <definedName name="_____tab1" localSheetId="4">#REF!</definedName>
    <definedName name="_____tab1" localSheetId="3">#REF!</definedName>
    <definedName name="_____tab1" localSheetId="2">#REF!</definedName>
    <definedName name="_____tab1" localSheetId="7">#REF!</definedName>
    <definedName name="_____tab1" localSheetId="8">#REF!</definedName>
    <definedName name="_____tab1" localSheetId="5">#REF!</definedName>
    <definedName name="_____tab1" localSheetId="6">#REF!</definedName>
    <definedName name="_____tab1" localSheetId="1">#REF!</definedName>
    <definedName name="_____tab1">#REF!</definedName>
    <definedName name="_____tab2" localSheetId="4">#REF!</definedName>
    <definedName name="_____tab2" localSheetId="3">#REF!</definedName>
    <definedName name="_____tab2" localSheetId="2">#REF!</definedName>
    <definedName name="_____tab2" localSheetId="7">#REF!</definedName>
    <definedName name="_____tab2" localSheetId="8">#REF!</definedName>
    <definedName name="_____tab2" localSheetId="5">#REF!</definedName>
    <definedName name="_____tab2" localSheetId="6">#REF!</definedName>
    <definedName name="_____tab2" localSheetId="1">#REF!</definedName>
    <definedName name="_____tab2">#REF!</definedName>
    <definedName name="_____tab6798" localSheetId="4">#REF!</definedName>
    <definedName name="_____tab6798" localSheetId="3">#REF!</definedName>
    <definedName name="_____tab6798" localSheetId="2">#REF!</definedName>
    <definedName name="_____tab6798" localSheetId="7">#REF!</definedName>
    <definedName name="_____tab6798" localSheetId="8">#REF!</definedName>
    <definedName name="_____tab6798" localSheetId="5">#REF!</definedName>
    <definedName name="_____tab6798" localSheetId="6">#REF!</definedName>
    <definedName name="_____tab6798" localSheetId="1">#REF!</definedName>
    <definedName name="_____tab6798">#REF!</definedName>
    <definedName name="____MS798" localSheetId="4">#REF!</definedName>
    <definedName name="____MS798" localSheetId="3">#REF!</definedName>
    <definedName name="____MS798" localSheetId="2">#REF!</definedName>
    <definedName name="____MS798" localSheetId="7">#REF!</definedName>
    <definedName name="____MS798" localSheetId="8">#REF!</definedName>
    <definedName name="____MS798" localSheetId="5">#REF!</definedName>
    <definedName name="____MS798" localSheetId="6">#REF!</definedName>
    <definedName name="____MS798" localSheetId="1">#REF!</definedName>
    <definedName name="____MS798">#REF!</definedName>
    <definedName name="____prt1">#N/A</definedName>
    <definedName name="____prt2">#N/A</definedName>
    <definedName name="____prt3">#N/A</definedName>
    <definedName name="____prt4">#N/A</definedName>
    <definedName name="____prt5">#N/A</definedName>
    <definedName name="____prt6">#N/A</definedName>
    <definedName name="____prt7">#N/A</definedName>
    <definedName name="____prt8">#N/A</definedName>
    <definedName name="____tab1" localSheetId="4">#REF!</definedName>
    <definedName name="____tab1" localSheetId="3">#REF!</definedName>
    <definedName name="____tab1" localSheetId="2">#REF!</definedName>
    <definedName name="____tab1" localSheetId="7">#REF!</definedName>
    <definedName name="____tab1" localSheetId="8">#REF!</definedName>
    <definedName name="____tab1" localSheetId="5">#REF!</definedName>
    <definedName name="____tab1" localSheetId="6">#REF!</definedName>
    <definedName name="____tab1" localSheetId="1">#REF!</definedName>
    <definedName name="____tab1">#REF!</definedName>
    <definedName name="____tab2" localSheetId="4">#REF!</definedName>
    <definedName name="____tab2" localSheetId="3">#REF!</definedName>
    <definedName name="____tab2" localSheetId="2">#REF!</definedName>
    <definedName name="____tab2" localSheetId="7">#REF!</definedName>
    <definedName name="____tab2" localSheetId="8">#REF!</definedName>
    <definedName name="____tab2" localSheetId="5">#REF!</definedName>
    <definedName name="____tab2" localSheetId="6">#REF!</definedName>
    <definedName name="____tab2" localSheetId="1">#REF!</definedName>
    <definedName name="____tab2">#REF!</definedName>
    <definedName name="____tab6798" localSheetId="4">#REF!</definedName>
    <definedName name="____tab6798" localSheetId="3">#REF!</definedName>
    <definedName name="____tab6798" localSheetId="2">#REF!</definedName>
    <definedName name="____tab6798" localSheetId="7">#REF!</definedName>
    <definedName name="____tab6798" localSheetId="8">#REF!</definedName>
    <definedName name="____tab6798" localSheetId="5">#REF!</definedName>
    <definedName name="____tab6798" localSheetId="6">#REF!</definedName>
    <definedName name="____tab6798" localSheetId="1">#REF!</definedName>
    <definedName name="____tab6798">#REF!</definedName>
    <definedName name="___1" localSheetId="4">#REF!</definedName>
    <definedName name="___1" localSheetId="3">#REF!</definedName>
    <definedName name="___1" localSheetId="2">#REF!</definedName>
    <definedName name="___1" localSheetId="7">#REF!</definedName>
    <definedName name="___1" localSheetId="8">#REF!</definedName>
    <definedName name="___1" localSheetId="5">#REF!</definedName>
    <definedName name="___1" localSheetId="6">#REF!</definedName>
    <definedName name="___1" localSheetId="1">#REF!</definedName>
    <definedName name="___1">#REF!</definedName>
    <definedName name="___10" localSheetId="4">#REF!</definedName>
    <definedName name="___10" localSheetId="3">#REF!</definedName>
    <definedName name="___10" localSheetId="2">#REF!</definedName>
    <definedName name="___10" localSheetId="7">#REF!</definedName>
    <definedName name="___10" localSheetId="8">#REF!</definedName>
    <definedName name="___10" localSheetId="5">#REF!</definedName>
    <definedName name="___10" localSheetId="6">#REF!</definedName>
    <definedName name="___10" localSheetId="1">#REF!</definedName>
    <definedName name="___10">#REF!</definedName>
    <definedName name="___11" localSheetId="4">#REF!</definedName>
    <definedName name="___11" localSheetId="3">#REF!</definedName>
    <definedName name="___11" localSheetId="2">#REF!</definedName>
    <definedName name="___11" localSheetId="7">#REF!</definedName>
    <definedName name="___11" localSheetId="8">#REF!</definedName>
    <definedName name="___11" localSheetId="5">#REF!</definedName>
    <definedName name="___11" localSheetId="6">#REF!</definedName>
    <definedName name="___11" localSheetId="1">#REF!</definedName>
    <definedName name="___11">#REF!</definedName>
    <definedName name="___12" localSheetId="4">#REF!</definedName>
    <definedName name="___12" localSheetId="3">#REF!</definedName>
    <definedName name="___12" localSheetId="2">#REF!</definedName>
    <definedName name="___12" localSheetId="7">#REF!</definedName>
    <definedName name="___12" localSheetId="8">#REF!</definedName>
    <definedName name="___12" localSheetId="5">#REF!</definedName>
    <definedName name="___12" localSheetId="6">#REF!</definedName>
    <definedName name="___12" localSheetId="1">#REF!</definedName>
    <definedName name="___12">#REF!</definedName>
    <definedName name="___13" localSheetId="4">#REF!</definedName>
    <definedName name="___13" localSheetId="3">#REF!</definedName>
    <definedName name="___13" localSheetId="2">#REF!</definedName>
    <definedName name="___13" localSheetId="7">#REF!</definedName>
    <definedName name="___13" localSheetId="8">#REF!</definedName>
    <definedName name="___13" localSheetId="5">#REF!</definedName>
    <definedName name="___13" localSheetId="6">#REF!</definedName>
    <definedName name="___13" localSheetId="1">#REF!</definedName>
    <definedName name="___13">#REF!</definedName>
    <definedName name="___2" localSheetId="4">#REF!</definedName>
    <definedName name="___2" localSheetId="3">#REF!</definedName>
    <definedName name="___2" localSheetId="2">#REF!</definedName>
    <definedName name="___2" localSheetId="7">#REF!</definedName>
    <definedName name="___2" localSheetId="8">#REF!</definedName>
    <definedName name="___2" localSheetId="5">#REF!</definedName>
    <definedName name="___2" localSheetId="6">#REF!</definedName>
    <definedName name="___2" localSheetId="1">#REF!</definedName>
    <definedName name="___2">#REF!</definedName>
    <definedName name="___3" localSheetId="4">#REF!</definedName>
    <definedName name="___3" localSheetId="3">#REF!</definedName>
    <definedName name="___3" localSheetId="2">#REF!</definedName>
    <definedName name="___3" localSheetId="7">#REF!</definedName>
    <definedName name="___3" localSheetId="8">#REF!</definedName>
    <definedName name="___3" localSheetId="5">#REF!</definedName>
    <definedName name="___3" localSheetId="6">#REF!</definedName>
    <definedName name="___3" localSheetId="1">#REF!</definedName>
    <definedName name="___3">#REF!</definedName>
    <definedName name="___4" localSheetId="4">#REF!</definedName>
    <definedName name="___4" localSheetId="3">#REF!</definedName>
    <definedName name="___4" localSheetId="2">#REF!</definedName>
    <definedName name="___4" localSheetId="7">#REF!</definedName>
    <definedName name="___4" localSheetId="8">#REF!</definedName>
    <definedName name="___4" localSheetId="5">#REF!</definedName>
    <definedName name="___4" localSheetId="6">#REF!</definedName>
    <definedName name="___4" localSheetId="1">#REF!</definedName>
    <definedName name="___4">#REF!</definedName>
    <definedName name="___5" localSheetId="4">#REF!</definedName>
    <definedName name="___5" localSheetId="3">#REF!</definedName>
    <definedName name="___5" localSheetId="2">#REF!</definedName>
    <definedName name="___5" localSheetId="7">#REF!</definedName>
    <definedName name="___5" localSheetId="8">#REF!</definedName>
    <definedName name="___5" localSheetId="5">#REF!</definedName>
    <definedName name="___5" localSheetId="6">#REF!</definedName>
    <definedName name="___5" localSheetId="1">#REF!</definedName>
    <definedName name="___5">#REF!</definedName>
    <definedName name="___6" localSheetId="4">#REF!</definedName>
    <definedName name="___6" localSheetId="3">#REF!</definedName>
    <definedName name="___6" localSheetId="2">#REF!</definedName>
    <definedName name="___6" localSheetId="7">#REF!</definedName>
    <definedName name="___6" localSheetId="8">#REF!</definedName>
    <definedName name="___6" localSheetId="5">#REF!</definedName>
    <definedName name="___6" localSheetId="6">#REF!</definedName>
    <definedName name="___6" localSheetId="1">#REF!</definedName>
    <definedName name="___6">#REF!</definedName>
    <definedName name="___7" localSheetId="4">#REF!</definedName>
    <definedName name="___7" localSheetId="3">#REF!</definedName>
    <definedName name="___7" localSheetId="2">#REF!</definedName>
    <definedName name="___7" localSheetId="7">#REF!</definedName>
    <definedName name="___7" localSheetId="8">#REF!</definedName>
    <definedName name="___7" localSheetId="5">#REF!</definedName>
    <definedName name="___7" localSheetId="6">#REF!</definedName>
    <definedName name="___7" localSheetId="1">#REF!</definedName>
    <definedName name="___7">#REF!</definedName>
    <definedName name="___8" localSheetId="4">#REF!</definedName>
    <definedName name="___8" localSheetId="3">#REF!</definedName>
    <definedName name="___8" localSheetId="2">#REF!</definedName>
    <definedName name="___8" localSheetId="7">#REF!</definedName>
    <definedName name="___8" localSheetId="8">#REF!</definedName>
    <definedName name="___8" localSheetId="5">#REF!</definedName>
    <definedName name="___8" localSheetId="6">#REF!</definedName>
    <definedName name="___8" localSheetId="1">#REF!</definedName>
    <definedName name="___8">#REF!</definedName>
    <definedName name="___9" localSheetId="4">#REF!</definedName>
    <definedName name="___9" localSheetId="3">#REF!</definedName>
    <definedName name="___9" localSheetId="2">#REF!</definedName>
    <definedName name="___9" localSheetId="7">#REF!</definedName>
    <definedName name="___9" localSheetId="8">#REF!</definedName>
    <definedName name="___9" localSheetId="5">#REF!</definedName>
    <definedName name="___9" localSheetId="6">#REF!</definedName>
    <definedName name="___9" localSheetId="1">#REF!</definedName>
    <definedName name="___9">#REF!</definedName>
    <definedName name="___MS798" localSheetId="4">#REF!</definedName>
    <definedName name="___MS798" localSheetId="3">#REF!</definedName>
    <definedName name="___MS798" localSheetId="2">#REF!</definedName>
    <definedName name="___MS798" localSheetId="7">#REF!</definedName>
    <definedName name="___MS798" localSheetId="8">#REF!</definedName>
    <definedName name="___MS798" localSheetId="5">#REF!</definedName>
    <definedName name="___MS798" localSheetId="6">#REF!</definedName>
    <definedName name="___MS798" localSheetId="1">#REF!</definedName>
    <definedName name="___MS798">#REF!</definedName>
    <definedName name="___prt1">[4]!___prt1</definedName>
    <definedName name="___prt2">[4]!___prt2</definedName>
    <definedName name="___prt3">[4]!___prt3</definedName>
    <definedName name="___prt4">[4]!___prt4</definedName>
    <definedName name="___prt5">[4]!___prt5</definedName>
    <definedName name="___prt6">[4]!___prt6</definedName>
    <definedName name="___prt7">[4]!___prt7</definedName>
    <definedName name="___prt8">[4]!___prt8</definedName>
    <definedName name="___SP1" localSheetId="4">[5]FES!#REF!</definedName>
    <definedName name="___SP1" localSheetId="3">[5]FES!#REF!</definedName>
    <definedName name="___SP1" localSheetId="2">[5]FES!#REF!</definedName>
    <definedName name="___SP1" localSheetId="7">[5]FES!#REF!</definedName>
    <definedName name="___SP1" localSheetId="8">[5]FES!#REF!</definedName>
    <definedName name="___SP1" localSheetId="5">[5]FES!#REF!</definedName>
    <definedName name="___SP1" localSheetId="6">[5]FES!#REF!</definedName>
    <definedName name="___SP1" localSheetId="1">[5]FES!#REF!</definedName>
    <definedName name="___SP1">[5]FES!#REF!</definedName>
    <definedName name="___SP10" localSheetId="4">[5]FES!#REF!</definedName>
    <definedName name="___SP10" localSheetId="3">[5]FES!#REF!</definedName>
    <definedName name="___SP10" localSheetId="2">[5]FES!#REF!</definedName>
    <definedName name="___SP10" localSheetId="7">[5]FES!#REF!</definedName>
    <definedName name="___SP10" localSheetId="8">[5]FES!#REF!</definedName>
    <definedName name="___SP10" localSheetId="5">[5]FES!#REF!</definedName>
    <definedName name="___SP10" localSheetId="6">[5]FES!#REF!</definedName>
    <definedName name="___SP10" localSheetId="1">[5]FES!#REF!</definedName>
    <definedName name="___SP10">[5]FES!#REF!</definedName>
    <definedName name="___SP11" localSheetId="4">[5]FES!#REF!</definedName>
    <definedName name="___SP11" localSheetId="3">[5]FES!#REF!</definedName>
    <definedName name="___SP11" localSheetId="2">[5]FES!#REF!</definedName>
    <definedName name="___SP11" localSheetId="7">[5]FES!#REF!</definedName>
    <definedName name="___SP11" localSheetId="8">[5]FES!#REF!</definedName>
    <definedName name="___SP11" localSheetId="5">[5]FES!#REF!</definedName>
    <definedName name="___SP11" localSheetId="6">[5]FES!#REF!</definedName>
    <definedName name="___SP11" localSheetId="1">[5]FES!#REF!</definedName>
    <definedName name="___SP11">[5]FES!#REF!</definedName>
    <definedName name="___SP12" localSheetId="4">[5]FES!#REF!</definedName>
    <definedName name="___SP12" localSheetId="3">[5]FES!#REF!</definedName>
    <definedName name="___SP12" localSheetId="2">[5]FES!#REF!</definedName>
    <definedName name="___SP12" localSheetId="7">[5]FES!#REF!</definedName>
    <definedName name="___SP12" localSheetId="8">[5]FES!#REF!</definedName>
    <definedName name="___SP12" localSheetId="5">[5]FES!#REF!</definedName>
    <definedName name="___SP12" localSheetId="6">[5]FES!#REF!</definedName>
    <definedName name="___SP12" localSheetId="1">[5]FES!#REF!</definedName>
    <definedName name="___SP12">[5]FES!#REF!</definedName>
    <definedName name="___SP13" localSheetId="4">[5]FES!#REF!</definedName>
    <definedName name="___SP13" localSheetId="3">[5]FES!#REF!</definedName>
    <definedName name="___SP13" localSheetId="2">[5]FES!#REF!</definedName>
    <definedName name="___SP13" localSheetId="7">[5]FES!#REF!</definedName>
    <definedName name="___SP13" localSheetId="8">[5]FES!#REF!</definedName>
    <definedName name="___SP13" localSheetId="5">[5]FES!#REF!</definedName>
    <definedName name="___SP13" localSheetId="6">[5]FES!#REF!</definedName>
    <definedName name="___SP13" localSheetId="1">[5]FES!#REF!</definedName>
    <definedName name="___SP13">[5]FES!#REF!</definedName>
    <definedName name="___SP14" localSheetId="4">[5]FES!#REF!</definedName>
    <definedName name="___SP14" localSheetId="3">[5]FES!#REF!</definedName>
    <definedName name="___SP14" localSheetId="2">[5]FES!#REF!</definedName>
    <definedName name="___SP14" localSheetId="7">[5]FES!#REF!</definedName>
    <definedName name="___SP14" localSheetId="8">[5]FES!#REF!</definedName>
    <definedName name="___SP14" localSheetId="5">[5]FES!#REF!</definedName>
    <definedName name="___SP14" localSheetId="6">[5]FES!#REF!</definedName>
    <definedName name="___SP14" localSheetId="1">[5]FES!#REF!</definedName>
    <definedName name="___SP14">[5]FES!#REF!</definedName>
    <definedName name="___SP15" localSheetId="4">[5]FES!#REF!</definedName>
    <definedName name="___SP15" localSheetId="3">[5]FES!#REF!</definedName>
    <definedName name="___SP15" localSheetId="2">[5]FES!#REF!</definedName>
    <definedName name="___SP15" localSheetId="7">[5]FES!#REF!</definedName>
    <definedName name="___SP15" localSheetId="8">[5]FES!#REF!</definedName>
    <definedName name="___SP15" localSheetId="5">[5]FES!#REF!</definedName>
    <definedName name="___SP15" localSheetId="6">[5]FES!#REF!</definedName>
    <definedName name="___SP15" localSheetId="1">[5]FES!#REF!</definedName>
    <definedName name="___SP15">[5]FES!#REF!</definedName>
    <definedName name="___SP16" localSheetId="4">[5]FES!#REF!</definedName>
    <definedName name="___SP16" localSheetId="3">[5]FES!#REF!</definedName>
    <definedName name="___SP16" localSheetId="2">[5]FES!#REF!</definedName>
    <definedName name="___SP16" localSheetId="7">[5]FES!#REF!</definedName>
    <definedName name="___SP16" localSheetId="8">[5]FES!#REF!</definedName>
    <definedName name="___SP16" localSheetId="5">[5]FES!#REF!</definedName>
    <definedName name="___SP16" localSheetId="6">[5]FES!#REF!</definedName>
    <definedName name="___SP16" localSheetId="1">[5]FES!#REF!</definedName>
    <definedName name="___SP16">[5]FES!#REF!</definedName>
    <definedName name="___SP17" localSheetId="4">[5]FES!#REF!</definedName>
    <definedName name="___SP17" localSheetId="3">[5]FES!#REF!</definedName>
    <definedName name="___SP17" localSheetId="2">[5]FES!#REF!</definedName>
    <definedName name="___SP17" localSheetId="7">[5]FES!#REF!</definedName>
    <definedName name="___SP17" localSheetId="8">[5]FES!#REF!</definedName>
    <definedName name="___SP17" localSheetId="5">[5]FES!#REF!</definedName>
    <definedName name="___SP17" localSheetId="6">[5]FES!#REF!</definedName>
    <definedName name="___SP17" localSheetId="1">[5]FES!#REF!</definedName>
    <definedName name="___SP17">[5]FES!#REF!</definedName>
    <definedName name="___SP18" localSheetId="4">[5]FES!#REF!</definedName>
    <definedName name="___SP18" localSheetId="3">[5]FES!#REF!</definedName>
    <definedName name="___SP18" localSheetId="2">[5]FES!#REF!</definedName>
    <definedName name="___SP18" localSheetId="7">[5]FES!#REF!</definedName>
    <definedName name="___SP18" localSheetId="8">[5]FES!#REF!</definedName>
    <definedName name="___SP18" localSheetId="5">[5]FES!#REF!</definedName>
    <definedName name="___SP18" localSheetId="6">[5]FES!#REF!</definedName>
    <definedName name="___SP18" localSheetId="1">[5]FES!#REF!</definedName>
    <definedName name="___SP18">[5]FES!#REF!</definedName>
    <definedName name="___SP19" localSheetId="4">[5]FES!#REF!</definedName>
    <definedName name="___SP19" localSheetId="3">[5]FES!#REF!</definedName>
    <definedName name="___SP19" localSheetId="2">[5]FES!#REF!</definedName>
    <definedName name="___SP19" localSheetId="7">[5]FES!#REF!</definedName>
    <definedName name="___SP19" localSheetId="8">[5]FES!#REF!</definedName>
    <definedName name="___SP19" localSheetId="5">[5]FES!#REF!</definedName>
    <definedName name="___SP19" localSheetId="6">[5]FES!#REF!</definedName>
    <definedName name="___SP19" localSheetId="1">[5]FES!#REF!</definedName>
    <definedName name="___SP19">[5]FES!#REF!</definedName>
    <definedName name="___SP2" localSheetId="4">[5]FES!#REF!</definedName>
    <definedName name="___SP2" localSheetId="3">[5]FES!#REF!</definedName>
    <definedName name="___SP2" localSheetId="2">[5]FES!#REF!</definedName>
    <definedName name="___SP2" localSheetId="7">[5]FES!#REF!</definedName>
    <definedName name="___SP2" localSheetId="8">[5]FES!#REF!</definedName>
    <definedName name="___SP2" localSheetId="5">[5]FES!#REF!</definedName>
    <definedName name="___SP2" localSheetId="6">[5]FES!#REF!</definedName>
    <definedName name="___SP2" localSheetId="1">[5]FES!#REF!</definedName>
    <definedName name="___SP2">[5]FES!#REF!</definedName>
    <definedName name="___SP20" localSheetId="4">[5]FES!#REF!</definedName>
    <definedName name="___SP20" localSheetId="3">[5]FES!#REF!</definedName>
    <definedName name="___SP20" localSheetId="2">[5]FES!#REF!</definedName>
    <definedName name="___SP20" localSheetId="7">[5]FES!#REF!</definedName>
    <definedName name="___SP20" localSheetId="8">[5]FES!#REF!</definedName>
    <definedName name="___SP20" localSheetId="5">[5]FES!#REF!</definedName>
    <definedName name="___SP20" localSheetId="6">[5]FES!#REF!</definedName>
    <definedName name="___SP20" localSheetId="1">[5]FES!#REF!</definedName>
    <definedName name="___SP20">[5]FES!#REF!</definedName>
    <definedName name="___SP3" localSheetId="4">[5]FES!#REF!</definedName>
    <definedName name="___SP3" localSheetId="3">[5]FES!#REF!</definedName>
    <definedName name="___SP3" localSheetId="2">[5]FES!#REF!</definedName>
    <definedName name="___SP3" localSheetId="7">[5]FES!#REF!</definedName>
    <definedName name="___SP3" localSheetId="8">[5]FES!#REF!</definedName>
    <definedName name="___SP3" localSheetId="5">[5]FES!#REF!</definedName>
    <definedName name="___SP3" localSheetId="6">[5]FES!#REF!</definedName>
    <definedName name="___SP3" localSheetId="1">[5]FES!#REF!</definedName>
    <definedName name="___SP3">[5]FES!#REF!</definedName>
    <definedName name="___SP4" localSheetId="4">[5]FES!#REF!</definedName>
    <definedName name="___SP4" localSheetId="3">[5]FES!#REF!</definedName>
    <definedName name="___SP4" localSheetId="2">[5]FES!#REF!</definedName>
    <definedName name="___SP4" localSheetId="7">[5]FES!#REF!</definedName>
    <definedName name="___SP4" localSheetId="8">[5]FES!#REF!</definedName>
    <definedName name="___SP4" localSheetId="5">[5]FES!#REF!</definedName>
    <definedName name="___SP4" localSheetId="6">[5]FES!#REF!</definedName>
    <definedName name="___SP4" localSheetId="1">[5]FES!#REF!</definedName>
    <definedName name="___SP4">[5]FES!#REF!</definedName>
    <definedName name="___SP5" localSheetId="4">[5]FES!#REF!</definedName>
    <definedName name="___SP5" localSheetId="3">[5]FES!#REF!</definedName>
    <definedName name="___SP5" localSheetId="2">[5]FES!#REF!</definedName>
    <definedName name="___SP5" localSheetId="7">[5]FES!#REF!</definedName>
    <definedName name="___SP5" localSheetId="8">[5]FES!#REF!</definedName>
    <definedName name="___SP5" localSheetId="5">[5]FES!#REF!</definedName>
    <definedName name="___SP5" localSheetId="6">[5]FES!#REF!</definedName>
    <definedName name="___SP5" localSheetId="1">[5]FES!#REF!</definedName>
    <definedName name="___SP5">[5]FES!#REF!</definedName>
    <definedName name="___SP7" localSheetId="4">[5]FES!#REF!</definedName>
    <definedName name="___SP7" localSheetId="3">[5]FES!#REF!</definedName>
    <definedName name="___SP7" localSheetId="2">[5]FES!#REF!</definedName>
    <definedName name="___SP7" localSheetId="7">[5]FES!#REF!</definedName>
    <definedName name="___SP7" localSheetId="8">[5]FES!#REF!</definedName>
    <definedName name="___SP7" localSheetId="5">[5]FES!#REF!</definedName>
    <definedName name="___SP7" localSheetId="6">[5]FES!#REF!</definedName>
    <definedName name="___SP7" localSheetId="1">[5]FES!#REF!</definedName>
    <definedName name="___SP7">[5]FES!#REF!</definedName>
    <definedName name="___SP9" localSheetId="4">[5]FES!#REF!</definedName>
    <definedName name="___SP9" localSheetId="3">[5]FES!#REF!</definedName>
    <definedName name="___SP9" localSheetId="2">[5]FES!#REF!</definedName>
    <definedName name="___SP9" localSheetId="7">[5]FES!#REF!</definedName>
    <definedName name="___SP9" localSheetId="8">[5]FES!#REF!</definedName>
    <definedName name="___SP9" localSheetId="5">[5]FES!#REF!</definedName>
    <definedName name="___SP9" localSheetId="6">[5]FES!#REF!</definedName>
    <definedName name="___SP9" localSheetId="1">[5]FES!#REF!</definedName>
    <definedName name="___SP9">[5]FES!#REF!</definedName>
    <definedName name="___tab1" localSheetId="4">#REF!</definedName>
    <definedName name="___tab1" localSheetId="3">#REF!</definedName>
    <definedName name="___tab1" localSheetId="2">#REF!</definedName>
    <definedName name="___tab1" localSheetId="7">#REF!</definedName>
    <definedName name="___tab1" localSheetId="8">#REF!</definedName>
    <definedName name="___tab1" localSheetId="5">#REF!</definedName>
    <definedName name="___tab1" localSheetId="6">#REF!</definedName>
    <definedName name="___tab1" localSheetId="1">#REF!</definedName>
    <definedName name="___tab1">#REF!</definedName>
    <definedName name="___tab2" localSheetId="4">#REF!</definedName>
    <definedName name="___tab2" localSheetId="3">#REF!</definedName>
    <definedName name="___tab2" localSheetId="2">#REF!</definedName>
    <definedName name="___tab2" localSheetId="7">#REF!</definedName>
    <definedName name="___tab2" localSheetId="8">#REF!</definedName>
    <definedName name="___tab2" localSheetId="5">#REF!</definedName>
    <definedName name="___tab2" localSheetId="6">#REF!</definedName>
    <definedName name="___tab2" localSheetId="1">#REF!</definedName>
    <definedName name="___tab2">#REF!</definedName>
    <definedName name="___tab6798" localSheetId="4">#REF!</definedName>
    <definedName name="___tab6798" localSheetId="3">#REF!</definedName>
    <definedName name="___tab6798" localSheetId="2">#REF!</definedName>
    <definedName name="___tab6798" localSheetId="7">#REF!</definedName>
    <definedName name="___tab6798" localSheetId="8">#REF!</definedName>
    <definedName name="___tab6798" localSheetId="5">#REF!</definedName>
    <definedName name="___tab6798" localSheetId="6">#REF!</definedName>
    <definedName name="___tab6798" localSheetId="1">#REF!</definedName>
    <definedName name="___tab6798">#REF!</definedName>
    <definedName name="___xlnm.Database">"#REF!"</definedName>
    <definedName name="__1__Excel_BuiltIn_Print_Area_2_1" localSheetId="4">#REF!</definedName>
    <definedName name="__1__Excel_BuiltIn_Print_Area_2_1" localSheetId="3">#REF!</definedName>
    <definedName name="__1__Excel_BuiltIn_Print_Area_2_1" localSheetId="2">#REF!</definedName>
    <definedName name="__1__Excel_BuiltIn_Print_Area_2_1" localSheetId="7">#REF!</definedName>
    <definedName name="__1__Excel_BuiltIn_Print_Area_2_1" localSheetId="8">#REF!</definedName>
    <definedName name="__1__Excel_BuiltIn_Print_Area_2_1" localSheetId="5">#REF!</definedName>
    <definedName name="__1__Excel_BuiltIn_Print_Area_2_1" localSheetId="6">#REF!</definedName>
    <definedName name="__1__Excel_BuiltIn_Print_Area_2_1" localSheetId="1">#REF!</definedName>
    <definedName name="__1__Excel_BuiltIn_Print_Area_2_1">#REF!</definedName>
    <definedName name="__1_Excel_BuiltIn_Print_Area_2_1" localSheetId="4">#REF!</definedName>
    <definedName name="__1_Excel_BuiltIn_Print_Area_2_1" localSheetId="3">#REF!</definedName>
    <definedName name="__1_Excel_BuiltIn_Print_Area_2_1" localSheetId="2">#REF!</definedName>
    <definedName name="__1_Excel_BuiltIn_Print_Area_2_1" localSheetId="7">#REF!</definedName>
    <definedName name="__1_Excel_BuiltIn_Print_Area_2_1" localSheetId="8">#REF!</definedName>
    <definedName name="__1_Excel_BuiltIn_Print_Area_2_1" localSheetId="5">#REF!</definedName>
    <definedName name="__1_Excel_BuiltIn_Print_Area_2_1" localSheetId="6">#REF!</definedName>
    <definedName name="__1_Excel_BuiltIn_Print_Area_2_1" localSheetId="1">#REF!</definedName>
    <definedName name="__1_Excel_BuiltIn_Print_Area_2_1">#REF!</definedName>
    <definedName name="__2_Excel_BuiltIn_Print_Area_2_1" localSheetId="4">#REF!</definedName>
    <definedName name="__2_Excel_BuiltIn_Print_Area_2_1" localSheetId="3">#REF!</definedName>
    <definedName name="__2_Excel_BuiltIn_Print_Area_2_1" localSheetId="2">#REF!</definedName>
    <definedName name="__2_Excel_BuiltIn_Print_Area_2_1" localSheetId="7">#REF!</definedName>
    <definedName name="__2_Excel_BuiltIn_Print_Area_2_1" localSheetId="8">#REF!</definedName>
    <definedName name="__2_Excel_BuiltIn_Print_Area_2_1" localSheetId="5">#REF!</definedName>
    <definedName name="__2_Excel_BuiltIn_Print_Area_2_1" localSheetId="6">#REF!</definedName>
    <definedName name="__2_Excel_BuiltIn_Print_Area_2_1" localSheetId="1">#REF!</definedName>
    <definedName name="__2_Excel_BuiltIn_Print_Area_2_1">#REF!</definedName>
    <definedName name="__MS798" localSheetId="4">#REF!</definedName>
    <definedName name="__MS798" localSheetId="3">#REF!</definedName>
    <definedName name="__MS798" localSheetId="2">#REF!</definedName>
    <definedName name="__MS798" localSheetId="7">#REF!</definedName>
    <definedName name="__MS798" localSheetId="8">#REF!</definedName>
    <definedName name="__MS798" localSheetId="5">#REF!</definedName>
    <definedName name="__MS798" localSheetId="6">#REF!</definedName>
    <definedName name="__MS798" localSheetId="1">#REF!</definedName>
    <definedName name="__MS798">#REF!</definedName>
    <definedName name="__prt1">#N/A</definedName>
    <definedName name="__prt2">#N/A</definedName>
    <definedName name="__prt3">#N/A</definedName>
    <definedName name="__prt4">#N/A</definedName>
    <definedName name="__prt5">#N/A</definedName>
    <definedName name="__prt6">#N/A</definedName>
    <definedName name="__prt7">#N/A</definedName>
    <definedName name="__prt8">#N/A</definedName>
    <definedName name="__SP1" localSheetId="4">[6]FES!#REF!</definedName>
    <definedName name="__SP1" localSheetId="3">[6]FES!#REF!</definedName>
    <definedName name="__SP1" localSheetId="2">[6]FES!#REF!</definedName>
    <definedName name="__SP1" localSheetId="7">[6]FES!#REF!</definedName>
    <definedName name="__SP1" localSheetId="8">[6]FES!#REF!</definedName>
    <definedName name="__SP1" localSheetId="5">[6]FES!#REF!</definedName>
    <definedName name="__SP1" localSheetId="6">[6]FES!#REF!</definedName>
    <definedName name="__SP1" localSheetId="1">[6]FES!#REF!</definedName>
    <definedName name="__SP1">[6]FES!#REF!</definedName>
    <definedName name="__SP10" localSheetId="4">[6]FES!#REF!</definedName>
    <definedName name="__SP10" localSheetId="3">[6]FES!#REF!</definedName>
    <definedName name="__SP10" localSheetId="2">[6]FES!#REF!</definedName>
    <definedName name="__SP10" localSheetId="7">[6]FES!#REF!</definedName>
    <definedName name="__SP10" localSheetId="8">[6]FES!#REF!</definedName>
    <definedName name="__SP10" localSheetId="5">[6]FES!#REF!</definedName>
    <definedName name="__SP10" localSheetId="6">[6]FES!#REF!</definedName>
    <definedName name="__SP10" localSheetId="1">[6]FES!#REF!</definedName>
    <definedName name="__SP10">[6]FES!#REF!</definedName>
    <definedName name="__SP11" localSheetId="4">[6]FES!#REF!</definedName>
    <definedName name="__SP11" localSheetId="3">[6]FES!#REF!</definedName>
    <definedName name="__SP11" localSheetId="2">[6]FES!#REF!</definedName>
    <definedName name="__SP11" localSheetId="7">[6]FES!#REF!</definedName>
    <definedName name="__SP11" localSheetId="8">[6]FES!#REF!</definedName>
    <definedName name="__SP11" localSheetId="5">[6]FES!#REF!</definedName>
    <definedName name="__SP11" localSheetId="6">[6]FES!#REF!</definedName>
    <definedName name="__SP11" localSheetId="1">[6]FES!#REF!</definedName>
    <definedName name="__SP11">[6]FES!#REF!</definedName>
    <definedName name="__SP12" localSheetId="4">[6]FES!#REF!</definedName>
    <definedName name="__SP12" localSheetId="3">[6]FES!#REF!</definedName>
    <definedName name="__SP12" localSheetId="2">[6]FES!#REF!</definedName>
    <definedName name="__SP12" localSheetId="7">[6]FES!#REF!</definedName>
    <definedName name="__SP12" localSheetId="8">[6]FES!#REF!</definedName>
    <definedName name="__SP12" localSheetId="5">[6]FES!#REF!</definedName>
    <definedName name="__SP12" localSheetId="6">[6]FES!#REF!</definedName>
    <definedName name="__SP12" localSheetId="1">[6]FES!#REF!</definedName>
    <definedName name="__SP12">[6]FES!#REF!</definedName>
    <definedName name="__SP13" localSheetId="4">[6]FES!#REF!</definedName>
    <definedName name="__SP13" localSheetId="3">[6]FES!#REF!</definedName>
    <definedName name="__SP13" localSheetId="2">[6]FES!#REF!</definedName>
    <definedName name="__SP13" localSheetId="7">[6]FES!#REF!</definedName>
    <definedName name="__SP13" localSheetId="8">[6]FES!#REF!</definedName>
    <definedName name="__SP13" localSheetId="5">[6]FES!#REF!</definedName>
    <definedName name="__SP13" localSheetId="6">[6]FES!#REF!</definedName>
    <definedName name="__SP13" localSheetId="1">[6]FES!#REF!</definedName>
    <definedName name="__SP13">[6]FES!#REF!</definedName>
    <definedName name="__SP14" localSheetId="4">[6]FES!#REF!</definedName>
    <definedName name="__SP14" localSheetId="3">[6]FES!#REF!</definedName>
    <definedName name="__SP14" localSheetId="2">[6]FES!#REF!</definedName>
    <definedName name="__SP14" localSheetId="7">[6]FES!#REF!</definedName>
    <definedName name="__SP14" localSheetId="8">[6]FES!#REF!</definedName>
    <definedName name="__SP14" localSheetId="5">[6]FES!#REF!</definedName>
    <definedName name="__SP14" localSheetId="6">[6]FES!#REF!</definedName>
    <definedName name="__SP14" localSheetId="1">[6]FES!#REF!</definedName>
    <definedName name="__SP14">[6]FES!#REF!</definedName>
    <definedName name="__SP15" localSheetId="4">[6]FES!#REF!</definedName>
    <definedName name="__SP15" localSheetId="3">[6]FES!#REF!</definedName>
    <definedName name="__SP15" localSheetId="2">[6]FES!#REF!</definedName>
    <definedName name="__SP15" localSheetId="7">[6]FES!#REF!</definedName>
    <definedName name="__SP15" localSheetId="8">[6]FES!#REF!</definedName>
    <definedName name="__SP15" localSheetId="5">[6]FES!#REF!</definedName>
    <definedName name="__SP15" localSheetId="6">[6]FES!#REF!</definedName>
    <definedName name="__SP15" localSheetId="1">[6]FES!#REF!</definedName>
    <definedName name="__SP15">[6]FES!#REF!</definedName>
    <definedName name="__SP16" localSheetId="4">[6]FES!#REF!</definedName>
    <definedName name="__SP16" localSheetId="3">[6]FES!#REF!</definedName>
    <definedName name="__SP16" localSheetId="2">[6]FES!#REF!</definedName>
    <definedName name="__SP16" localSheetId="7">[6]FES!#REF!</definedName>
    <definedName name="__SP16" localSheetId="8">[6]FES!#REF!</definedName>
    <definedName name="__SP16" localSheetId="5">[6]FES!#REF!</definedName>
    <definedName name="__SP16" localSheetId="6">[6]FES!#REF!</definedName>
    <definedName name="__SP16" localSheetId="1">[6]FES!#REF!</definedName>
    <definedName name="__SP16">[6]FES!#REF!</definedName>
    <definedName name="__SP17" localSheetId="4">[6]FES!#REF!</definedName>
    <definedName name="__SP17" localSheetId="3">[6]FES!#REF!</definedName>
    <definedName name="__SP17" localSheetId="2">[6]FES!#REF!</definedName>
    <definedName name="__SP17" localSheetId="7">[6]FES!#REF!</definedName>
    <definedName name="__SP17" localSheetId="8">[6]FES!#REF!</definedName>
    <definedName name="__SP17" localSheetId="5">[6]FES!#REF!</definedName>
    <definedName name="__SP17" localSheetId="6">[6]FES!#REF!</definedName>
    <definedName name="__SP17" localSheetId="1">[6]FES!#REF!</definedName>
    <definedName name="__SP17">[6]FES!#REF!</definedName>
    <definedName name="__SP18" localSheetId="4">[6]FES!#REF!</definedName>
    <definedName name="__SP18" localSheetId="3">[6]FES!#REF!</definedName>
    <definedName name="__SP18" localSheetId="2">[6]FES!#REF!</definedName>
    <definedName name="__SP18" localSheetId="7">[6]FES!#REF!</definedName>
    <definedName name="__SP18" localSheetId="8">[6]FES!#REF!</definedName>
    <definedName name="__SP18" localSheetId="5">[6]FES!#REF!</definedName>
    <definedName name="__SP18" localSheetId="6">[6]FES!#REF!</definedName>
    <definedName name="__SP18" localSheetId="1">[6]FES!#REF!</definedName>
    <definedName name="__SP18">[6]FES!#REF!</definedName>
    <definedName name="__SP19" localSheetId="4">[6]FES!#REF!</definedName>
    <definedName name="__SP19" localSheetId="3">[6]FES!#REF!</definedName>
    <definedName name="__SP19" localSheetId="2">[6]FES!#REF!</definedName>
    <definedName name="__SP19" localSheetId="7">[6]FES!#REF!</definedName>
    <definedName name="__SP19" localSheetId="8">[6]FES!#REF!</definedName>
    <definedName name="__SP19" localSheetId="5">[6]FES!#REF!</definedName>
    <definedName name="__SP19" localSheetId="6">[6]FES!#REF!</definedName>
    <definedName name="__SP19" localSheetId="1">[6]FES!#REF!</definedName>
    <definedName name="__SP19">[6]FES!#REF!</definedName>
    <definedName name="__SP2" localSheetId="4">[6]FES!#REF!</definedName>
    <definedName name="__SP2" localSheetId="3">[6]FES!#REF!</definedName>
    <definedName name="__SP2" localSheetId="2">[6]FES!#REF!</definedName>
    <definedName name="__SP2" localSheetId="7">[6]FES!#REF!</definedName>
    <definedName name="__SP2" localSheetId="8">[6]FES!#REF!</definedName>
    <definedName name="__SP2" localSheetId="5">[6]FES!#REF!</definedName>
    <definedName name="__SP2" localSheetId="6">[6]FES!#REF!</definedName>
    <definedName name="__SP2" localSheetId="1">[6]FES!#REF!</definedName>
    <definedName name="__SP2">[6]FES!#REF!</definedName>
    <definedName name="__SP20" localSheetId="4">[6]FES!#REF!</definedName>
    <definedName name="__SP20" localSheetId="3">[6]FES!#REF!</definedName>
    <definedName name="__SP20" localSheetId="2">[6]FES!#REF!</definedName>
    <definedName name="__SP20" localSheetId="7">[6]FES!#REF!</definedName>
    <definedName name="__SP20" localSheetId="8">[6]FES!#REF!</definedName>
    <definedName name="__SP20" localSheetId="5">[6]FES!#REF!</definedName>
    <definedName name="__SP20" localSheetId="6">[6]FES!#REF!</definedName>
    <definedName name="__SP20" localSheetId="1">[6]FES!#REF!</definedName>
    <definedName name="__SP20">[6]FES!#REF!</definedName>
    <definedName name="__SP3" localSheetId="4">[6]FES!#REF!</definedName>
    <definedName name="__SP3" localSheetId="3">[6]FES!#REF!</definedName>
    <definedName name="__SP3" localSheetId="2">[6]FES!#REF!</definedName>
    <definedName name="__SP3" localSheetId="7">[6]FES!#REF!</definedName>
    <definedName name="__SP3" localSheetId="8">[6]FES!#REF!</definedName>
    <definedName name="__SP3" localSheetId="5">[6]FES!#REF!</definedName>
    <definedName name="__SP3" localSheetId="6">[6]FES!#REF!</definedName>
    <definedName name="__SP3" localSheetId="1">[6]FES!#REF!</definedName>
    <definedName name="__SP3">[6]FES!#REF!</definedName>
    <definedName name="__SP4" localSheetId="4">[6]FES!#REF!</definedName>
    <definedName name="__SP4" localSheetId="3">[6]FES!#REF!</definedName>
    <definedName name="__SP4" localSheetId="2">[6]FES!#REF!</definedName>
    <definedName name="__SP4" localSheetId="7">[6]FES!#REF!</definedName>
    <definedName name="__SP4" localSheetId="8">[6]FES!#REF!</definedName>
    <definedName name="__SP4" localSheetId="5">[6]FES!#REF!</definedName>
    <definedName name="__SP4" localSheetId="6">[6]FES!#REF!</definedName>
    <definedName name="__SP4" localSheetId="1">[6]FES!#REF!</definedName>
    <definedName name="__SP4">[6]FES!#REF!</definedName>
    <definedName name="__SP5" localSheetId="4">[6]FES!#REF!</definedName>
    <definedName name="__SP5" localSheetId="3">[6]FES!#REF!</definedName>
    <definedName name="__SP5" localSheetId="2">[6]FES!#REF!</definedName>
    <definedName name="__SP5" localSheetId="7">[6]FES!#REF!</definedName>
    <definedName name="__SP5" localSheetId="8">[6]FES!#REF!</definedName>
    <definedName name="__SP5" localSheetId="5">[6]FES!#REF!</definedName>
    <definedName name="__SP5" localSheetId="6">[6]FES!#REF!</definedName>
    <definedName name="__SP5" localSheetId="1">[6]FES!#REF!</definedName>
    <definedName name="__SP5">[6]FES!#REF!</definedName>
    <definedName name="__SP7" localSheetId="4">[6]FES!#REF!</definedName>
    <definedName name="__SP7" localSheetId="3">[6]FES!#REF!</definedName>
    <definedName name="__SP7" localSheetId="2">[6]FES!#REF!</definedName>
    <definedName name="__SP7" localSheetId="7">[6]FES!#REF!</definedName>
    <definedName name="__SP7" localSheetId="8">[6]FES!#REF!</definedName>
    <definedName name="__SP7" localSheetId="5">[6]FES!#REF!</definedName>
    <definedName name="__SP7" localSheetId="6">[6]FES!#REF!</definedName>
    <definedName name="__SP7" localSheetId="1">[6]FES!#REF!</definedName>
    <definedName name="__SP7">[6]FES!#REF!</definedName>
    <definedName name="__SP8" localSheetId="4">[5]FES!#REF!</definedName>
    <definedName name="__SP8" localSheetId="3">[5]FES!#REF!</definedName>
    <definedName name="__SP8" localSheetId="2">[5]FES!#REF!</definedName>
    <definedName name="__SP8" localSheetId="7">[5]FES!#REF!</definedName>
    <definedName name="__SP8" localSheetId="8">[5]FES!#REF!</definedName>
    <definedName name="__SP8" localSheetId="5">[5]FES!#REF!</definedName>
    <definedName name="__SP8" localSheetId="6">[5]FES!#REF!</definedName>
    <definedName name="__SP8" localSheetId="1">[5]FES!#REF!</definedName>
    <definedName name="__SP8">[5]FES!#REF!</definedName>
    <definedName name="__SP9" localSheetId="4">[6]FES!#REF!</definedName>
    <definedName name="__SP9" localSheetId="3">[6]FES!#REF!</definedName>
    <definedName name="__SP9" localSheetId="2">[6]FES!#REF!</definedName>
    <definedName name="__SP9" localSheetId="7">[6]FES!#REF!</definedName>
    <definedName name="__SP9" localSheetId="8">[6]FES!#REF!</definedName>
    <definedName name="__SP9" localSheetId="5">[6]FES!#REF!</definedName>
    <definedName name="__SP9" localSheetId="6">[6]FES!#REF!</definedName>
    <definedName name="__SP9" localSheetId="1">[6]FES!#REF!</definedName>
    <definedName name="__SP9">[6]FES!#REF!</definedName>
    <definedName name="__tab1" localSheetId="4">#REF!</definedName>
    <definedName name="__tab1" localSheetId="3">#REF!</definedName>
    <definedName name="__tab1" localSheetId="2">#REF!</definedName>
    <definedName name="__tab1" localSheetId="7">#REF!</definedName>
    <definedName name="__tab1" localSheetId="8">#REF!</definedName>
    <definedName name="__tab1" localSheetId="5">#REF!</definedName>
    <definedName name="__tab1" localSheetId="6">#REF!</definedName>
    <definedName name="__tab1" localSheetId="1">#REF!</definedName>
    <definedName name="__tab1">#REF!</definedName>
    <definedName name="__tab2" localSheetId="4">#REF!</definedName>
    <definedName name="__tab2" localSheetId="3">#REF!</definedName>
    <definedName name="__tab2" localSheetId="2">#REF!</definedName>
    <definedName name="__tab2" localSheetId="7">#REF!</definedName>
    <definedName name="__tab2" localSheetId="8">#REF!</definedName>
    <definedName name="__tab2" localSheetId="5">#REF!</definedName>
    <definedName name="__tab2" localSheetId="6">#REF!</definedName>
    <definedName name="__tab2" localSheetId="1">#REF!</definedName>
    <definedName name="__tab2">#REF!</definedName>
    <definedName name="__tab6798" localSheetId="4">#REF!</definedName>
    <definedName name="__tab6798" localSheetId="3">#REF!</definedName>
    <definedName name="__tab6798" localSheetId="2">#REF!</definedName>
    <definedName name="__tab6798" localSheetId="7">#REF!</definedName>
    <definedName name="__tab6798" localSheetId="8">#REF!</definedName>
    <definedName name="__tab6798" localSheetId="5">#REF!</definedName>
    <definedName name="__tab6798" localSheetId="6">#REF!</definedName>
    <definedName name="__tab6798" localSheetId="1">#REF!</definedName>
    <definedName name="__tab6798">#REF!</definedName>
    <definedName name="__xlfn_IFERROR">NA()</definedName>
    <definedName name="__xlnm.Database">"#REF!"</definedName>
    <definedName name="__xlnm.Print_Titles_1" localSheetId="4">#REF!</definedName>
    <definedName name="__xlnm.Print_Titles_1" localSheetId="3">#REF!</definedName>
    <definedName name="__xlnm.Print_Titles_1" localSheetId="2">#REF!</definedName>
    <definedName name="__xlnm.Print_Titles_1" localSheetId="7">#REF!</definedName>
    <definedName name="__xlnm.Print_Titles_1" localSheetId="8">#REF!</definedName>
    <definedName name="__xlnm.Print_Titles_1" localSheetId="5">#REF!</definedName>
    <definedName name="__xlnm.Print_Titles_1" localSheetId="6">#REF!</definedName>
    <definedName name="__xlnm.Print_Titles_1" localSheetId="1">#REF!</definedName>
    <definedName name="__xlnm.Print_Titles_1">#REF!</definedName>
    <definedName name="_001" localSheetId="4">#REF!</definedName>
    <definedName name="_001" localSheetId="3">#REF!</definedName>
    <definedName name="_001" localSheetId="2">#REF!</definedName>
    <definedName name="_001" localSheetId="7">#REF!</definedName>
    <definedName name="_001" localSheetId="8">#REF!</definedName>
    <definedName name="_001" localSheetId="5">#REF!</definedName>
    <definedName name="_001" localSheetId="6">#REF!</definedName>
    <definedName name="_001" localSheetId="1">#REF!</definedName>
    <definedName name="_001">#REF!</definedName>
    <definedName name="_001_1" localSheetId="4">#REF!</definedName>
    <definedName name="_001_1" localSheetId="3">#REF!</definedName>
    <definedName name="_001_1" localSheetId="2">#REF!</definedName>
    <definedName name="_001_1" localSheetId="7">#REF!</definedName>
    <definedName name="_001_1" localSheetId="8">#REF!</definedName>
    <definedName name="_001_1" localSheetId="5">#REF!</definedName>
    <definedName name="_001_1" localSheetId="6">#REF!</definedName>
    <definedName name="_001_1" localSheetId="1">#REF!</definedName>
    <definedName name="_001_1">#REF!</definedName>
    <definedName name="_001_10" localSheetId="4">#REF!</definedName>
    <definedName name="_001_10" localSheetId="3">#REF!</definedName>
    <definedName name="_001_10" localSheetId="2">#REF!</definedName>
    <definedName name="_001_10" localSheetId="7">#REF!</definedName>
    <definedName name="_001_10" localSheetId="8">#REF!</definedName>
    <definedName name="_001_10" localSheetId="5">#REF!</definedName>
    <definedName name="_001_10" localSheetId="6">#REF!</definedName>
    <definedName name="_001_10" localSheetId="1">#REF!</definedName>
    <definedName name="_001_10">#REF!</definedName>
    <definedName name="_001_11" localSheetId="4">#REF!</definedName>
    <definedName name="_001_11" localSheetId="3">#REF!</definedName>
    <definedName name="_001_11" localSheetId="2">#REF!</definedName>
    <definedName name="_001_11" localSheetId="7">#REF!</definedName>
    <definedName name="_001_11" localSheetId="8">#REF!</definedName>
    <definedName name="_001_11" localSheetId="5">#REF!</definedName>
    <definedName name="_001_11" localSheetId="6">#REF!</definedName>
    <definedName name="_001_11" localSheetId="1">#REF!</definedName>
    <definedName name="_001_11">#REF!</definedName>
    <definedName name="_001_12" localSheetId="4">#REF!</definedName>
    <definedName name="_001_12" localSheetId="3">#REF!</definedName>
    <definedName name="_001_12" localSheetId="2">#REF!</definedName>
    <definedName name="_001_12" localSheetId="7">#REF!</definedName>
    <definedName name="_001_12" localSheetId="8">#REF!</definedName>
    <definedName name="_001_12" localSheetId="5">#REF!</definedName>
    <definedName name="_001_12" localSheetId="6">#REF!</definedName>
    <definedName name="_001_12" localSheetId="1">#REF!</definedName>
    <definedName name="_001_12">#REF!</definedName>
    <definedName name="_001_13" localSheetId="4">#REF!</definedName>
    <definedName name="_001_13" localSheetId="3">#REF!</definedName>
    <definedName name="_001_13" localSheetId="2">#REF!</definedName>
    <definedName name="_001_13" localSheetId="7">#REF!</definedName>
    <definedName name="_001_13" localSheetId="8">#REF!</definedName>
    <definedName name="_001_13" localSheetId="5">#REF!</definedName>
    <definedName name="_001_13" localSheetId="6">#REF!</definedName>
    <definedName name="_001_13" localSheetId="1">#REF!</definedName>
    <definedName name="_001_13">#REF!</definedName>
    <definedName name="_001_14" localSheetId="4">#REF!</definedName>
    <definedName name="_001_14" localSheetId="3">#REF!</definedName>
    <definedName name="_001_14" localSheetId="2">#REF!</definedName>
    <definedName name="_001_14" localSheetId="7">#REF!</definedName>
    <definedName name="_001_14" localSheetId="8">#REF!</definedName>
    <definedName name="_001_14" localSheetId="5">#REF!</definedName>
    <definedName name="_001_14" localSheetId="6">#REF!</definedName>
    <definedName name="_001_14" localSheetId="1">#REF!</definedName>
    <definedName name="_001_14">#REF!</definedName>
    <definedName name="_001_15" localSheetId="4">#REF!</definedName>
    <definedName name="_001_15" localSheetId="3">#REF!</definedName>
    <definedName name="_001_15" localSheetId="2">#REF!</definedName>
    <definedName name="_001_15" localSheetId="7">#REF!</definedName>
    <definedName name="_001_15" localSheetId="8">#REF!</definedName>
    <definedName name="_001_15" localSheetId="5">#REF!</definedName>
    <definedName name="_001_15" localSheetId="6">#REF!</definedName>
    <definedName name="_001_15" localSheetId="1">#REF!</definedName>
    <definedName name="_001_15">#REF!</definedName>
    <definedName name="_001_16" localSheetId="4">#REF!</definedName>
    <definedName name="_001_16" localSheetId="3">#REF!</definedName>
    <definedName name="_001_16" localSheetId="2">#REF!</definedName>
    <definedName name="_001_16" localSheetId="7">#REF!</definedName>
    <definedName name="_001_16" localSheetId="8">#REF!</definedName>
    <definedName name="_001_16" localSheetId="5">#REF!</definedName>
    <definedName name="_001_16" localSheetId="6">#REF!</definedName>
    <definedName name="_001_16" localSheetId="1">#REF!</definedName>
    <definedName name="_001_16">#REF!</definedName>
    <definedName name="_001_2" localSheetId="4">#REF!</definedName>
    <definedName name="_001_2" localSheetId="3">#REF!</definedName>
    <definedName name="_001_2" localSheetId="2">#REF!</definedName>
    <definedName name="_001_2" localSheetId="7">#REF!</definedName>
    <definedName name="_001_2" localSheetId="8">#REF!</definedName>
    <definedName name="_001_2" localSheetId="5">#REF!</definedName>
    <definedName name="_001_2" localSheetId="6">#REF!</definedName>
    <definedName name="_001_2" localSheetId="1">#REF!</definedName>
    <definedName name="_001_2">#REF!</definedName>
    <definedName name="_001_3" localSheetId="4">#REF!</definedName>
    <definedName name="_001_3" localSheetId="3">#REF!</definedName>
    <definedName name="_001_3" localSheetId="2">#REF!</definedName>
    <definedName name="_001_3" localSheetId="7">#REF!</definedName>
    <definedName name="_001_3" localSheetId="8">#REF!</definedName>
    <definedName name="_001_3" localSheetId="5">#REF!</definedName>
    <definedName name="_001_3" localSheetId="6">#REF!</definedName>
    <definedName name="_001_3" localSheetId="1">#REF!</definedName>
    <definedName name="_001_3">#REF!</definedName>
    <definedName name="_001_4" localSheetId="4">#REF!</definedName>
    <definedName name="_001_4" localSheetId="3">#REF!</definedName>
    <definedName name="_001_4" localSheetId="2">#REF!</definedName>
    <definedName name="_001_4" localSheetId="7">#REF!</definedName>
    <definedName name="_001_4" localSheetId="8">#REF!</definedName>
    <definedName name="_001_4" localSheetId="5">#REF!</definedName>
    <definedName name="_001_4" localSheetId="6">#REF!</definedName>
    <definedName name="_001_4" localSheetId="1">#REF!</definedName>
    <definedName name="_001_4">#REF!</definedName>
    <definedName name="_001_5" localSheetId="4">#REF!</definedName>
    <definedName name="_001_5" localSheetId="3">#REF!</definedName>
    <definedName name="_001_5" localSheetId="2">#REF!</definedName>
    <definedName name="_001_5" localSheetId="7">#REF!</definedName>
    <definedName name="_001_5" localSheetId="8">#REF!</definedName>
    <definedName name="_001_5" localSheetId="5">#REF!</definedName>
    <definedName name="_001_5" localSheetId="6">#REF!</definedName>
    <definedName name="_001_5" localSheetId="1">#REF!</definedName>
    <definedName name="_001_5">#REF!</definedName>
    <definedName name="_001_6" localSheetId="4">#REF!</definedName>
    <definedName name="_001_6" localSheetId="3">#REF!</definedName>
    <definedName name="_001_6" localSheetId="2">#REF!</definedName>
    <definedName name="_001_6" localSheetId="7">#REF!</definedName>
    <definedName name="_001_6" localSheetId="8">#REF!</definedName>
    <definedName name="_001_6" localSheetId="5">#REF!</definedName>
    <definedName name="_001_6" localSheetId="6">#REF!</definedName>
    <definedName name="_001_6" localSheetId="1">#REF!</definedName>
    <definedName name="_001_6">#REF!</definedName>
    <definedName name="_001_7" localSheetId="4">#REF!</definedName>
    <definedName name="_001_7" localSheetId="3">#REF!</definedName>
    <definedName name="_001_7" localSheetId="2">#REF!</definedName>
    <definedName name="_001_7" localSheetId="7">#REF!</definedName>
    <definedName name="_001_7" localSheetId="8">#REF!</definedName>
    <definedName name="_001_7" localSheetId="5">#REF!</definedName>
    <definedName name="_001_7" localSheetId="6">#REF!</definedName>
    <definedName name="_001_7" localSheetId="1">#REF!</definedName>
    <definedName name="_001_7">#REF!</definedName>
    <definedName name="_001_8" localSheetId="4">#REF!</definedName>
    <definedName name="_001_8" localSheetId="3">#REF!</definedName>
    <definedName name="_001_8" localSheetId="2">#REF!</definedName>
    <definedName name="_001_8" localSheetId="7">#REF!</definedName>
    <definedName name="_001_8" localSheetId="8">#REF!</definedName>
    <definedName name="_001_8" localSheetId="5">#REF!</definedName>
    <definedName name="_001_8" localSheetId="6">#REF!</definedName>
    <definedName name="_001_8" localSheetId="1">#REF!</definedName>
    <definedName name="_001_8">#REF!</definedName>
    <definedName name="_001_9" localSheetId="4">#REF!</definedName>
    <definedName name="_001_9" localSheetId="3">#REF!</definedName>
    <definedName name="_001_9" localSheetId="2">#REF!</definedName>
    <definedName name="_001_9" localSheetId="7">#REF!</definedName>
    <definedName name="_001_9" localSheetId="8">#REF!</definedName>
    <definedName name="_001_9" localSheetId="5">#REF!</definedName>
    <definedName name="_001_9" localSheetId="6">#REF!</definedName>
    <definedName name="_001_9" localSheetId="1">#REF!</definedName>
    <definedName name="_001_9">#REF!</definedName>
    <definedName name="_0015" localSheetId="4">#REF!</definedName>
    <definedName name="_0015" localSheetId="3">#REF!</definedName>
    <definedName name="_0015" localSheetId="2">#REF!</definedName>
    <definedName name="_0015" localSheetId="7">#REF!</definedName>
    <definedName name="_0015" localSheetId="8">#REF!</definedName>
    <definedName name="_0015" localSheetId="5">#REF!</definedName>
    <definedName name="_0015" localSheetId="6">#REF!</definedName>
    <definedName name="_0015" localSheetId="1">#REF!</definedName>
    <definedName name="_0015">#REF!</definedName>
    <definedName name="_002" localSheetId="4">#REF!</definedName>
    <definedName name="_002" localSheetId="3">#REF!</definedName>
    <definedName name="_002" localSheetId="2">#REF!</definedName>
    <definedName name="_002" localSheetId="7">#REF!</definedName>
    <definedName name="_002" localSheetId="8">#REF!</definedName>
    <definedName name="_002" localSheetId="5">#REF!</definedName>
    <definedName name="_002" localSheetId="6">#REF!</definedName>
    <definedName name="_002" localSheetId="1">#REF!</definedName>
    <definedName name="_002">#REF!</definedName>
    <definedName name="_002_1" localSheetId="4">#REF!</definedName>
    <definedName name="_002_1" localSheetId="3">#REF!</definedName>
    <definedName name="_002_1" localSheetId="2">#REF!</definedName>
    <definedName name="_002_1" localSheetId="7">#REF!</definedName>
    <definedName name="_002_1" localSheetId="8">#REF!</definedName>
    <definedName name="_002_1" localSheetId="5">#REF!</definedName>
    <definedName name="_002_1" localSheetId="6">#REF!</definedName>
    <definedName name="_002_1" localSheetId="1">#REF!</definedName>
    <definedName name="_002_1">#REF!</definedName>
    <definedName name="_002_10" localSheetId="4">#REF!</definedName>
    <definedName name="_002_10" localSheetId="3">#REF!</definedName>
    <definedName name="_002_10" localSheetId="2">#REF!</definedName>
    <definedName name="_002_10" localSheetId="7">#REF!</definedName>
    <definedName name="_002_10" localSheetId="8">#REF!</definedName>
    <definedName name="_002_10" localSheetId="5">#REF!</definedName>
    <definedName name="_002_10" localSheetId="6">#REF!</definedName>
    <definedName name="_002_10" localSheetId="1">#REF!</definedName>
    <definedName name="_002_10">#REF!</definedName>
    <definedName name="_002_11" localSheetId="4">#REF!</definedName>
    <definedName name="_002_11" localSheetId="3">#REF!</definedName>
    <definedName name="_002_11" localSheetId="2">#REF!</definedName>
    <definedName name="_002_11" localSheetId="7">#REF!</definedName>
    <definedName name="_002_11" localSheetId="8">#REF!</definedName>
    <definedName name="_002_11" localSheetId="5">#REF!</definedName>
    <definedName name="_002_11" localSheetId="6">#REF!</definedName>
    <definedName name="_002_11" localSheetId="1">#REF!</definedName>
    <definedName name="_002_11">#REF!</definedName>
    <definedName name="_002_12" localSheetId="4">#REF!</definedName>
    <definedName name="_002_12" localSheetId="3">#REF!</definedName>
    <definedName name="_002_12" localSheetId="2">#REF!</definedName>
    <definedName name="_002_12" localSheetId="7">#REF!</definedName>
    <definedName name="_002_12" localSheetId="8">#REF!</definedName>
    <definedName name="_002_12" localSheetId="5">#REF!</definedName>
    <definedName name="_002_12" localSheetId="6">#REF!</definedName>
    <definedName name="_002_12" localSheetId="1">#REF!</definedName>
    <definedName name="_002_12">#REF!</definedName>
    <definedName name="_002_13" localSheetId="4">#REF!</definedName>
    <definedName name="_002_13" localSheetId="3">#REF!</definedName>
    <definedName name="_002_13" localSheetId="2">#REF!</definedName>
    <definedName name="_002_13" localSheetId="7">#REF!</definedName>
    <definedName name="_002_13" localSheetId="8">#REF!</definedName>
    <definedName name="_002_13" localSheetId="5">#REF!</definedName>
    <definedName name="_002_13" localSheetId="6">#REF!</definedName>
    <definedName name="_002_13" localSheetId="1">#REF!</definedName>
    <definedName name="_002_13">#REF!</definedName>
    <definedName name="_002_14" localSheetId="4">#REF!</definedName>
    <definedName name="_002_14" localSheetId="3">#REF!</definedName>
    <definedName name="_002_14" localSheetId="2">#REF!</definedName>
    <definedName name="_002_14" localSheetId="7">#REF!</definedName>
    <definedName name="_002_14" localSheetId="8">#REF!</definedName>
    <definedName name="_002_14" localSheetId="5">#REF!</definedName>
    <definedName name="_002_14" localSheetId="6">#REF!</definedName>
    <definedName name="_002_14" localSheetId="1">#REF!</definedName>
    <definedName name="_002_14">#REF!</definedName>
    <definedName name="_002_15" localSheetId="4">#REF!</definedName>
    <definedName name="_002_15" localSheetId="3">#REF!</definedName>
    <definedName name="_002_15" localSheetId="2">#REF!</definedName>
    <definedName name="_002_15" localSheetId="7">#REF!</definedName>
    <definedName name="_002_15" localSheetId="8">#REF!</definedName>
    <definedName name="_002_15" localSheetId="5">#REF!</definedName>
    <definedName name="_002_15" localSheetId="6">#REF!</definedName>
    <definedName name="_002_15" localSheetId="1">#REF!</definedName>
    <definedName name="_002_15">#REF!</definedName>
    <definedName name="_002_2" localSheetId="4">#REF!</definedName>
    <definedName name="_002_2" localSheetId="3">#REF!</definedName>
    <definedName name="_002_2" localSheetId="2">#REF!</definedName>
    <definedName name="_002_2" localSheetId="7">#REF!</definedName>
    <definedName name="_002_2" localSheetId="8">#REF!</definedName>
    <definedName name="_002_2" localSheetId="5">#REF!</definedName>
    <definedName name="_002_2" localSheetId="6">#REF!</definedName>
    <definedName name="_002_2" localSheetId="1">#REF!</definedName>
    <definedName name="_002_2">#REF!</definedName>
    <definedName name="_002_3" localSheetId="4">#REF!</definedName>
    <definedName name="_002_3" localSheetId="3">#REF!</definedName>
    <definedName name="_002_3" localSheetId="2">#REF!</definedName>
    <definedName name="_002_3" localSheetId="7">#REF!</definedName>
    <definedName name="_002_3" localSheetId="8">#REF!</definedName>
    <definedName name="_002_3" localSheetId="5">#REF!</definedName>
    <definedName name="_002_3" localSheetId="6">#REF!</definedName>
    <definedName name="_002_3" localSheetId="1">#REF!</definedName>
    <definedName name="_002_3">#REF!</definedName>
    <definedName name="_002_4" localSheetId="4">#REF!</definedName>
    <definedName name="_002_4" localSheetId="3">#REF!</definedName>
    <definedName name="_002_4" localSheetId="2">#REF!</definedName>
    <definedName name="_002_4" localSheetId="7">#REF!</definedName>
    <definedName name="_002_4" localSheetId="8">#REF!</definedName>
    <definedName name="_002_4" localSheetId="5">#REF!</definedName>
    <definedName name="_002_4" localSheetId="6">#REF!</definedName>
    <definedName name="_002_4" localSheetId="1">#REF!</definedName>
    <definedName name="_002_4">#REF!</definedName>
    <definedName name="_002_5" localSheetId="4">#REF!</definedName>
    <definedName name="_002_5" localSheetId="3">#REF!</definedName>
    <definedName name="_002_5" localSheetId="2">#REF!</definedName>
    <definedName name="_002_5" localSheetId="7">#REF!</definedName>
    <definedName name="_002_5" localSheetId="8">#REF!</definedName>
    <definedName name="_002_5" localSheetId="5">#REF!</definedName>
    <definedName name="_002_5" localSheetId="6">#REF!</definedName>
    <definedName name="_002_5" localSheetId="1">#REF!</definedName>
    <definedName name="_002_5">#REF!</definedName>
    <definedName name="_002_6" localSheetId="4">#REF!</definedName>
    <definedName name="_002_6" localSheetId="3">#REF!</definedName>
    <definedName name="_002_6" localSheetId="2">#REF!</definedName>
    <definedName name="_002_6" localSheetId="7">#REF!</definedName>
    <definedName name="_002_6" localSheetId="8">#REF!</definedName>
    <definedName name="_002_6" localSheetId="5">#REF!</definedName>
    <definedName name="_002_6" localSheetId="6">#REF!</definedName>
    <definedName name="_002_6" localSheetId="1">#REF!</definedName>
    <definedName name="_002_6">#REF!</definedName>
    <definedName name="_002_7" localSheetId="4">#REF!</definedName>
    <definedName name="_002_7" localSheetId="3">#REF!</definedName>
    <definedName name="_002_7" localSheetId="2">#REF!</definedName>
    <definedName name="_002_7" localSheetId="7">#REF!</definedName>
    <definedName name="_002_7" localSheetId="8">#REF!</definedName>
    <definedName name="_002_7" localSheetId="5">#REF!</definedName>
    <definedName name="_002_7" localSheetId="6">#REF!</definedName>
    <definedName name="_002_7" localSheetId="1">#REF!</definedName>
    <definedName name="_002_7">#REF!</definedName>
    <definedName name="_002_8" localSheetId="4">#REF!</definedName>
    <definedName name="_002_8" localSheetId="3">#REF!</definedName>
    <definedName name="_002_8" localSheetId="2">#REF!</definedName>
    <definedName name="_002_8" localSheetId="7">#REF!</definedName>
    <definedName name="_002_8" localSheetId="8">#REF!</definedName>
    <definedName name="_002_8" localSheetId="5">#REF!</definedName>
    <definedName name="_002_8" localSheetId="6">#REF!</definedName>
    <definedName name="_002_8" localSheetId="1">#REF!</definedName>
    <definedName name="_002_8">#REF!</definedName>
    <definedName name="_002_9" localSheetId="4">#REF!</definedName>
    <definedName name="_002_9" localSheetId="3">#REF!</definedName>
    <definedName name="_002_9" localSheetId="2">#REF!</definedName>
    <definedName name="_002_9" localSheetId="7">#REF!</definedName>
    <definedName name="_002_9" localSheetId="8">#REF!</definedName>
    <definedName name="_002_9" localSheetId="5">#REF!</definedName>
    <definedName name="_002_9" localSheetId="6">#REF!</definedName>
    <definedName name="_002_9" localSheetId="1">#REF!</definedName>
    <definedName name="_002_9">#REF!</definedName>
    <definedName name="_004" localSheetId="4">#REF!</definedName>
    <definedName name="_004" localSheetId="3">#REF!</definedName>
    <definedName name="_004" localSheetId="2">#REF!</definedName>
    <definedName name="_004" localSheetId="7">#REF!</definedName>
    <definedName name="_004" localSheetId="8">#REF!</definedName>
    <definedName name="_004" localSheetId="5">#REF!</definedName>
    <definedName name="_004" localSheetId="6">#REF!</definedName>
    <definedName name="_004" localSheetId="1">#REF!</definedName>
    <definedName name="_004">#REF!</definedName>
    <definedName name="_004_1" localSheetId="4">#REF!</definedName>
    <definedName name="_004_1" localSheetId="3">#REF!</definedName>
    <definedName name="_004_1" localSheetId="2">#REF!</definedName>
    <definedName name="_004_1" localSheetId="7">#REF!</definedName>
    <definedName name="_004_1" localSheetId="8">#REF!</definedName>
    <definedName name="_004_1" localSheetId="5">#REF!</definedName>
    <definedName name="_004_1" localSheetId="6">#REF!</definedName>
    <definedName name="_004_1" localSheetId="1">#REF!</definedName>
    <definedName name="_004_1">#REF!</definedName>
    <definedName name="_004_10" localSheetId="4">#REF!</definedName>
    <definedName name="_004_10" localSheetId="3">#REF!</definedName>
    <definedName name="_004_10" localSheetId="2">#REF!</definedName>
    <definedName name="_004_10" localSheetId="7">#REF!</definedName>
    <definedName name="_004_10" localSheetId="8">#REF!</definedName>
    <definedName name="_004_10" localSheetId="5">#REF!</definedName>
    <definedName name="_004_10" localSheetId="6">#REF!</definedName>
    <definedName name="_004_10" localSheetId="1">#REF!</definedName>
    <definedName name="_004_10">#REF!</definedName>
    <definedName name="_004_11" localSheetId="4">#REF!</definedName>
    <definedName name="_004_11" localSheetId="3">#REF!</definedName>
    <definedName name="_004_11" localSheetId="2">#REF!</definedName>
    <definedName name="_004_11" localSheetId="7">#REF!</definedName>
    <definedName name="_004_11" localSheetId="8">#REF!</definedName>
    <definedName name="_004_11" localSheetId="5">#REF!</definedName>
    <definedName name="_004_11" localSheetId="6">#REF!</definedName>
    <definedName name="_004_11" localSheetId="1">#REF!</definedName>
    <definedName name="_004_11">#REF!</definedName>
    <definedName name="_004_12" localSheetId="4">#REF!</definedName>
    <definedName name="_004_12" localSheetId="3">#REF!</definedName>
    <definedName name="_004_12" localSheetId="2">#REF!</definedName>
    <definedName name="_004_12" localSheetId="7">#REF!</definedName>
    <definedName name="_004_12" localSheetId="8">#REF!</definedName>
    <definedName name="_004_12" localSheetId="5">#REF!</definedName>
    <definedName name="_004_12" localSheetId="6">#REF!</definedName>
    <definedName name="_004_12" localSheetId="1">#REF!</definedName>
    <definedName name="_004_12">#REF!</definedName>
    <definedName name="_004_13" localSheetId="4">#REF!</definedName>
    <definedName name="_004_13" localSheetId="3">#REF!</definedName>
    <definedName name="_004_13" localSheetId="2">#REF!</definedName>
    <definedName name="_004_13" localSheetId="7">#REF!</definedName>
    <definedName name="_004_13" localSheetId="8">#REF!</definedName>
    <definedName name="_004_13" localSheetId="5">#REF!</definedName>
    <definedName name="_004_13" localSheetId="6">#REF!</definedName>
    <definedName name="_004_13" localSheetId="1">#REF!</definedName>
    <definedName name="_004_13">#REF!</definedName>
    <definedName name="_004_14" localSheetId="4">#REF!</definedName>
    <definedName name="_004_14" localSheetId="3">#REF!</definedName>
    <definedName name="_004_14" localSheetId="2">#REF!</definedName>
    <definedName name="_004_14" localSheetId="7">#REF!</definedName>
    <definedName name="_004_14" localSheetId="8">#REF!</definedName>
    <definedName name="_004_14" localSheetId="5">#REF!</definedName>
    <definedName name="_004_14" localSheetId="6">#REF!</definedName>
    <definedName name="_004_14" localSheetId="1">#REF!</definedName>
    <definedName name="_004_14">#REF!</definedName>
    <definedName name="_004_15" localSheetId="4">#REF!</definedName>
    <definedName name="_004_15" localSheetId="3">#REF!</definedName>
    <definedName name="_004_15" localSheetId="2">#REF!</definedName>
    <definedName name="_004_15" localSheetId="7">#REF!</definedName>
    <definedName name="_004_15" localSheetId="8">#REF!</definedName>
    <definedName name="_004_15" localSheetId="5">#REF!</definedName>
    <definedName name="_004_15" localSheetId="6">#REF!</definedName>
    <definedName name="_004_15" localSheetId="1">#REF!</definedName>
    <definedName name="_004_15">#REF!</definedName>
    <definedName name="_004_2" localSheetId="4">#REF!</definedName>
    <definedName name="_004_2" localSheetId="3">#REF!</definedName>
    <definedName name="_004_2" localSheetId="2">#REF!</definedName>
    <definedName name="_004_2" localSheetId="7">#REF!</definedName>
    <definedName name="_004_2" localSheetId="8">#REF!</definedName>
    <definedName name="_004_2" localSheetId="5">#REF!</definedName>
    <definedName name="_004_2" localSheetId="6">#REF!</definedName>
    <definedName name="_004_2" localSheetId="1">#REF!</definedName>
    <definedName name="_004_2">#REF!</definedName>
    <definedName name="_004_3" localSheetId="4">#REF!</definedName>
    <definedName name="_004_3" localSheetId="3">#REF!</definedName>
    <definedName name="_004_3" localSheetId="2">#REF!</definedName>
    <definedName name="_004_3" localSheetId="7">#REF!</definedName>
    <definedName name="_004_3" localSheetId="8">#REF!</definedName>
    <definedName name="_004_3" localSheetId="5">#REF!</definedName>
    <definedName name="_004_3" localSheetId="6">#REF!</definedName>
    <definedName name="_004_3" localSheetId="1">#REF!</definedName>
    <definedName name="_004_3">#REF!</definedName>
    <definedName name="_004_4" localSheetId="4">#REF!</definedName>
    <definedName name="_004_4" localSheetId="3">#REF!</definedName>
    <definedName name="_004_4" localSheetId="2">#REF!</definedName>
    <definedName name="_004_4" localSheetId="7">#REF!</definedName>
    <definedName name="_004_4" localSheetId="8">#REF!</definedName>
    <definedName name="_004_4" localSheetId="5">#REF!</definedName>
    <definedName name="_004_4" localSheetId="6">#REF!</definedName>
    <definedName name="_004_4" localSheetId="1">#REF!</definedName>
    <definedName name="_004_4">#REF!</definedName>
    <definedName name="_004_5" localSheetId="4">#REF!</definedName>
    <definedName name="_004_5" localSheetId="3">#REF!</definedName>
    <definedName name="_004_5" localSheetId="2">#REF!</definedName>
    <definedName name="_004_5" localSheetId="7">#REF!</definedName>
    <definedName name="_004_5" localSheetId="8">#REF!</definedName>
    <definedName name="_004_5" localSheetId="5">#REF!</definedName>
    <definedName name="_004_5" localSheetId="6">#REF!</definedName>
    <definedName name="_004_5" localSheetId="1">#REF!</definedName>
    <definedName name="_004_5">#REF!</definedName>
    <definedName name="_004_6" localSheetId="4">#REF!</definedName>
    <definedName name="_004_6" localSheetId="3">#REF!</definedName>
    <definedName name="_004_6" localSheetId="2">#REF!</definedName>
    <definedName name="_004_6" localSheetId="7">#REF!</definedName>
    <definedName name="_004_6" localSheetId="8">#REF!</definedName>
    <definedName name="_004_6" localSheetId="5">#REF!</definedName>
    <definedName name="_004_6" localSheetId="6">#REF!</definedName>
    <definedName name="_004_6" localSheetId="1">#REF!</definedName>
    <definedName name="_004_6">#REF!</definedName>
    <definedName name="_004_7" localSheetId="4">#REF!</definedName>
    <definedName name="_004_7" localSheetId="3">#REF!</definedName>
    <definedName name="_004_7" localSheetId="2">#REF!</definedName>
    <definedName name="_004_7" localSheetId="7">#REF!</definedName>
    <definedName name="_004_7" localSheetId="8">#REF!</definedName>
    <definedName name="_004_7" localSheetId="5">#REF!</definedName>
    <definedName name="_004_7" localSheetId="6">#REF!</definedName>
    <definedName name="_004_7" localSheetId="1">#REF!</definedName>
    <definedName name="_004_7">#REF!</definedName>
    <definedName name="_004_8" localSheetId="4">#REF!</definedName>
    <definedName name="_004_8" localSheetId="3">#REF!</definedName>
    <definedName name="_004_8" localSheetId="2">#REF!</definedName>
    <definedName name="_004_8" localSheetId="7">#REF!</definedName>
    <definedName name="_004_8" localSheetId="8">#REF!</definedName>
    <definedName name="_004_8" localSheetId="5">#REF!</definedName>
    <definedName name="_004_8" localSheetId="6">#REF!</definedName>
    <definedName name="_004_8" localSheetId="1">#REF!</definedName>
    <definedName name="_004_8">#REF!</definedName>
    <definedName name="_004_9" localSheetId="4">#REF!</definedName>
    <definedName name="_004_9" localSheetId="3">#REF!</definedName>
    <definedName name="_004_9" localSheetId="2">#REF!</definedName>
    <definedName name="_004_9" localSheetId="7">#REF!</definedName>
    <definedName name="_004_9" localSheetId="8">#REF!</definedName>
    <definedName name="_004_9" localSheetId="5">#REF!</definedName>
    <definedName name="_004_9" localSheetId="6">#REF!</definedName>
    <definedName name="_004_9" localSheetId="1">#REF!</definedName>
    <definedName name="_004_9">#REF!</definedName>
    <definedName name="_005" localSheetId="4">#REF!</definedName>
    <definedName name="_005" localSheetId="3">#REF!</definedName>
    <definedName name="_005" localSheetId="2">#REF!</definedName>
    <definedName name="_005" localSheetId="7">#REF!</definedName>
    <definedName name="_005" localSheetId="8">#REF!</definedName>
    <definedName name="_005" localSheetId="5">#REF!</definedName>
    <definedName name="_005" localSheetId="6">#REF!</definedName>
    <definedName name="_005" localSheetId="1">#REF!</definedName>
    <definedName name="_005">#REF!</definedName>
    <definedName name="_005_1" localSheetId="4">#REF!</definedName>
    <definedName name="_005_1" localSheetId="3">#REF!</definedName>
    <definedName name="_005_1" localSheetId="2">#REF!</definedName>
    <definedName name="_005_1" localSheetId="7">#REF!</definedName>
    <definedName name="_005_1" localSheetId="8">#REF!</definedName>
    <definedName name="_005_1" localSheetId="5">#REF!</definedName>
    <definedName name="_005_1" localSheetId="6">#REF!</definedName>
    <definedName name="_005_1" localSheetId="1">#REF!</definedName>
    <definedName name="_005_1">#REF!</definedName>
    <definedName name="_005_10" localSheetId="4">#REF!</definedName>
    <definedName name="_005_10" localSheetId="3">#REF!</definedName>
    <definedName name="_005_10" localSheetId="2">#REF!</definedName>
    <definedName name="_005_10" localSheetId="7">#REF!</definedName>
    <definedName name="_005_10" localSheetId="8">#REF!</definedName>
    <definedName name="_005_10" localSheetId="5">#REF!</definedName>
    <definedName name="_005_10" localSheetId="6">#REF!</definedName>
    <definedName name="_005_10" localSheetId="1">#REF!</definedName>
    <definedName name="_005_10">#REF!</definedName>
    <definedName name="_005_11" localSheetId="4">#REF!</definedName>
    <definedName name="_005_11" localSheetId="3">#REF!</definedName>
    <definedName name="_005_11" localSheetId="2">#REF!</definedName>
    <definedName name="_005_11" localSheetId="7">#REF!</definedName>
    <definedName name="_005_11" localSheetId="8">#REF!</definedName>
    <definedName name="_005_11" localSheetId="5">#REF!</definedName>
    <definedName name="_005_11" localSheetId="6">#REF!</definedName>
    <definedName name="_005_11" localSheetId="1">#REF!</definedName>
    <definedName name="_005_11">#REF!</definedName>
    <definedName name="_005_12" localSheetId="4">#REF!</definedName>
    <definedName name="_005_12" localSheetId="3">#REF!</definedName>
    <definedName name="_005_12" localSheetId="2">#REF!</definedName>
    <definedName name="_005_12" localSheetId="7">#REF!</definedName>
    <definedName name="_005_12" localSheetId="8">#REF!</definedName>
    <definedName name="_005_12" localSheetId="5">#REF!</definedName>
    <definedName name="_005_12" localSheetId="6">#REF!</definedName>
    <definedName name="_005_12" localSheetId="1">#REF!</definedName>
    <definedName name="_005_12">#REF!</definedName>
    <definedName name="_005_13" localSheetId="4">#REF!</definedName>
    <definedName name="_005_13" localSheetId="3">#REF!</definedName>
    <definedName name="_005_13" localSheetId="2">#REF!</definedName>
    <definedName name="_005_13" localSheetId="7">#REF!</definedName>
    <definedName name="_005_13" localSheetId="8">#REF!</definedName>
    <definedName name="_005_13" localSheetId="5">#REF!</definedName>
    <definedName name="_005_13" localSheetId="6">#REF!</definedName>
    <definedName name="_005_13" localSheetId="1">#REF!</definedName>
    <definedName name="_005_13">#REF!</definedName>
    <definedName name="_005_14" localSheetId="4">#REF!</definedName>
    <definedName name="_005_14" localSheetId="3">#REF!</definedName>
    <definedName name="_005_14" localSheetId="2">#REF!</definedName>
    <definedName name="_005_14" localSheetId="7">#REF!</definedName>
    <definedName name="_005_14" localSheetId="8">#REF!</definedName>
    <definedName name="_005_14" localSheetId="5">#REF!</definedName>
    <definedName name="_005_14" localSheetId="6">#REF!</definedName>
    <definedName name="_005_14" localSheetId="1">#REF!</definedName>
    <definedName name="_005_14">#REF!</definedName>
    <definedName name="_005_15" localSheetId="4">#REF!</definedName>
    <definedName name="_005_15" localSheetId="3">#REF!</definedName>
    <definedName name="_005_15" localSheetId="2">#REF!</definedName>
    <definedName name="_005_15" localSheetId="7">#REF!</definedName>
    <definedName name="_005_15" localSheetId="8">#REF!</definedName>
    <definedName name="_005_15" localSheetId="5">#REF!</definedName>
    <definedName name="_005_15" localSheetId="6">#REF!</definedName>
    <definedName name="_005_15" localSheetId="1">#REF!</definedName>
    <definedName name="_005_15">#REF!</definedName>
    <definedName name="_005_2" localSheetId="4">#REF!</definedName>
    <definedName name="_005_2" localSheetId="3">#REF!</definedName>
    <definedName name="_005_2" localSheetId="2">#REF!</definedName>
    <definedName name="_005_2" localSheetId="7">#REF!</definedName>
    <definedName name="_005_2" localSheetId="8">#REF!</definedName>
    <definedName name="_005_2" localSheetId="5">#REF!</definedName>
    <definedName name="_005_2" localSheetId="6">#REF!</definedName>
    <definedName name="_005_2" localSheetId="1">#REF!</definedName>
    <definedName name="_005_2">#REF!</definedName>
    <definedName name="_005_3" localSheetId="4">#REF!</definedName>
    <definedName name="_005_3" localSheetId="3">#REF!</definedName>
    <definedName name="_005_3" localSheetId="2">#REF!</definedName>
    <definedName name="_005_3" localSheetId="7">#REF!</definedName>
    <definedName name="_005_3" localSheetId="8">#REF!</definedName>
    <definedName name="_005_3" localSheetId="5">#REF!</definedName>
    <definedName name="_005_3" localSheetId="6">#REF!</definedName>
    <definedName name="_005_3" localSheetId="1">#REF!</definedName>
    <definedName name="_005_3">#REF!</definedName>
    <definedName name="_005_4" localSheetId="4">#REF!</definedName>
    <definedName name="_005_4" localSheetId="3">#REF!</definedName>
    <definedName name="_005_4" localSheetId="2">#REF!</definedName>
    <definedName name="_005_4" localSheetId="7">#REF!</definedName>
    <definedName name="_005_4" localSheetId="8">#REF!</definedName>
    <definedName name="_005_4" localSheetId="5">#REF!</definedName>
    <definedName name="_005_4" localSheetId="6">#REF!</definedName>
    <definedName name="_005_4" localSheetId="1">#REF!</definedName>
    <definedName name="_005_4">#REF!</definedName>
    <definedName name="_005_5" localSheetId="4">#REF!</definedName>
    <definedName name="_005_5" localSheetId="3">#REF!</definedName>
    <definedName name="_005_5" localSheetId="2">#REF!</definedName>
    <definedName name="_005_5" localSheetId="7">#REF!</definedName>
    <definedName name="_005_5" localSheetId="8">#REF!</definedName>
    <definedName name="_005_5" localSheetId="5">#REF!</definedName>
    <definedName name="_005_5" localSheetId="6">#REF!</definedName>
    <definedName name="_005_5" localSheetId="1">#REF!</definedName>
    <definedName name="_005_5">#REF!</definedName>
    <definedName name="_005_6" localSheetId="4">#REF!</definedName>
    <definedName name="_005_6" localSheetId="3">#REF!</definedName>
    <definedName name="_005_6" localSheetId="2">#REF!</definedName>
    <definedName name="_005_6" localSheetId="7">#REF!</definedName>
    <definedName name="_005_6" localSheetId="8">#REF!</definedName>
    <definedName name="_005_6" localSheetId="5">#REF!</definedName>
    <definedName name="_005_6" localSheetId="6">#REF!</definedName>
    <definedName name="_005_6" localSheetId="1">#REF!</definedName>
    <definedName name="_005_6">#REF!</definedName>
    <definedName name="_005_7" localSheetId="4">#REF!</definedName>
    <definedName name="_005_7" localSheetId="3">#REF!</definedName>
    <definedName name="_005_7" localSheetId="2">#REF!</definedName>
    <definedName name="_005_7" localSheetId="7">#REF!</definedName>
    <definedName name="_005_7" localSheetId="8">#REF!</definedName>
    <definedName name="_005_7" localSheetId="5">#REF!</definedName>
    <definedName name="_005_7" localSheetId="6">#REF!</definedName>
    <definedName name="_005_7" localSheetId="1">#REF!</definedName>
    <definedName name="_005_7">#REF!</definedName>
    <definedName name="_005_8" localSheetId="4">#REF!</definedName>
    <definedName name="_005_8" localSheetId="3">#REF!</definedName>
    <definedName name="_005_8" localSheetId="2">#REF!</definedName>
    <definedName name="_005_8" localSheetId="7">#REF!</definedName>
    <definedName name="_005_8" localSheetId="8">#REF!</definedName>
    <definedName name="_005_8" localSheetId="5">#REF!</definedName>
    <definedName name="_005_8" localSheetId="6">#REF!</definedName>
    <definedName name="_005_8" localSheetId="1">#REF!</definedName>
    <definedName name="_005_8">#REF!</definedName>
    <definedName name="_005_9" localSheetId="4">#REF!</definedName>
    <definedName name="_005_9" localSheetId="3">#REF!</definedName>
    <definedName name="_005_9" localSheetId="2">#REF!</definedName>
    <definedName name="_005_9" localSheetId="7">#REF!</definedName>
    <definedName name="_005_9" localSheetId="8">#REF!</definedName>
    <definedName name="_005_9" localSheetId="5">#REF!</definedName>
    <definedName name="_005_9" localSheetId="6">#REF!</definedName>
    <definedName name="_005_9" localSheetId="1">#REF!</definedName>
    <definedName name="_005_9">#REF!</definedName>
    <definedName name="_005555555" localSheetId="4">#REF!</definedName>
    <definedName name="_005555555" localSheetId="3">#REF!</definedName>
    <definedName name="_005555555" localSheetId="2">#REF!</definedName>
    <definedName name="_005555555" localSheetId="7">#REF!</definedName>
    <definedName name="_005555555" localSheetId="8">#REF!</definedName>
    <definedName name="_005555555" localSheetId="5">#REF!</definedName>
    <definedName name="_005555555" localSheetId="6">#REF!</definedName>
    <definedName name="_005555555" localSheetId="1">#REF!</definedName>
    <definedName name="_005555555">#REF!</definedName>
    <definedName name="_006" localSheetId="4">#REF!</definedName>
    <definedName name="_006" localSheetId="3">#REF!</definedName>
    <definedName name="_006" localSheetId="2">#REF!</definedName>
    <definedName name="_006" localSheetId="7">#REF!</definedName>
    <definedName name="_006" localSheetId="8">#REF!</definedName>
    <definedName name="_006" localSheetId="5">#REF!</definedName>
    <definedName name="_006" localSheetId="6">#REF!</definedName>
    <definedName name="_006" localSheetId="1">#REF!</definedName>
    <definedName name="_006">#REF!</definedName>
    <definedName name="_006_1" localSheetId="4">#REF!</definedName>
    <definedName name="_006_1" localSheetId="3">#REF!</definedName>
    <definedName name="_006_1" localSheetId="2">#REF!</definedName>
    <definedName name="_006_1" localSheetId="7">#REF!</definedName>
    <definedName name="_006_1" localSheetId="8">#REF!</definedName>
    <definedName name="_006_1" localSheetId="5">#REF!</definedName>
    <definedName name="_006_1" localSheetId="6">#REF!</definedName>
    <definedName name="_006_1" localSheetId="1">#REF!</definedName>
    <definedName name="_006_1">#REF!</definedName>
    <definedName name="_006_10" localSheetId="4">#REF!</definedName>
    <definedName name="_006_10" localSheetId="3">#REF!</definedName>
    <definedName name="_006_10" localSheetId="2">#REF!</definedName>
    <definedName name="_006_10" localSheetId="7">#REF!</definedName>
    <definedName name="_006_10" localSheetId="8">#REF!</definedName>
    <definedName name="_006_10" localSheetId="5">#REF!</definedName>
    <definedName name="_006_10" localSheetId="6">#REF!</definedName>
    <definedName name="_006_10" localSheetId="1">#REF!</definedName>
    <definedName name="_006_10">#REF!</definedName>
    <definedName name="_006_11" localSheetId="4">#REF!</definedName>
    <definedName name="_006_11" localSheetId="3">#REF!</definedName>
    <definedName name="_006_11" localSheetId="2">#REF!</definedName>
    <definedName name="_006_11" localSheetId="7">#REF!</definedName>
    <definedName name="_006_11" localSheetId="8">#REF!</definedName>
    <definedName name="_006_11" localSheetId="5">#REF!</definedName>
    <definedName name="_006_11" localSheetId="6">#REF!</definedName>
    <definedName name="_006_11" localSheetId="1">#REF!</definedName>
    <definedName name="_006_11">#REF!</definedName>
    <definedName name="_006_12" localSheetId="4">#REF!</definedName>
    <definedName name="_006_12" localSheetId="3">#REF!</definedName>
    <definedName name="_006_12" localSheetId="2">#REF!</definedName>
    <definedName name="_006_12" localSheetId="7">#REF!</definedName>
    <definedName name="_006_12" localSheetId="8">#REF!</definedName>
    <definedName name="_006_12" localSheetId="5">#REF!</definedName>
    <definedName name="_006_12" localSheetId="6">#REF!</definedName>
    <definedName name="_006_12" localSheetId="1">#REF!</definedName>
    <definedName name="_006_12">#REF!</definedName>
    <definedName name="_006_13" localSheetId="4">#REF!</definedName>
    <definedName name="_006_13" localSheetId="3">#REF!</definedName>
    <definedName name="_006_13" localSheetId="2">#REF!</definedName>
    <definedName name="_006_13" localSheetId="7">#REF!</definedName>
    <definedName name="_006_13" localSheetId="8">#REF!</definedName>
    <definedName name="_006_13" localSheetId="5">#REF!</definedName>
    <definedName name="_006_13" localSheetId="6">#REF!</definedName>
    <definedName name="_006_13" localSheetId="1">#REF!</definedName>
    <definedName name="_006_13">#REF!</definedName>
    <definedName name="_006_14" localSheetId="4">#REF!</definedName>
    <definedName name="_006_14" localSheetId="3">#REF!</definedName>
    <definedName name="_006_14" localSheetId="2">#REF!</definedName>
    <definedName name="_006_14" localSheetId="7">#REF!</definedName>
    <definedName name="_006_14" localSheetId="8">#REF!</definedName>
    <definedName name="_006_14" localSheetId="5">#REF!</definedName>
    <definedName name="_006_14" localSheetId="6">#REF!</definedName>
    <definedName name="_006_14" localSheetId="1">#REF!</definedName>
    <definedName name="_006_14">#REF!</definedName>
    <definedName name="_006_15" localSheetId="4">#REF!</definedName>
    <definedName name="_006_15" localSheetId="3">#REF!</definedName>
    <definedName name="_006_15" localSheetId="2">#REF!</definedName>
    <definedName name="_006_15" localSheetId="7">#REF!</definedName>
    <definedName name="_006_15" localSheetId="8">#REF!</definedName>
    <definedName name="_006_15" localSheetId="5">#REF!</definedName>
    <definedName name="_006_15" localSheetId="6">#REF!</definedName>
    <definedName name="_006_15" localSheetId="1">#REF!</definedName>
    <definedName name="_006_15">#REF!</definedName>
    <definedName name="_006_2" localSheetId="4">#REF!</definedName>
    <definedName name="_006_2" localSheetId="3">#REF!</definedName>
    <definedName name="_006_2" localSheetId="2">#REF!</definedName>
    <definedName name="_006_2" localSheetId="7">#REF!</definedName>
    <definedName name="_006_2" localSheetId="8">#REF!</definedName>
    <definedName name="_006_2" localSheetId="5">#REF!</definedName>
    <definedName name="_006_2" localSheetId="6">#REF!</definedName>
    <definedName name="_006_2" localSheetId="1">#REF!</definedName>
    <definedName name="_006_2">#REF!</definedName>
    <definedName name="_006_3" localSheetId="4">#REF!</definedName>
    <definedName name="_006_3" localSheetId="3">#REF!</definedName>
    <definedName name="_006_3" localSheetId="2">#REF!</definedName>
    <definedName name="_006_3" localSheetId="7">#REF!</definedName>
    <definedName name="_006_3" localSheetId="8">#REF!</definedName>
    <definedName name="_006_3" localSheetId="5">#REF!</definedName>
    <definedName name="_006_3" localSheetId="6">#REF!</definedName>
    <definedName name="_006_3" localSheetId="1">#REF!</definedName>
    <definedName name="_006_3">#REF!</definedName>
    <definedName name="_006_4" localSheetId="4">#REF!</definedName>
    <definedName name="_006_4" localSheetId="3">#REF!</definedName>
    <definedName name="_006_4" localSheetId="2">#REF!</definedName>
    <definedName name="_006_4" localSheetId="7">#REF!</definedName>
    <definedName name="_006_4" localSheetId="8">#REF!</definedName>
    <definedName name="_006_4" localSheetId="5">#REF!</definedName>
    <definedName name="_006_4" localSheetId="6">#REF!</definedName>
    <definedName name="_006_4" localSheetId="1">#REF!</definedName>
    <definedName name="_006_4">#REF!</definedName>
    <definedName name="_006_5" localSheetId="4">#REF!</definedName>
    <definedName name="_006_5" localSheetId="3">#REF!</definedName>
    <definedName name="_006_5" localSheetId="2">#REF!</definedName>
    <definedName name="_006_5" localSheetId="7">#REF!</definedName>
    <definedName name="_006_5" localSheetId="8">#REF!</definedName>
    <definedName name="_006_5" localSheetId="5">#REF!</definedName>
    <definedName name="_006_5" localSheetId="6">#REF!</definedName>
    <definedName name="_006_5" localSheetId="1">#REF!</definedName>
    <definedName name="_006_5">#REF!</definedName>
    <definedName name="_006_6" localSheetId="4">#REF!</definedName>
    <definedName name="_006_6" localSheetId="3">#REF!</definedName>
    <definedName name="_006_6" localSheetId="2">#REF!</definedName>
    <definedName name="_006_6" localSheetId="7">#REF!</definedName>
    <definedName name="_006_6" localSheetId="8">#REF!</definedName>
    <definedName name="_006_6" localSheetId="5">#REF!</definedName>
    <definedName name="_006_6" localSheetId="6">#REF!</definedName>
    <definedName name="_006_6" localSheetId="1">#REF!</definedName>
    <definedName name="_006_6">#REF!</definedName>
    <definedName name="_006_7" localSheetId="4">#REF!</definedName>
    <definedName name="_006_7" localSheetId="3">#REF!</definedName>
    <definedName name="_006_7" localSheetId="2">#REF!</definedName>
    <definedName name="_006_7" localSheetId="7">#REF!</definedName>
    <definedName name="_006_7" localSheetId="8">#REF!</definedName>
    <definedName name="_006_7" localSheetId="5">#REF!</definedName>
    <definedName name="_006_7" localSheetId="6">#REF!</definedName>
    <definedName name="_006_7" localSheetId="1">#REF!</definedName>
    <definedName name="_006_7">#REF!</definedName>
    <definedName name="_006_8" localSheetId="4">#REF!</definedName>
    <definedName name="_006_8" localSheetId="3">#REF!</definedName>
    <definedName name="_006_8" localSheetId="2">#REF!</definedName>
    <definedName name="_006_8" localSheetId="7">#REF!</definedName>
    <definedName name="_006_8" localSheetId="8">#REF!</definedName>
    <definedName name="_006_8" localSheetId="5">#REF!</definedName>
    <definedName name="_006_8" localSheetId="6">#REF!</definedName>
    <definedName name="_006_8" localSheetId="1">#REF!</definedName>
    <definedName name="_006_8">#REF!</definedName>
    <definedName name="_006_9" localSheetId="4">#REF!</definedName>
    <definedName name="_006_9" localSheetId="3">#REF!</definedName>
    <definedName name="_006_9" localSheetId="2">#REF!</definedName>
    <definedName name="_006_9" localSheetId="7">#REF!</definedName>
    <definedName name="_006_9" localSheetId="8">#REF!</definedName>
    <definedName name="_006_9" localSheetId="5">#REF!</definedName>
    <definedName name="_006_9" localSheetId="6">#REF!</definedName>
    <definedName name="_006_9" localSheetId="1">#REF!</definedName>
    <definedName name="_006_9">#REF!</definedName>
    <definedName name="_007" localSheetId="4">#REF!</definedName>
    <definedName name="_007" localSheetId="3">#REF!</definedName>
    <definedName name="_007" localSheetId="2">#REF!</definedName>
    <definedName name="_007" localSheetId="7">#REF!</definedName>
    <definedName name="_007" localSheetId="8">#REF!</definedName>
    <definedName name="_007" localSheetId="5">#REF!</definedName>
    <definedName name="_007" localSheetId="6">#REF!</definedName>
    <definedName name="_007" localSheetId="1">#REF!</definedName>
    <definedName name="_007">#REF!</definedName>
    <definedName name="_007_1" localSheetId="4">#REF!</definedName>
    <definedName name="_007_1" localSheetId="3">#REF!</definedName>
    <definedName name="_007_1" localSheetId="2">#REF!</definedName>
    <definedName name="_007_1" localSheetId="7">#REF!</definedName>
    <definedName name="_007_1" localSheetId="8">#REF!</definedName>
    <definedName name="_007_1" localSheetId="5">#REF!</definedName>
    <definedName name="_007_1" localSheetId="6">#REF!</definedName>
    <definedName name="_007_1" localSheetId="1">#REF!</definedName>
    <definedName name="_007_1">#REF!</definedName>
    <definedName name="_007_10" localSheetId="4">#REF!</definedName>
    <definedName name="_007_10" localSheetId="3">#REF!</definedName>
    <definedName name="_007_10" localSheetId="2">#REF!</definedName>
    <definedName name="_007_10" localSheetId="7">#REF!</definedName>
    <definedName name="_007_10" localSheetId="8">#REF!</definedName>
    <definedName name="_007_10" localSheetId="5">#REF!</definedName>
    <definedName name="_007_10" localSheetId="6">#REF!</definedName>
    <definedName name="_007_10" localSheetId="1">#REF!</definedName>
    <definedName name="_007_10">#REF!</definedName>
    <definedName name="_007_11" localSheetId="4">#REF!</definedName>
    <definedName name="_007_11" localSheetId="3">#REF!</definedName>
    <definedName name="_007_11" localSheetId="2">#REF!</definedName>
    <definedName name="_007_11" localSheetId="7">#REF!</definedName>
    <definedName name="_007_11" localSheetId="8">#REF!</definedName>
    <definedName name="_007_11" localSheetId="5">#REF!</definedName>
    <definedName name="_007_11" localSheetId="6">#REF!</definedName>
    <definedName name="_007_11" localSheetId="1">#REF!</definedName>
    <definedName name="_007_11">#REF!</definedName>
    <definedName name="_007_12" localSheetId="4">#REF!</definedName>
    <definedName name="_007_12" localSheetId="3">#REF!</definedName>
    <definedName name="_007_12" localSheetId="2">#REF!</definedName>
    <definedName name="_007_12" localSheetId="7">#REF!</definedName>
    <definedName name="_007_12" localSheetId="8">#REF!</definedName>
    <definedName name="_007_12" localSheetId="5">#REF!</definedName>
    <definedName name="_007_12" localSheetId="6">#REF!</definedName>
    <definedName name="_007_12" localSheetId="1">#REF!</definedName>
    <definedName name="_007_12">#REF!</definedName>
    <definedName name="_007_13" localSheetId="4">#REF!</definedName>
    <definedName name="_007_13" localSheetId="3">#REF!</definedName>
    <definedName name="_007_13" localSheetId="2">#REF!</definedName>
    <definedName name="_007_13" localSheetId="7">#REF!</definedName>
    <definedName name="_007_13" localSheetId="8">#REF!</definedName>
    <definedName name="_007_13" localSheetId="5">#REF!</definedName>
    <definedName name="_007_13" localSheetId="6">#REF!</definedName>
    <definedName name="_007_13" localSheetId="1">#REF!</definedName>
    <definedName name="_007_13">#REF!</definedName>
    <definedName name="_007_14" localSheetId="4">#REF!</definedName>
    <definedName name="_007_14" localSheetId="3">#REF!</definedName>
    <definedName name="_007_14" localSheetId="2">#REF!</definedName>
    <definedName name="_007_14" localSheetId="7">#REF!</definedName>
    <definedName name="_007_14" localSheetId="8">#REF!</definedName>
    <definedName name="_007_14" localSheetId="5">#REF!</definedName>
    <definedName name="_007_14" localSheetId="6">#REF!</definedName>
    <definedName name="_007_14" localSheetId="1">#REF!</definedName>
    <definedName name="_007_14">#REF!</definedName>
    <definedName name="_007_15" localSheetId="4">#REF!</definedName>
    <definedName name="_007_15" localSheetId="3">#REF!</definedName>
    <definedName name="_007_15" localSheetId="2">#REF!</definedName>
    <definedName name="_007_15" localSheetId="7">#REF!</definedName>
    <definedName name="_007_15" localSheetId="8">#REF!</definedName>
    <definedName name="_007_15" localSheetId="5">#REF!</definedName>
    <definedName name="_007_15" localSheetId="6">#REF!</definedName>
    <definedName name="_007_15" localSheetId="1">#REF!</definedName>
    <definedName name="_007_15">#REF!</definedName>
    <definedName name="_007_2" localSheetId="4">#REF!</definedName>
    <definedName name="_007_2" localSheetId="3">#REF!</definedName>
    <definedName name="_007_2" localSheetId="2">#REF!</definedName>
    <definedName name="_007_2" localSheetId="7">#REF!</definedName>
    <definedName name="_007_2" localSheetId="8">#REF!</definedName>
    <definedName name="_007_2" localSheetId="5">#REF!</definedName>
    <definedName name="_007_2" localSheetId="6">#REF!</definedName>
    <definedName name="_007_2" localSheetId="1">#REF!</definedName>
    <definedName name="_007_2">#REF!</definedName>
    <definedName name="_007_3" localSheetId="4">#REF!</definedName>
    <definedName name="_007_3" localSheetId="3">#REF!</definedName>
    <definedName name="_007_3" localSheetId="2">#REF!</definedName>
    <definedName name="_007_3" localSheetId="7">#REF!</definedName>
    <definedName name="_007_3" localSheetId="8">#REF!</definedName>
    <definedName name="_007_3" localSheetId="5">#REF!</definedName>
    <definedName name="_007_3" localSheetId="6">#REF!</definedName>
    <definedName name="_007_3" localSheetId="1">#REF!</definedName>
    <definedName name="_007_3">#REF!</definedName>
    <definedName name="_007_4" localSheetId="4">#REF!</definedName>
    <definedName name="_007_4" localSheetId="3">#REF!</definedName>
    <definedName name="_007_4" localSheetId="2">#REF!</definedName>
    <definedName name="_007_4" localSheetId="7">#REF!</definedName>
    <definedName name="_007_4" localSheetId="8">#REF!</definedName>
    <definedName name="_007_4" localSheetId="5">#REF!</definedName>
    <definedName name="_007_4" localSheetId="6">#REF!</definedName>
    <definedName name="_007_4" localSheetId="1">#REF!</definedName>
    <definedName name="_007_4">#REF!</definedName>
    <definedName name="_007_5" localSheetId="4">#REF!</definedName>
    <definedName name="_007_5" localSheetId="3">#REF!</definedName>
    <definedName name="_007_5" localSheetId="2">#REF!</definedName>
    <definedName name="_007_5" localSheetId="7">#REF!</definedName>
    <definedName name="_007_5" localSheetId="8">#REF!</definedName>
    <definedName name="_007_5" localSheetId="5">#REF!</definedName>
    <definedName name="_007_5" localSheetId="6">#REF!</definedName>
    <definedName name="_007_5" localSheetId="1">#REF!</definedName>
    <definedName name="_007_5">#REF!</definedName>
    <definedName name="_007_6" localSheetId="4">#REF!</definedName>
    <definedName name="_007_6" localSheetId="3">#REF!</definedName>
    <definedName name="_007_6" localSheetId="2">#REF!</definedName>
    <definedName name="_007_6" localSheetId="7">#REF!</definedName>
    <definedName name="_007_6" localSheetId="8">#REF!</definedName>
    <definedName name="_007_6" localSheetId="5">#REF!</definedName>
    <definedName name="_007_6" localSheetId="6">#REF!</definedName>
    <definedName name="_007_6" localSheetId="1">#REF!</definedName>
    <definedName name="_007_6">#REF!</definedName>
    <definedName name="_007_7" localSheetId="4">#REF!</definedName>
    <definedName name="_007_7" localSheetId="3">#REF!</definedName>
    <definedName name="_007_7" localSheetId="2">#REF!</definedName>
    <definedName name="_007_7" localSheetId="7">#REF!</definedName>
    <definedName name="_007_7" localSheetId="8">#REF!</definedName>
    <definedName name="_007_7" localSheetId="5">#REF!</definedName>
    <definedName name="_007_7" localSheetId="6">#REF!</definedName>
    <definedName name="_007_7" localSheetId="1">#REF!</definedName>
    <definedName name="_007_7">#REF!</definedName>
    <definedName name="_007_8" localSheetId="4">#REF!</definedName>
    <definedName name="_007_8" localSheetId="3">#REF!</definedName>
    <definedName name="_007_8" localSheetId="2">#REF!</definedName>
    <definedName name="_007_8" localSheetId="7">#REF!</definedName>
    <definedName name="_007_8" localSheetId="8">#REF!</definedName>
    <definedName name="_007_8" localSheetId="5">#REF!</definedName>
    <definedName name="_007_8" localSheetId="6">#REF!</definedName>
    <definedName name="_007_8" localSheetId="1">#REF!</definedName>
    <definedName name="_007_8">#REF!</definedName>
    <definedName name="_007_9" localSheetId="4">#REF!</definedName>
    <definedName name="_007_9" localSheetId="3">#REF!</definedName>
    <definedName name="_007_9" localSheetId="2">#REF!</definedName>
    <definedName name="_007_9" localSheetId="7">#REF!</definedName>
    <definedName name="_007_9" localSheetId="8">#REF!</definedName>
    <definedName name="_007_9" localSheetId="5">#REF!</definedName>
    <definedName name="_007_9" localSheetId="6">#REF!</definedName>
    <definedName name="_007_9" localSheetId="1">#REF!</definedName>
    <definedName name="_007_9">#REF!</definedName>
    <definedName name="_008" localSheetId="4">#REF!</definedName>
    <definedName name="_008" localSheetId="3">#REF!</definedName>
    <definedName name="_008" localSheetId="2">#REF!</definedName>
    <definedName name="_008" localSheetId="7">#REF!</definedName>
    <definedName name="_008" localSheetId="8">#REF!</definedName>
    <definedName name="_008" localSheetId="5">#REF!</definedName>
    <definedName name="_008" localSheetId="6">#REF!</definedName>
    <definedName name="_008" localSheetId="1">#REF!</definedName>
    <definedName name="_008">#REF!</definedName>
    <definedName name="_008_1" localSheetId="4">#REF!</definedName>
    <definedName name="_008_1" localSheetId="3">#REF!</definedName>
    <definedName name="_008_1" localSheetId="2">#REF!</definedName>
    <definedName name="_008_1" localSheetId="7">#REF!</definedName>
    <definedName name="_008_1" localSheetId="8">#REF!</definedName>
    <definedName name="_008_1" localSheetId="5">#REF!</definedName>
    <definedName name="_008_1" localSheetId="6">#REF!</definedName>
    <definedName name="_008_1" localSheetId="1">#REF!</definedName>
    <definedName name="_008_1">#REF!</definedName>
    <definedName name="_008_10" localSheetId="4">#REF!</definedName>
    <definedName name="_008_10" localSheetId="3">#REF!</definedName>
    <definedName name="_008_10" localSheetId="2">#REF!</definedName>
    <definedName name="_008_10" localSheetId="7">#REF!</definedName>
    <definedName name="_008_10" localSheetId="8">#REF!</definedName>
    <definedName name="_008_10" localSheetId="5">#REF!</definedName>
    <definedName name="_008_10" localSheetId="6">#REF!</definedName>
    <definedName name="_008_10" localSheetId="1">#REF!</definedName>
    <definedName name="_008_10">#REF!</definedName>
    <definedName name="_008_11" localSheetId="4">#REF!</definedName>
    <definedName name="_008_11" localSheetId="3">#REF!</definedName>
    <definedName name="_008_11" localSheetId="2">#REF!</definedName>
    <definedName name="_008_11" localSheetId="7">#REF!</definedName>
    <definedName name="_008_11" localSheetId="8">#REF!</definedName>
    <definedName name="_008_11" localSheetId="5">#REF!</definedName>
    <definedName name="_008_11" localSheetId="6">#REF!</definedName>
    <definedName name="_008_11" localSheetId="1">#REF!</definedName>
    <definedName name="_008_11">#REF!</definedName>
    <definedName name="_008_12" localSheetId="4">#REF!</definedName>
    <definedName name="_008_12" localSheetId="3">#REF!</definedName>
    <definedName name="_008_12" localSheetId="2">#REF!</definedName>
    <definedName name="_008_12" localSheetId="7">#REF!</definedName>
    <definedName name="_008_12" localSheetId="8">#REF!</definedName>
    <definedName name="_008_12" localSheetId="5">#REF!</definedName>
    <definedName name="_008_12" localSheetId="6">#REF!</definedName>
    <definedName name="_008_12" localSheetId="1">#REF!</definedName>
    <definedName name="_008_12">#REF!</definedName>
    <definedName name="_008_13" localSheetId="4">#REF!</definedName>
    <definedName name="_008_13" localSheetId="3">#REF!</definedName>
    <definedName name="_008_13" localSheetId="2">#REF!</definedName>
    <definedName name="_008_13" localSheetId="7">#REF!</definedName>
    <definedName name="_008_13" localSheetId="8">#REF!</definedName>
    <definedName name="_008_13" localSheetId="5">#REF!</definedName>
    <definedName name="_008_13" localSheetId="6">#REF!</definedName>
    <definedName name="_008_13" localSheetId="1">#REF!</definedName>
    <definedName name="_008_13">#REF!</definedName>
    <definedName name="_008_14" localSheetId="4">#REF!</definedName>
    <definedName name="_008_14" localSheetId="3">#REF!</definedName>
    <definedName name="_008_14" localSheetId="2">#REF!</definedName>
    <definedName name="_008_14" localSheetId="7">#REF!</definedName>
    <definedName name="_008_14" localSheetId="8">#REF!</definedName>
    <definedName name="_008_14" localSheetId="5">#REF!</definedName>
    <definedName name="_008_14" localSheetId="6">#REF!</definedName>
    <definedName name="_008_14" localSheetId="1">#REF!</definedName>
    <definedName name="_008_14">#REF!</definedName>
    <definedName name="_008_15" localSheetId="4">#REF!</definedName>
    <definedName name="_008_15" localSheetId="3">#REF!</definedName>
    <definedName name="_008_15" localSheetId="2">#REF!</definedName>
    <definedName name="_008_15" localSheetId="7">#REF!</definedName>
    <definedName name="_008_15" localSheetId="8">#REF!</definedName>
    <definedName name="_008_15" localSheetId="5">#REF!</definedName>
    <definedName name="_008_15" localSheetId="6">#REF!</definedName>
    <definedName name="_008_15" localSheetId="1">#REF!</definedName>
    <definedName name="_008_15">#REF!</definedName>
    <definedName name="_008_2" localSheetId="4">#REF!</definedName>
    <definedName name="_008_2" localSheetId="3">#REF!</definedName>
    <definedName name="_008_2" localSheetId="2">#REF!</definedName>
    <definedName name="_008_2" localSheetId="7">#REF!</definedName>
    <definedName name="_008_2" localSheetId="8">#REF!</definedName>
    <definedName name="_008_2" localSheetId="5">#REF!</definedName>
    <definedName name="_008_2" localSheetId="6">#REF!</definedName>
    <definedName name="_008_2" localSheetId="1">#REF!</definedName>
    <definedName name="_008_2">#REF!</definedName>
    <definedName name="_008_3" localSheetId="4">#REF!</definedName>
    <definedName name="_008_3" localSheetId="3">#REF!</definedName>
    <definedName name="_008_3" localSheetId="2">#REF!</definedName>
    <definedName name="_008_3" localSheetId="7">#REF!</definedName>
    <definedName name="_008_3" localSheetId="8">#REF!</definedName>
    <definedName name="_008_3" localSheetId="5">#REF!</definedName>
    <definedName name="_008_3" localSheetId="6">#REF!</definedName>
    <definedName name="_008_3" localSheetId="1">#REF!</definedName>
    <definedName name="_008_3">#REF!</definedName>
    <definedName name="_008_4" localSheetId="4">#REF!</definedName>
    <definedName name="_008_4" localSheetId="3">#REF!</definedName>
    <definedName name="_008_4" localSheetId="2">#REF!</definedName>
    <definedName name="_008_4" localSheetId="7">#REF!</definedName>
    <definedName name="_008_4" localSheetId="8">#REF!</definedName>
    <definedName name="_008_4" localSheetId="5">#REF!</definedName>
    <definedName name="_008_4" localSheetId="6">#REF!</definedName>
    <definedName name="_008_4" localSheetId="1">#REF!</definedName>
    <definedName name="_008_4">#REF!</definedName>
    <definedName name="_008_5" localSheetId="4">#REF!</definedName>
    <definedName name="_008_5" localSheetId="3">#REF!</definedName>
    <definedName name="_008_5" localSheetId="2">#REF!</definedName>
    <definedName name="_008_5" localSheetId="7">#REF!</definedName>
    <definedName name="_008_5" localSheetId="8">#REF!</definedName>
    <definedName name="_008_5" localSheetId="5">#REF!</definedName>
    <definedName name="_008_5" localSheetId="6">#REF!</definedName>
    <definedName name="_008_5" localSheetId="1">#REF!</definedName>
    <definedName name="_008_5">#REF!</definedName>
    <definedName name="_008_6" localSheetId="4">#REF!</definedName>
    <definedName name="_008_6" localSheetId="3">#REF!</definedName>
    <definedName name="_008_6" localSheetId="2">#REF!</definedName>
    <definedName name="_008_6" localSheetId="7">#REF!</definedName>
    <definedName name="_008_6" localSheetId="8">#REF!</definedName>
    <definedName name="_008_6" localSheetId="5">#REF!</definedName>
    <definedName name="_008_6" localSheetId="6">#REF!</definedName>
    <definedName name="_008_6" localSheetId="1">#REF!</definedName>
    <definedName name="_008_6">#REF!</definedName>
    <definedName name="_008_7" localSheetId="4">#REF!</definedName>
    <definedName name="_008_7" localSheetId="3">#REF!</definedName>
    <definedName name="_008_7" localSheetId="2">#REF!</definedName>
    <definedName name="_008_7" localSheetId="7">#REF!</definedName>
    <definedName name="_008_7" localSheetId="8">#REF!</definedName>
    <definedName name="_008_7" localSheetId="5">#REF!</definedName>
    <definedName name="_008_7" localSheetId="6">#REF!</definedName>
    <definedName name="_008_7" localSheetId="1">#REF!</definedName>
    <definedName name="_008_7">#REF!</definedName>
    <definedName name="_008_8" localSheetId="4">#REF!</definedName>
    <definedName name="_008_8" localSheetId="3">#REF!</definedName>
    <definedName name="_008_8" localSheetId="2">#REF!</definedName>
    <definedName name="_008_8" localSheetId="7">#REF!</definedName>
    <definedName name="_008_8" localSheetId="8">#REF!</definedName>
    <definedName name="_008_8" localSheetId="5">#REF!</definedName>
    <definedName name="_008_8" localSheetId="6">#REF!</definedName>
    <definedName name="_008_8" localSheetId="1">#REF!</definedName>
    <definedName name="_008_8">#REF!</definedName>
    <definedName name="_008_9" localSheetId="4">#REF!</definedName>
    <definedName name="_008_9" localSheetId="3">#REF!</definedName>
    <definedName name="_008_9" localSheetId="2">#REF!</definedName>
    <definedName name="_008_9" localSheetId="7">#REF!</definedName>
    <definedName name="_008_9" localSheetId="8">#REF!</definedName>
    <definedName name="_008_9" localSheetId="5">#REF!</definedName>
    <definedName name="_008_9" localSheetId="6">#REF!</definedName>
    <definedName name="_008_9" localSheetId="1">#REF!</definedName>
    <definedName name="_008_9">#REF!</definedName>
    <definedName name="_009" localSheetId="4">#REF!</definedName>
    <definedName name="_009" localSheetId="3">#REF!</definedName>
    <definedName name="_009" localSheetId="2">#REF!</definedName>
    <definedName name="_009" localSheetId="7">#REF!</definedName>
    <definedName name="_009" localSheetId="8">#REF!</definedName>
    <definedName name="_009" localSheetId="5">#REF!</definedName>
    <definedName name="_009" localSheetId="6">#REF!</definedName>
    <definedName name="_009" localSheetId="1">#REF!</definedName>
    <definedName name="_009">#REF!</definedName>
    <definedName name="_009_1" localSheetId="4">#REF!</definedName>
    <definedName name="_009_1" localSheetId="3">#REF!</definedName>
    <definedName name="_009_1" localSheetId="2">#REF!</definedName>
    <definedName name="_009_1" localSheetId="7">#REF!</definedName>
    <definedName name="_009_1" localSheetId="8">#REF!</definedName>
    <definedName name="_009_1" localSheetId="5">#REF!</definedName>
    <definedName name="_009_1" localSheetId="6">#REF!</definedName>
    <definedName name="_009_1" localSheetId="1">#REF!</definedName>
    <definedName name="_009_1">#REF!</definedName>
    <definedName name="_009_10" localSheetId="4">#REF!</definedName>
    <definedName name="_009_10" localSheetId="3">#REF!</definedName>
    <definedName name="_009_10" localSheetId="2">#REF!</definedName>
    <definedName name="_009_10" localSheetId="7">#REF!</definedName>
    <definedName name="_009_10" localSheetId="8">#REF!</definedName>
    <definedName name="_009_10" localSheetId="5">#REF!</definedName>
    <definedName name="_009_10" localSheetId="6">#REF!</definedName>
    <definedName name="_009_10" localSheetId="1">#REF!</definedName>
    <definedName name="_009_10">#REF!</definedName>
    <definedName name="_009_11" localSheetId="4">#REF!</definedName>
    <definedName name="_009_11" localSheetId="3">#REF!</definedName>
    <definedName name="_009_11" localSheetId="2">#REF!</definedName>
    <definedName name="_009_11" localSheetId="7">#REF!</definedName>
    <definedName name="_009_11" localSheetId="8">#REF!</definedName>
    <definedName name="_009_11" localSheetId="5">#REF!</definedName>
    <definedName name="_009_11" localSheetId="6">#REF!</definedName>
    <definedName name="_009_11" localSheetId="1">#REF!</definedName>
    <definedName name="_009_11">#REF!</definedName>
    <definedName name="_009_12" localSheetId="4">#REF!</definedName>
    <definedName name="_009_12" localSheetId="3">#REF!</definedName>
    <definedName name="_009_12" localSheetId="2">#REF!</definedName>
    <definedName name="_009_12" localSheetId="7">#REF!</definedName>
    <definedName name="_009_12" localSheetId="8">#REF!</definedName>
    <definedName name="_009_12" localSheetId="5">#REF!</definedName>
    <definedName name="_009_12" localSheetId="6">#REF!</definedName>
    <definedName name="_009_12" localSheetId="1">#REF!</definedName>
    <definedName name="_009_12">#REF!</definedName>
    <definedName name="_009_13" localSheetId="4">#REF!</definedName>
    <definedName name="_009_13" localSheetId="3">#REF!</definedName>
    <definedName name="_009_13" localSheetId="2">#REF!</definedName>
    <definedName name="_009_13" localSheetId="7">#REF!</definedName>
    <definedName name="_009_13" localSheetId="8">#REF!</definedName>
    <definedName name="_009_13" localSheetId="5">#REF!</definedName>
    <definedName name="_009_13" localSheetId="6">#REF!</definedName>
    <definedName name="_009_13" localSheetId="1">#REF!</definedName>
    <definedName name="_009_13">#REF!</definedName>
    <definedName name="_009_14" localSheetId="4">#REF!</definedName>
    <definedName name="_009_14" localSheetId="3">#REF!</definedName>
    <definedName name="_009_14" localSheetId="2">#REF!</definedName>
    <definedName name="_009_14" localSheetId="7">#REF!</definedName>
    <definedName name="_009_14" localSheetId="8">#REF!</definedName>
    <definedName name="_009_14" localSheetId="5">#REF!</definedName>
    <definedName name="_009_14" localSheetId="6">#REF!</definedName>
    <definedName name="_009_14" localSheetId="1">#REF!</definedName>
    <definedName name="_009_14">#REF!</definedName>
    <definedName name="_009_15" localSheetId="4">#REF!</definedName>
    <definedName name="_009_15" localSheetId="3">#REF!</definedName>
    <definedName name="_009_15" localSheetId="2">#REF!</definedName>
    <definedName name="_009_15" localSheetId="7">#REF!</definedName>
    <definedName name="_009_15" localSheetId="8">#REF!</definedName>
    <definedName name="_009_15" localSheetId="5">#REF!</definedName>
    <definedName name="_009_15" localSheetId="6">#REF!</definedName>
    <definedName name="_009_15" localSheetId="1">#REF!</definedName>
    <definedName name="_009_15">#REF!</definedName>
    <definedName name="_009_2" localSheetId="4">#REF!</definedName>
    <definedName name="_009_2" localSheetId="3">#REF!</definedName>
    <definedName name="_009_2" localSheetId="2">#REF!</definedName>
    <definedName name="_009_2" localSheetId="7">#REF!</definedName>
    <definedName name="_009_2" localSheetId="8">#REF!</definedName>
    <definedName name="_009_2" localSheetId="5">#REF!</definedName>
    <definedName name="_009_2" localSheetId="6">#REF!</definedName>
    <definedName name="_009_2" localSheetId="1">#REF!</definedName>
    <definedName name="_009_2">#REF!</definedName>
    <definedName name="_009_3" localSheetId="4">#REF!</definedName>
    <definedName name="_009_3" localSheetId="3">#REF!</definedName>
    <definedName name="_009_3" localSheetId="2">#REF!</definedName>
    <definedName name="_009_3" localSheetId="7">#REF!</definedName>
    <definedName name="_009_3" localSheetId="8">#REF!</definedName>
    <definedName name="_009_3" localSheetId="5">#REF!</definedName>
    <definedName name="_009_3" localSheetId="6">#REF!</definedName>
    <definedName name="_009_3" localSheetId="1">#REF!</definedName>
    <definedName name="_009_3">#REF!</definedName>
    <definedName name="_009_4" localSheetId="4">#REF!</definedName>
    <definedName name="_009_4" localSheetId="3">#REF!</definedName>
    <definedName name="_009_4" localSheetId="2">#REF!</definedName>
    <definedName name="_009_4" localSheetId="7">#REF!</definedName>
    <definedName name="_009_4" localSheetId="8">#REF!</definedName>
    <definedName name="_009_4" localSheetId="5">#REF!</definedName>
    <definedName name="_009_4" localSheetId="6">#REF!</definedName>
    <definedName name="_009_4" localSheetId="1">#REF!</definedName>
    <definedName name="_009_4">#REF!</definedName>
    <definedName name="_009_5" localSheetId="4">#REF!</definedName>
    <definedName name="_009_5" localSheetId="3">#REF!</definedName>
    <definedName name="_009_5" localSheetId="2">#REF!</definedName>
    <definedName name="_009_5" localSheetId="7">#REF!</definedName>
    <definedName name="_009_5" localSheetId="8">#REF!</definedName>
    <definedName name="_009_5" localSheetId="5">#REF!</definedName>
    <definedName name="_009_5" localSheetId="6">#REF!</definedName>
    <definedName name="_009_5" localSheetId="1">#REF!</definedName>
    <definedName name="_009_5">#REF!</definedName>
    <definedName name="_009_6" localSheetId="4">#REF!</definedName>
    <definedName name="_009_6" localSheetId="3">#REF!</definedName>
    <definedName name="_009_6" localSheetId="2">#REF!</definedName>
    <definedName name="_009_6" localSheetId="7">#REF!</definedName>
    <definedName name="_009_6" localSheetId="8">#REF!</definedName>
    <definedName name="_009_6" localSheetId="5">#REF!</definedName>
    <definedName name="_009_6" localSheetId="6">#REF!</definedName>
    <definedName name="_009_6" localSheetId="1">#REF!</definedName>
    <definedName name="_009_6">#REF!</definedName>
    <definedName name="_009_7" localSheetId="4">#REF!</definedName>
    <definedName name="_009_7" localSheetId="3">#REF!</definedName>
    <definedName name="_009_7" localSheetId="2">#REF!</definedName>
    <definedName name="_009_7" localSheetId="7">#REF!</definedName>
    <definedName name="_009_7" localSheetId="8">#REF!</definedName>
    <definedName name="_009_7" localSheetId="5">#REF!</definedName>
    <definedName name="_009_7" localSheetId="6">#REF!</definedName>
    <definedName name="_009_7" localSheetId="1">#REF!</definedName>
    <definedName name="_009_7">#REF!</definedName>
    <definedName name="_009_8" localSheetId="4">#REF!</definedName>
    <definedName name="_009_8" localSheetId="3">#REF!</definedName>
    <definedName name="_009_8" localSheetId="2">#REF!</definedName>
    <definedName name="_009_8" localSheetId="7">#REF!</definedName>
    <definedName name="_009_8" localSheetId="8">#REF!</definedName>
    <definedName name="_009_8" localSheetId="5">#REF!</definedName>
    <definedName name="_009_8" localSheetId="6">#REF!</definedName>
    <definedName name="_009_8" localSheetId="1">#REF!</definedName>
    <definedName name="_009_8">#REF!</definedName>
    <definedName name="_009_9" localSheetId="4">#REF!</definedName>
    <definedName name="_009_9" localSheetId="3">#REF!</definedName>
    <definedName name="_009_9" localSheetId="2">#REF!</definedName>
    <definedName name="_009_9" localSheetId="7">#REF!</definedName>
    <definedName name="_009_9" localSheetId="8">#REF!</definedName>
    <definedName name="_009_9" localSheetId="5">#REF!</definedName>
    <definedName name="_009_9" localSheetId="6">#REF!</definedName>
    <definedName name="_009_9" localSheetId="1">#REF!</definedName>
    <definedName name="_009_9">#REF!</definedName>
    <definedName name="_01_010760100" localSheetId="4">#REF!</definedName>
    <definedName name="_01_010760100" localSheetId="3">#REF!</definedName>
    <definedName name="_01_010760100" localSheetId="2">#REF!</definedName>
    <definedName name="_01_010760100" localSheetId="7">#REF!</definedName>
    <definedName name="_01_010760100" localSheetId="8">#REF!</definedName>
    <definedName name="_01_010760100" localSheetId="5">#REF!</definedName>
    <definedName name="_01_010760100" localSheetId="6">#REF!</definedName>
    <definedName name="_01_010760100" localSheetId="1">#REF!</definedName>
    <definedName name="_01_010760100">#REF!</definedName>
    <definedName name="_010" localSheetId="4">#REF!</definedName>
    <definedName name="_010" localSheetId="3">#REF!</definedName>
    <definedName name="_010" localSheetId="2">#REF!</definedName>
    <definedName name="_010" localSheetId="7">#REF!</definedName>
    <definedName name="_010" localSheetId="8">#REF!</definedName>
    <definedName name="_010" localSheetId="5">#REF!</definedName>
    <definedName name="_010" localSheetId="6">#REF!</definedName>
    <definedName name="_010" localSheetId="1">#REF!</definedName>
    <definedName name="_010">#REF!</definedName>
    <definedName name="_010_1" localSheetId="4">#REF!</definedName>
    <definedName name="_010_1" localSheetId="3">#REF!</definedName>
    <definedName name="_010_1" localSheetId="2">#REF!</definedName>
    <definedName name="_010_1" localSheetId="7">#REF!</definedName>
    <definedName name="_010_1" localSheetId="8">#REF!</definedName>
    <definedName name="_010_1" localSheetId="5">#REF!</definedName>
    <definedName name="_010_1" localSheetId="6">#REF!</definedName>
    <definedName name="_010_1" localSheetId="1">#REF!</definedName>
    <definedName name="_010_1">#REF!</definedName>
    <definedName name="_010_10" localSheetId="4">#REF!</definedName>
    <definedName name="_010_10" localSheetId="3">#REF!</definedName>
    <definedName name="_010_10" localSheetId="2">#REF!</definedName>
    <definedName name="_010_10" localSheetId="7">#REF!</definedName>
    <definedName name="_010_10" localSheetId="8">#REF!</definedName>
    <definedName name="_010_10" localSheetId="5">#REF!</definedName>
    <definedName name="_010_10" localSheetId="6">#REF!</definedName>
    <definedName name="_010_10" localSheetId="1">#REF!</definedName>
    <definedName name="_010_10">#REF!</definedName>
    <definedName name="_010_11" localSheetId="4">#REF!</definedName>
    <definedName name="_010_11" localSheetId="3">#REF!</definedName>
    <definedName name="_010_11" localSheetId="2">#REF!</definedName>
    <definedName name="_010_11" localSheetId="7">#REF!</definedName>
    <definedName name="_010_11" localSheetId="8">#REF!</definedName>
    <definedName name="_010_11" localSheetId="5">#REF!</definedName>
    <definedName name="_010_11" localSheetId="6">#REF!</definedName>
    <definedName name="_010_11" localSheetId="1">#REF!</definedName>
    <definedName name="_010_11">#REF!</definedName>
    <definedName name="_010_12" localSheetId="4">#REF!</definedName>
    <definedName name="_010_12" localSheetId="3">#REF!</definedName>
    <definedName name="_010_12" localSheetId="2">#REF!</definedName>
    <definedName name="_010_12" localSheetId="7">#REF!</definedName>
    <definedName name="_010_12" localSheetId="8">#REF!</definedName>
    <definedName name="_010_12" localSheetId="5">#REF!</definedName>
    <definedName name="_010_12" localSheetId="6">#REF!</definedName>
    <definedName name="_010_12" localSheetId="1">#REF!</definedName>
    <definedName name="_010_12">#REF!</definedName>
    <definedName name="_010_13" localSheetId="4">#REF!</definedName>
    <definedName name="_010_13" localSheetId="3">#REF!</definedName>
    <definedName name="_010_13" localSheetId="2">#REF!</definedName>
    <definedName name="_010_13" localSheetId="7">#REF!</definedName>
    <definedName name="_010_13" localSheetId="8">#REF!</definedName>
    <definedName name="_010_13" localSheetId="5">#REF!</definedName>
    <definedName name="_010_13" localSheetId="6">#REF!</definedName>
    <definedName name="_010_13" localSheetId="1">#REF!</definedName>
    <definedName name="_010_13">#REF!</definedName>
    <definedName name="_010_14" localSheetId="4">#REF!</definedName>
    <definedName name="_010_14" localSheetId="3">#REF!</definedName>
    <definedName name="_010_14" localSheetId="2">#REF!</definedName>
    <definedName name="_010_14" localSheetId="7">#REF!</definedName>
    <definedName name="_010_14" localSheetId="8">#REF!</definedName>
    <definedName name="_010_14" localSheetId="5">#REF!</definedName>
    <definedName name="_010_14" localSheetId="6">#REF!</definedName>
    <definedName name="_010_14" localSheetId="1">#REF!</definedName>
    <definedName name="_010_14">#REF!</definedName>
    <definedName name="_010_15" localSheetId="4">#REF!</definedName>
    <definedName name="_010_15" localSheetId="3">#REF!</definedName>
    <definedName name="_010_15" localSheetId="2">#REF!</definedName>
    <definedName name="_010_15" localSheetId="7">#REF!</definedName>
    <definedName name="_010_15" localSheetId="8">#REF!</definedName>
    <definedName name="_010_15" localSheetId="5">#REF!</definedName>
    <definedName name="_010_15" localSheetId="6">#REF!</definedName>
    <definedName name="_010_15" localSheetId="1">#REF!</definedName>
    <definedName name="_010_15">#REF!</definedName>
    <definedName name="_010_2" localSheetId="4">#REF!</definedName>
    <definedName name="_010_2" localSheetId="3">#REF!</definedName>
    <definedName name="_010_2" localSheetId="2">#REF!</definedName>
    <definedName name="_010_2" localSheetId="7">#REF!</definedName>
    <definedName name="_010_2" localSheetId="8">#REF!</definedName>
    <definedName name="_010_2" localSheetId="5">#REF!</definedName>
    <definedName name="_010_2" localSheetId="6">#REF!</definedName>
    <definedName name="_010_2" localSheetId="1">#REF!</definedName>
    <definedName name="_010_2">#REF!</definedName>
    <definedName name="_010_3" localSheetId="4">#REF!</definedName>
    <definedName name="_010_3" localSheetId="3">#REF!</definedName>
    <definedName name="_010_3" localSheetId="2">#REF!</definedName>
    <definedName name="_010_3" localSheetId="7">#REF!</definedName>
    <definedName name="_010_3" localSheetId="8">#REF!</definedName>
    <definedName name="_010_3" localSheetId="5">#REF!</definedName>
    <definedName name="_010_3" localSheetId="6">#REF!</definedName>
    <definedName name="_010_3" localSheetId="1">#REF!</definedName>
    <definedName name="_010_3">#REF!</definedName>
    <definedName name="_010_4" localSheetId="4">#REF!</definedName>
    <definedName name="_010_4" localSheetId="3">#REF!</definedName>
    <definedName name="_010_4" localSheetId="2">#REF!</definedName>
    <definedName name="_010_4" localSheetId="7">#REF!</definedName>
    <definedName name="_010_4" localSheetId="8">#REF!</definedName>
    <definedName name="_010_4" localSheetId="5">#REF!</definedName>
    <definedName name="_010_4" localSheetId="6">#REF!</definedName>
    <definedName name="_010_4" localSheetId="1">#REF!</definedName>
    <definedName name="_010_4">#REF!</definedName>
    <definedName name="_010_5" localSheetId="4">#REF!</definedName>
    <definedName name="_010_5" localSheetId="3">#REF!</definedName>
    <definedName name="_010_5" localSheetId="2">#REF!</definedName>
    <definedName name="_010_5" localSheetId="7">#REF!</definedName>
    <definedName name="_010_5" localSheetId="8">#REF!</definedName>
    <definedName name="_010_5" localSheetId="5">#REF!</definedName>
    <definedName name="_010_5" localSheetId="6">#REF!</definedName>
    <definedName name="_010_5" localSheetId="1">#REF!</definedName>
    <definedName name="_010_5">#REF!</definedName>
    <definedName name="_010_6" localSheetId="4">#REF!</definedName>
    <definedName name="_010_6" localSheetId="3">#REF!</definedName>
    <definedName name="_010_6" localSheetId="2">#REF!</definedName>
    <definedName name="_010_6" localSheetId="7">#REF!</definedName>
    <definedName name="_010_6" localSheetId="8">#REF!</definedName>
    <definedName name="_010_6" localSheetId="5">#REF!</definedName>
    <definedName name="_010_6" localSheetId="6">#REF!</definedName>
    <definedName name="_010_6" localSheetId="1">#REF!</definedName>
    <definedName name="_010_6">#REF!</definedName>
    <definedName name="_010_7" localSheetId="4">#REF!</definedName>
    <definedName name="_010_7" localSheetId="3">#REF!</definedName>
    <definedName name="_010_7" localSheetId="2">#REF!</definedName>
    <definedName name="_010_7" localSheetId="7">#REF!</definedName>
    <definedName name="_010_7" localSheetId="8">#REF!</definedName>
    <definedName name="_010_7" localSheetId="5">#REF!</definedName>
    <definedName name="_010_7" localSheetId="6">#REF!</definedName>
    <definedName name="_010_7" localSheetId="1">#REF!</definedName>
    <definedName name="_010_7">#REF!</definedName>
    <definedName name="_010_8" localSheetId="4">#REF!</definedName>
    <definedName name="_010_8" localSheetId="3">#REF!</definedName>
    <definedName name="_010_8" localSheetId="2">#REF!</definedName>
    <definedName name="_010_8" localSheetId="7">#REF!</definedName>
    <definedName name="_010_8" localSheetId="8">#REF!</definedName>
    <definedName name="_010_8" localSheetId="5">#REF!</definedName>
    <definedName name="_010_8" localSheetId="6">#REF!</definedName>
    <definedName name="_010_8" localSheetId="1">#REF!</definedName>
    <definedName name="_010_8">#REF!</definedName>
    <definedName name="_010_9" localSheetId="4">#REF!</definedName>
    <definedName name="_010_9" localSheetId="3">#REF!</definedName>
    <definedName name="_010_9" localSheetId="2">#REF!</definedName>
    <definedName name="_010_9" localSheetId="7">#REF!</definedName>
    <definedName name="_010_9" localSheetId="8">#REF!</definedName>
    <definedName name="_010_9" localSheetId="5">#REF!</definedName>
    <definedName name="_010_9" localSheetId="6">#REF!</definedName>
    <definedName name="_010_9" localSheetId="1">#REF!</definedName>
    <definedName name="_010_9">#REF!</definedName>
    <definedName name="_011" localSheetId="4">#REF!</definedName>
    <definedName name="_011" localSheetId="3">#REF!</definedName>
    <definedName name="_011" localSheetId="2">#REF!</definedName>
    <definedName name="_011" localSheetId="7">#REF!</definedName>
    <definedName name="_011" localSheetId="8">#REF!</definedName>
    <definedName name="_011" localSheetId="5">#REF!</definedName>
    <definedName name="_011" localSheetId="6">#REF!</definedName>
    <definedName name="_011" localSheetId="1">#REF!</definedName>
    <definedName name="_011">#REF!</definedName>
    <definedName name="_011_1" localSheetId="4">#REF!</definedName>
    <definedName name="_011_1" localSheetId="3">#REF!</definedName>
    <definedName name="_011_1" localSheetId="2">#REF!</definedName>
    <definedName name="_011_1" localSheetId="7">#REF!</definedName>
    <definedName name="_011_1" localSheetId="8">#REF!</definedName>
    <definedName name="_011_1" localSheetId="5">#REF!</definedName>
    <definedName name="_011_1" localSheetId="6">#REF!</definedName>
    <definedName name="_011_1" localSheetId="1">#REF!</definedName>
    <definedName name="_011_1">#REF!</definedName>
    <definedName name="_011_10" localSheetId="4">#REF!</definedName>
    <definedName name="_011_10" localSheetId="3">#REF!</definedName>
    <definedName name="_011_10" localSheetId="2">#REF!</definedName>
    <definedName name="_011_10" localSheetId="7">#REF!</definedName>
    <definedName name="_011_10" localSheetId="8">#REF!</definedName>
    <definedName name="_011_10" localSheetId="5">#REF!</definedName>
    <definedName name="_011_10" localSheetId="6">#REF!</definedName>
    <definedName name="_011_10" localSheetId="1">#REF!</definedName>
    <definedName name="_011_10">#REF!</definedName>
    <definedName name="_011_11" localSheetId="4">#REF!</definedName>
    <definedName name="_011_11" localSheetId="3">#REF!</definedName>
    <definedName name="_011_11" localSheetId="2">#REF!</definedName>
    <definedName name="_011_11" localSheetId="7">#REF!</definedName>
    <definedName name="_011_11" localSheetId="8">#REF!</definedName>
    <definedName name="_011_11" localSheetId="5">#REF!</definedName>
    <definedName name="_011_11" localSheetId="6">#REF!</definedName>
    <definedName name="_011_11" localSheetId="1">#REF!</definedName>
    <definedName name="_011_11">#REF!</definedName>
    <definedName name="_011_12" localSheetId="4">#REF!</definedName>
    <definedName name="_011_12" localSheetId="3">#REF!</definedName>
    <definedName name="_011_12" localSheetId="2">#REF!</definedName>
    <definedName name="_011_12" localSheetId="7">#REF!</definedName>
    <definedName name="_011_12" localSheetId="8">#REF!</definedName>
    <definedName name="_011_12" localSheetId="5">#REF!</definedName>
    <definedName name="_011_12" localSheetId="6">#REF!</definedName>
    <definedName name="_011_12" localSheetId="1">#REF!</definedName>
    <definedName name="_011_12">#REF!</definedName>
    <definedName name="_011_13" localSheetId="4">#REF!</definedName>
    <definedName name="_011_13" localSheetId="3">#REF!</definedName>
    <definedName name="_011_13" localSheetId="2">#REF!</definedName>
    <definedName name="_011_13" localSheetId="7">#REF!</definedName>
    <definedName name="_011_13" localSheetId="8">#REF!</definedName>
    <definedName name="_011_13" localSheetId="5">#REF!</definedName>
    <definedName name="_011_13" localSheetId="6">#REF!</definedName>
    <definedName name="_011_13" localSheetId="1">#REF!</definedName>
    <definedName name="_011_13">#REF!</definedName>
    <definedName name="_011_14" localSheetId="4">#REF!</definedName>
    <definedName name="_011_14" localSheetId="3">#REF!</definedName>
    <definedName name="_011_14" localSheetId="2">#REF!</definedName>
    <definedName name="_011_14" localSheetId="7">#REF!</definedName>
    <definedName name="_011_14" localSheetId="8">#REF!</definedName>
    <definedName name="_011_14" localSheetId="5">#REF!</definedName>
    <definedName name="_011_14" localSheetId="6">#REF!</definedName>
    <definedName name="_011_14" localSheetId="1">#REF!</definedName>
    <definedName name="_011_14">#REF!</definedName>
    <definedName name="_011_15" localSheetId="4">#REF!</definedName>
    <definedName name="_011_15" localSheetId="3">#REF!</definedName>
    <definedName name="_011_15" localSheetId="2">#REF!</definedName>
    <definedName name="_011_15" localSheetId="7">#REF!</definedName>
    <definedName name="_011_15" localSheetId="8">#REF!</definedName>
    <definedName name="_011_15" localSheetId="5">#REF!</definedName>
    <definedName name="_011_15" localSheetId="6">#REF!</definedName>
    <definedName name="_011_15" localSheetId="1">#REF!</definedName>
    <definedName name="_011_15">#REF!</definedName>
    <definedName name="_011_2" localSheetId="4">#REF!</definedName>
    <definedName name="_011_2" localSheetId="3">#REF!</definedName>
    <definedName name="_011_2" localSheetId="2">#REF!</definedName>
    <definedName name="_011_2" localSheetId="7">#REF!</definedName>
    <definedName name="_011_2" localSheetId="8">#REF!</definedName>
    <definedName name="_011_2" localSheetId="5">#REF!</definedName>
    <definedName name="_011_2" localSheetId="6">#REF!</definedName>
    <definedName name="_011_2" localSheetId="1">#REF!</definedName>
    <definedName name="_011_2">#REF!</definedName>
    <definedName name="_011_3" localSheetId="4">#REF!</definedName>
    <definedName name="_011_3" localSheetId="3">#REF!</definedName>
    <definedName name="_011_3" localSheetId="2">#REF!</definedName>
    <definedName name="_011_3" localSheetId="7">#REF!</definedName>
    <definedName name="_011_3" localSheetId="8">#REF!</definedName>
    <definedName name="_011_3" localSheetId="5">#REF!</definedName>
    <definedName name="_011_3" localSheetId="6">#REF!</definedName>
    <definedName name="_011_3" localSheetId="1">#REF!</definedName>
    <definedName name="_011_3">#REF!</definedName>
    <definedName name="_011_4" localSheetId="4">#REF!</definedName>
    <definedName name="_011_4" localSheetId="3">#REF!</definedName>
    <definedName name="_011_4" localSheetId="2">#REF!</definedName>
    <definedName name="_011_4" localSheetId="7">#REF!</definedName>
    <definedName name="_011_4" localSheetId="8">#REF!</definedName>
    <definedName name="_011_4" localSheetId="5">#REF!</definedName>
    <definedName name="_011_4" localSheetId="6">#REF!</definedName>
    <definedName name="_011_4" localSheetId="1">#REF!</definedName>
    <definedName name="_011_4">#REF!</definedName>
    <definedName name="_011_5" localSheetId="4">#REF!</definedName>
    <definedName name="_011_5" localSheetId="3">#REF!</definedName>
    <definedName name="_011_5" localSheetId="2">#REF!</definedName>
    <definedName name="_011_5" localSheetId="7">#REF!</definedName>
    <definedName name="_011_5" localSheetId="8">#REF!</definedName>
    <definedName name="_011_5" localSheetId="5">#REF!</definedName>
    <definedName name="_011_5" localSheetId="6">#REF!</definedName>
    <definedName name="_011_5" localSheetId="1">#REF!</definedName>
    <definedName name="_011_5">#REF!</definedName>
    <definedName name="_011_6" localSheetId="4">#REF!</definedName>
    <definedName name="_011_6" localSheetId="3">#REF!</definedName>
    <definedName name="_011_6" localSheetId="2">#REF!</definedName>
    <definedName name="_011_6" localSheetId="7">#REF!</definedName>
    <definedName name="_011_6" localSheetId="8">#REF!</definedName>
    <definedName name="_011_6" localSheetId="5">#REF!</definedName>
    <definedName name="_011_6" localSheetId="6">#REF!</definedName>
    <definedName name="_011_6" localSheetId="1">#REF!</definedName>
    <definedName name="_011_6">#REF!</definedName>
    <definedName name="_011_7" localSheetId="4">#REF!</definedName>
    <definedName name="_011_7" localSheetId="3">#REF!</definedName>
    <definedName name="_011_7" localSheetId="2">#REF!</definedName>
    <definedName name="_011_7" localSheetId="7">#REF!</definedName>
    <definedName name="_011_7" localSheetId="8">#REF!</definedName>
    <definedName name="_011_7" localSheetId="5">#REF!</definedName>
    <definedName name="_011_7" localSheetId="6">#REF!</definedName>
    <definedName name="_011_7" localSheetId="1">#REF!</definedName>
    <definedName name="_011_7">#REF!</definedName>
    <definedName name="_011_8" localSheetId="4">#REF!</definedName>
    <definedName name="_011_8" localSheetId="3">#REF!</definedName>
    <definedName name="_011_8" localSheetId="2">#REF!</definedName>
    <definedName name="_011_8" localSheetId="7">#REF!</definedName>
    <definedName name="_011_8" localSheetId="8">#REF!</definedName>
    <definedName name="_011_8" localSheetId="5">#REF!</definedName>
    <definedName name="_011_8" localSheetId="6">#REF!</definedName>
    <definedName name="_011_8" localSheetId="1">#REF!</definedName>
    <definedName name="_011_8">#REF!</definedName>
    <definedName name="_011_9" localSheetId="4">#REF!</definedName>
    <definedName name="_011_9" localSheetId="3">#REF!</definedName>
    <definedName name="_011_9" localSheetId="2">#REF!</definedName>
    <definedName name="_011_9" localSheetId="7">#REF!</definedName>
    <definedName name="_011_9" localSheetId="8">#REF!</definedName>
    <definedName name="_011_9" localSheetId="5">#REF!</definedName>
    <definedName name="_011_9" localSheetId="6">#REF!</definedName>
    <definedName name="_011_9" localSheetId="1">#REF!</definedName>
    <definedName name="_011_9">#REF!</definedName>
    <definedName name="_012" localSheetId="4">#REF!</definedName>
    <definedName name="_012" localSheetId="3">#REF!</definedName>
    <definedName name="_012" localSheetId="2">#REF!</definedName>
    <definedName name="_012" localSheetId="7">#REF!</definedName>
    <definedName name="_012" localSheetId="8">#REF!</definedName>
    <definedName name="_012" localSheetId="5">#REF!</definedName>
    <definedName name="_012" localSheetId="6">#REF!</definedName>
    <definedName name="_012" localSheetId="1">#REF!</definedName>
    <definedName name="_012">#REF!</definedName>
    <definedName name="_012_1" localSheetId="4">#REF!</definedName>
    <definedName name="_012_1" localSheetId="3">#REF!</definedName>
    <definedName name="_012_1" localSheetId="2">#REF!</definedName>
    <definedName name="_012_1" localSheetId="7">#REF!</definedName>
    <definedName name="_012_1" localSheetId="8">#REF!</definedName>
    <definedName name="_012_1" localSheetId="5">#REF!</definedName>
    <definedName name="_012_1" localSheetId="6">#REF!</definedName>
    <definedName name="_012_1" localSheetId="1">#REF!</definedName>
    <definedName name="_012_1">#REF!</definedName>
    <definedName name="_012_10" localSheetId="4">#REF!</definedName>
    <definedName name="_012_10" localSheetId="3">#REF!</definedName>
    <definedName name="_012_10" localSheetId="2">#REF!</definedName>
    <definedName name="_012_10" localSheetId="7">#REF!</definedName>
    <definedName name="_012_10" localSheetId="8">#REF!</definedName>
    <definedName name="_012_10" localSheetId="5">#REF!</definedName>
    <definedName name="_012_10" localSheetId="6">#REF!</definedName>
    <definedName name="_012_10" localSheetId="1">#REF!</definedName>
    <definedName name="_012_10">#REF!</definedName>
    <definedName name="_012_11" localSheetId="4">#REF!</definedName>
    <definedName name="_012_11" localSheetId="3">#REF!</definedName>
    <definedName name="_012_11" localSheetId="2">#REF!</definedName>
    <definedName name="_012_11" localSheetId="7">#REF!</definedName>
    <definedName name="_012_11" localSheetId="8">#REF!</definedName>
    <definedName name="_012_11" localSheetId="5">#REF!</definedName>
    <definedName name="_012_11" localSheetId="6">#REF!</definedName>
    <definedName name="_012_11" localSheetId="1">#REF!</definedName>
    <definedName name="_012_11">#REF!</definedName>
    <definedName name="_012_12" localSheetId="4">#REF!</definedName>
    <definedName name="_012_12" localSheetId="3">#REF!</definedName>
    <definedName name="_012_12" localSheetId="2">#REF!</definedName>
    <definedName name="_012_12" localSheetId="7">#REF!</definedName>
    <definedName name="_012_12" localSheetId="8">#REF!</definedName>
    <definedName name="_012_12" localSheetId="5">#REF!</definedName>
    <definedName name="_012_12" localSheetId="6">#REF!</definedName>
    <definedName name="_012_12" localSheetId="1">#REF!</definedName>
    <definedName name="_012_12">#REF!</definedName>
    <definedName name="_012_13" localSheetId="4">#REF!</definedName>
    <definedName name="_012_13" localSheetId="3">#REF!</definedName>
    <definedName name="_012_13" localSheetId="2">#REF!</definedName>
    <definedName name="_012_13" localSheetId="7">#REF!</definedName>
    <definedName name="_012_13" localSheetId="8">#REF!</definedName>
    <definedName name="_012_13" localSheetId="5">#REF!</definedName>
    <definedName name="_012_13" localSheetId="6">#REF!</definedName>
    <definedName name="_012_13" localSheetId="1">#REF!</definedName>
    <definedName name="_012_13">#REF!</definedName>
    <definedName name="_012_14" localSheetId="4">#REF!</definedName>
    <definedName name="_012_14" localSheetId="3">#REF!</definedName>
    <definedName name="_012_14" localSheetId="2">#REF!</definedName>
    <definedName name="_012_14" localSheetId="7">#REF!</definedName>
    <definedName name="_012_14" localSheetId="8">#REF!</definedName>
    <definedName name="_012_14" localSheetId="5">#REF!</definedName>
    <definedName name="_012_14" localSheetId="6">#REF!</definedName>
    <definedName name="_012_14" localSheetId="1">#REF!</definedName>
    <definedName name="_012_14">#REF!</definedName>
    <definedName name="_012_15" localSheetId="4">#REF!</definedName>
    <definedName name="_012_15" localSheetId="3">#REF!</definedName>
    <definedName name="_012_15" localSheetId="2">#REF!</definedName>
    <definedName name="_012_15" localSheetId="7">#REF!</definedName>
    <definedName name="_012_15" localSheetId="8">#REF!</definedName>
    <definedName name="_012_15" localSheetId="5">#REF!</definedName>
    <definedName name="_012_15" localSheetId="6">#REF!</definedName>
    <definedName name="_012_15" localSheetId="1">#REF!</definedName>
    <definedName name="_012_15">#REF!</definedName>
    <definedName name="_012_2" localSheetId="4">#REF!</definedName>
    <definedName name="_012_2" localSheetId="3">#REF!</definedName>
    <definedName name="_012_2" localSheetId="2">#REF!</definedName>
    <definedName name="_012_2" localSheetId="7">#REF!</definedName>
    <definedName name="_012_2" localSheetId="8">#REF!</definedName>
    <definedName name="_012_2" localSheetId="5">#REF!</definedName>
    <definedName name="_012_2" localSheetId="6">#REF!</definedName>
    <definedName name="_012_2" localSheetId="1">#REF!</definedName>
    <definedName name="_012_2">#REF!</definedName>
    <definedName name="_012_3" localSheetId="4">#REF!</definedName>
    <definedName name="_012_3" localSheetId="3">#REF!</definedName>
    <definedName name="_012_3" localSheetId="2">#REF!</definedName>
    <definedName name="_012_3" localSheetId="7">#REF!</definedName>
    <definedName name="_012_3" localSheetId="8">#REF!</definedName>
    <definedName name="_012_3" localSheetId="5">#REF!</definedName>
    <definedName name="_012_3" localSheetId="6">#REF!</definedName>
    <definedName name="_012_3" localSheetId="1">#REF!</definedName>
    <definedName name="_012_3">#REF!</definedName>
    <definedName name="_012_4" localSheetId="4">#REF!</definedName>
    <definedName name="_012_4" localSheetId="3">#REF!</definedName>
    <definedName name="_012_4" localSheetId="2">#REF!</definedName>
    <definedName name="_012_4" localSheetId="7">#REF!</definedName>
    <definedName name="_012_4" localSheetId="8">#REF!</definedName>
    <definedName name="_012_4" localSheetId="5">#REF!</definedName>
    <definedName name="_012_4" localSheetId="6">#REF!</definedName>
    <definedName name="_012_4" localSheetId="1">#REF!</definedName>
    <definedName name="_012_4">#REF!</definedName>
    <definedName name="_012_5" localSheetId="4">#REF!</definedName>
    <definedName name="_012_5" localSheetId="3">#REF!</definedName>
    <definedName name="_012_5" localSheetId="2">#REF!</definedName>
    <definedName name="_012_5" localSheetId="7">#REF!</definedName>
    <definedName name="_012_5" localSheetId="8">#REF!</definedName>
    <definedName name="_012_5" localSheetId="5">#REF!</definedName>
    <definedName name="_012_5" localSheetId="6">#REF!</definedName>
    <definedName name="_012_5" localSheetId="1">#REF!</definedName>
    <definedName name="_012_5">#REF!</definedName>
    <definedName name="_012_6" localSheetId="4">#REF!</definedName>
    <definedName name="_012_6" localSheetId="3">#REF!</definedName>
    <definedName name="_012_6" localSheetId="2">#REF!</definedName>
    <definedName name="_012_6" localSheetId="7">#REF!</definedName>
    <definedName name="_012_6" localSheetId="8">#REF!</definedName>
    <definedName name="_012_6" localSheetId="5">#REF!</definedName>
    <definedName name="_012_6" localSheetId="6">#REF!</definedName>
    <definedName name="_012_6" localSheetId="1">#REF!</definedName>
    <definedName name="_012_6">#REF!</definedName>
    <definedName name="_012_7" localSheetId="4">#REF!</definedName>
    <definedName name="_012_7" localSheetId="3">#REF!</definedName>
    <definedName name="_012_7" localSheetId="2">#REF!</definedName>
    <definedName name="_012_7" localSheetId="7">#REF!</definedName>
    <definedName name="_012_7" localSheetId="8">#REF!</definedName>
    <definedName name="_012_7" localSheetId="5">#REF!</definedName>
    <definedName name="_012_7" localSheetId="6">#REF!</definedName>
    <definedName name="_012_7" localSheetId="1">#REF!</definedName>
    <definedName name="_012_7">#REF!</definedName>
    <definedName name="_012_8" localSheetId="4">#REF!</definedName>
    <definedName name="_012_8" localSheetId="3">#REF!</definedName>
    <definedName name="_012_8" localSheetId="2">#REF!</definedName>
    <definedName name="_012_8" localSheetId="7">#REF!</definedName>
    <definedName name="_012_8" localSheetId="8">#REF!</definedName>
    <definedName name="_012_8" localSheetId="5">#REF!</definedName>
    <definedName name="_012_8" localSheetId="6">#REF!</definedName>
    <definedName name="_012_8" localSheetId="1">#REF!</definedName>
    <definedName name="_012_8">#REF!</definedName>
    <definedName name="_012_9" localSheetId="4">#REF!</definedName>
    <definedName name="_012_9" localSheetId="3">#REF!</definedName>
    <definedName name="_012_9" localSheetId="2">#REF!</definedName>
    <definedName name="_012_9" localSheetId="7">#REF!</definedName>
    <definedName name="_012_9" localSheetId="8">#REF!</definedName>
    <definedName name="_012_9" localSheetId="5">#REF!</definedName>
    <definedName name="_012_9" localSheetId="6">#REF!</definedName>
    <definedName name="_012_9" localSheetId="1">#REF!</definedName>
    <definedName name="_012_9">#REF!</definedName>
    <definedName name="_013" localSheetId="4">#REF!</definedName>
    <definedName name="_013" localSheetId="3">#REF!</definedName>
    <definedName name="_013" localSheetId="2">#REF!</definedName>
    <definedName name="_013" localSheetId="7">#REF!</definedName>
    <definedName name="_013" localSheetId="8">#REF!</definedName>
    <definedName name="_013" localSheetId="5">#REF!</definedName>
    <definedName name="_013" localSheetId="6">#REF!</definedName>
    <definedName name="_013" localSheetId="1">#REF!</definedName>
    <definedName name="_013">#REF!</definedName>
    <definedName name="_013_1" localSheetId="4">#REF!</definedName>
    <definedName name="_013_1" localSheetId="3">#REF!</definedName>
    <definedName name="_013_1" localSheetId="2">#REF!</definedName>
    <definedName name="_013_1" localSheetId="7">#REF!</definedName>
    <definedName name="_013_1" localSheetId="8">#REF!</definedName>
    <definedName name="_013_1" localSheetId="5">#REF!</definedName>
    <definedName name="_013_1" localSheetId="6">#REF!</definedName>
    <definedName name="_013_1" localSheetId="1">#REF!</definedName>
    <definedName name="_013_1">#REF!</definedName>
    <definedName name="_013_10" localSheetId="4">#REF!</definedName>
    <definedName name="_013_10" localSheetId="3">#REF!</definedName>
    <definedName name="_013_10" localSheetId="2">#REF!</definedName>
    <definedName name="_013_10" localSheetId="7">#REF!</definedName>
    <definedName name="_013_10" localSheetId="8">#REF!</definedName>
    <definedName name="_013_10" localSheetId="5">#REF!</definedName>
    <definedName name="_013_10" localSheetId="6">#REF!</definedName>
    <definedName name="_013_10" localSheetId="1">#REF!</definedName>
    <definedName name="_013_10">#REF!</definedName>
    <definedName name="_013_11" localSheetId="4">#REF!</definedName>
    <definedName name="_013_11" localSheetId="3">#REF!</definedName>
    <definedName name="_013_11" localSheetId="2">#REF!</definedName>
    <definedName name="_013_11" localSheetId="7">#REF!</definedName>
    <definedName name="_013_11" localSheetId="8">#REF!</definedName>
    <definedName name="_013_11" localSheetId="5">#REF!</definedName>
    <definedName name="_013_11" localSheetId="6">#REF!</definedName>
    <definedName name="_013_11" localSheetId="1">#REF!</definedName>
    <definedName name="_013_11">#REF!</definedName>
    <definedName name="_013_12" localSheetId="4">#REF!</definedName>
    <definedName name="_013_12" localSheetId="3">#REF!</definedName>
    <definedName name="_013_12" localSheetId="2">#REF!</definedName>
    <definedName name="_013_12" localSheetId="7">#REF!</definedName>
    <definedName name="_013_12" localSheetId="8">#REF!</definedName>
    <definedName name="_013_12" localSheetId="5">#REF!</definedName>
    <definedName name="_013_12" localSheetId="6">#REF!</definedName>
    <definedName name="_013_12" localSheetId="1">#REF!</definedName>
    <definedName name="_013_12">#REF!</definedName>
    <definedName name="_013_13" localSheetId="4">#REF!</definedName>
    <definedName name="_013_13" localSheetId="3">#REF!</definedName>
    <definedName name="_013_13" localSheetId="2">#REF!</definedName>
    <definedName name="_013_13" localSheetId="7">#REF!</definedName>
    <definedName name="_013_13" localSheetId="8">#REF!</definedName>
    <definedName name="_013_13" localSheetId="5">#REF!</definedName>
    <definedName name="_013_13" localSheetId="6">#REF!</definedName>
    <definedName name="_013_13" localSheetId="1">#REF!</definedName>
    <definedName name="_013_13">#REF!</definedName>
    <definedName name="_013_14" localSheetId="4">#REF!</definedName>
    <definedName name="_013_14" localSheetId="3">#REF!</definedName>
    <definedName name="_013_14" localSheetId="2">#REF!</definedName>
    <definedName name="_013_14" localSheetId="7">#REF!</definedName>
    <definedName name="_013_14" localSheetId="8">#REF!</definedName>
    <definedName name="_013_14" localSheetId="5">#REF!</definedName>
    <definedName name="_013_14" localSheetId="6">#REF!</definedName>
    <definedName name="_013_14" localSheetId="1">#REF!</definedName>
    <definedName name="_013_14">#REF!</definedName>
    <definedName name="_013_15" localSheetId="4">#REF!</definedName>
    <definedName name="_013_15" localSheetId="3">#REF!</definedName>
    <definedName name="_013_15" localSheetId="2">#REF!</definedName>
    <definedName name="_013_15" localSheetId="7">#REF!</definedName>
    <definedName name="_013_15" localSheetId="8">#REF!</definedName>
    <definedName name="_013_15" localSheetId="5">#REF!</definedName>
    <definedName name="_013_15" localSheetId="6">#REF!</definedName>
    <definedName name="_013_15" localSheetId="1">#REF!</definedName>
    <definedName name="_013_15">#REF!</definedName>
    <definedName name="_013_2" localSheetId="4">#REF!</definedName>
    <definedName name="_013_2" localSheetId="3">#REF!</definedName>
    <definedName name="_013_2" localSheetId="2">#REF!</definedName>
    <definedName name="_013_2" localSheetId="7">#REF!</definedName>
    <definedName name="_013_2" localSheetId="8">#REF!</definedName>
    <definedName name="_013_2" localSheetId="5">#REF!</definedName>
    <definedName name="_013_2" localSheetId="6">#REF!</definedName>
    <definedName name="_013_2" localSheetId="1">#REF!</definedName>
    <definedName name="_013_2">#REF!</definedName>
    <definedName name="_013_3" localSheetId="4">#REF!</definedName>
    <definedName name="_013_3" localSheetId="3">#REF!</definedName>
    <definedName name="_013_3" localSheetId="2">#REF!</definedName>
    <definedName name="_013_3" localSheetId="7">#REF!</definedName>
    <definedName name="_013_3" localSheetId="8">#REF!</definedName>
    <definedName name="_013_3" localSheetId="5">#REF!</definedName>
    <definedName name="_013_3" localSheetId="6">#REF!</definedName>
    <definedName name="_013_3" localSheetId="1">#REF!</definedName>
    <definedName name="_013_3">#REF!</definedName>
    <definedName name="_013_4" localSheetId="4">#REF!</definedName>
    <definedName name="_013_4" localSheetId="3">#REF!</definedName>
    <definedName name="_013_4" localSheetId="2">#REF!</definedName>
    <definedName name="_013_4" localSheetId="7">#REF!</definedName>
    <definedName name="_013_4" localSheetId="8">#REF!</definedName>
    <definedName name="_013_4" localSheetId="5">#REF!</definedName>
    <definedName name="_013_4" localSheetId="6">#REF!</definedName>
    <definedName name="_013_4" localSheetId="1">#REF!</definedName>
    <definedName name="_013_4">#REF!</definedName>
    <definedName name="_013_5" localSheetId="4">#REF!</definedName>
    <definedName name="_013_5" localSheetId="3">#REF!</definedName>
    <definedName name="_013_5" localSheetId="2">#REF!</definedName>
    <definedName name="_013_5" localSheetId="7">#REF!</definedName>
    <definedName name="_013_5" localSheetId="8">#REF!</definedName>
    <definedName name="_013_5" localSheetId="5">#REF!</definedName>
    <definedName name="_013_5" localSheetId="6">#REF!</definedName>
    <definedName name="_013_5" localSheetId="1">#REF!</definedName>
    <definedName name="_013_5">#REF!</definedName>
    <definedName name="_013_6" localSheetId="4">#REF!</definedName>
    <definedName name="_013_6" localSheetId="3">#REF!</definedName>
    <definedName name="_013_6" localSheetId="2">#REF!</definedName>
    <definedName name="_013_6" localSheetId="7">#REF!</definedName>
    <definedName name="_013_6" localSheetId="8">#REF!</definedName>
    <definedName name="_013_6" localSheetId="5">#REF!</definedName>
    <definedName name="_013_6" localSheetId="6">#REF!</definedName>
    <definedName name="_013_6" localSheetId="1">#REF!</definedName>
    <definedName name="_013_6">#REF!</definedName>
    <definedName name="_013_7" localSheetId="4">#REF!</definedName>
    <definedName name="_013_7" localSheetId="3">#REF!</definedName>
    <definedName name="_013_7" localSheetId="2">#REF!</definedName>
    <definedName name="_013_7" localSheetId="7">#REF!</definedName>
    <definedName name="_013_7" localSheetId="8">#REF!</definedName>
    <definedName name="_013_7" localSheetId="5">#REF!</definedName>
    <definedName name="_013_7" localSheetId="6">#REF!</definedName>
    <definedName name="_013_7" localSheetId="1">#REF!</definedName>
    <definedName name="_013_7">#REF!</definedName>
    <definedName name="_013_8" localSheetId="4">#REF!</definedName>
    <definedName name="_013_8" localSheetId="3">#REF!</definedName>
    <definedName name="_013_8" localSheetId="2">#REF!</definedName>
    <definedName name="_013_8" localSheetId="7">#REF!</definedName>
    <definedName name="_013_8" localSheetId="8">#REF!</definedName>
    <definedName name="_013_8" localSheetId="5">#REF!</definedName>
    <definedName name="_013_8" localSheetId="6">#REF!</definedName>
    <definedName name="_013_8" localSheetId="1">#REF!</definedName>
    <definedName name="_013_8">#REF!</definedName>
    <definedName name="_013_9" localSheetId="4">#REF!</definedName>
    <definedName name="_013_9" localSheetId="3">#REF!</definedName>
    <definedName name="_013_9" localSheetId="2">#REF!</definedName>
    <definedName name="_013_9" localSheetId="7">#REF!</definedName>
    <definedName name="_013_9" localSheetId="8">#REF!</definedName>
    <definedName name="_013_9" localSheetId="5">#REF!</definedName>
    <definedName name="_013_9" localSheetId="6">#REF!</definedName>
    <definedName name="_013_9" localSheetId="1">#REF!</definedName>
    <definedName name="_013_9">#REF!</definedName>
    <definedName name="_016" localSheetId="4">#REF!</definedName>
    <definedName name="_016" localSheetId="3">#REF!</definedName>
    <definedName name="_016" localSheetId="2">#REF!</definedName>
    <definedName name="_016" localSheetId="7">#REF!</definedName>
    <definedName name="_016" localSheetId="8">#REF!</definedName>
    <definedName name="_016" localSheetId="5">#REF!</definedName>
    <definedName name="_016" localSheetId="6">#REF!</definedName>
    <definedName name="_016" localSheetId="1">#REF!</definedName>
    <definedName name="_016">#REF!</definedName>
    <definedName name="_016_1" localSheetId="4">#REF!</definedName>
    <definedName name="_016_1" localSheetId="3">#REF!</definedName>
    <definedName name="_016_1" localSheetId="2">#REF!</definedName>
    <definedName name="_016_1" localSheetId="7">#REF!</definedName>
    <definedName name="_016_1" localSheetId="8">#REF!</definedName>
    <definedName name="_016_1" localSheetId="5">#REF!</definedName>
    <definedName name="_016_1" localSheetId="6">#REF!</definedName>
    <definedName name="_016_1" localSheetId="1">#REF!</definedName>
    <definedName name="_016_1">#REF!</definedName>
    <definedName name="_016_10" localSheetId="4">#REF!</definedName>
    <definedName name="_016_10" localSheetId="3">#REF!</definedName>
    <definedName name="_016_10" localSheetId="2">#REF!</definedName>
    <definedName name="_016_10" localSheetId="7">#REF!</definedName>
    <definedName name="_016_10" localSheetId="8">#REF!</definedName>
    <definedName name="_016_10" localSheetId="5">#REF!</definedName>
    <definedName name="_016_10" localSheetId="6">#REF!</definedName>
    <definedName name="_016_10" localSheetId="1">#REF!</definedName>
    <definedName name="_016_10">#REF!</definedName>
    <definedName name="_016_11" localSheetId="4">#REF!</definedName>
    <definedName name="_016_11" localSheetId="3">#REF!</definedName>
    <definedName name="_016_11" localSheetId="2">#REF!</definedName>
    <definedName name="_016_11" localSheetId="7">#REF!</definedName>
    <definedName name="_016_11" localSheetId="8">#REF!</definedName>
    <definedName name="_016_11" localSheetId="5">#REF!</definedName>
    <definedName name="_016_11" localSheetId="6">#REF!</definedName>
    <definedName name="_016_11" localSheetId="1">#REF!</definedName>
    <definedName name="_016_11">#REF!</definedName>
    <definedName name="_016_12" localSheetId="4">#REF!</definedName>
    <definedName name="_016_12" localSheetId="3">#REF!</definedName>
    <definedName name="_016_12" localSheetId="2">#REF!</definedName>
    <definedName name="_016_12" localSheetId="7">#REF!</definedName>
    <definedName name="_016_12" localSheetId="8">#REF!</definedName>
    <definedName name="_016_12" localSheetId="5">#REF!</definedName>
    <definedName name="_016_12" localSheetId="6">#REF!</definedName>
    <definedName name="_016_12" localSheetId="1">#REF!</definedName>
    <definedName name="_016_12">#REF!</definedName>
    <definedName name="_016_13" localSheetId="4">#REF!</definedName>
    <definedName name="_016_13" localSheetId="3">#REF!</definedName>
    <definedName name="_016_13" localSheetId="2">#REF!</definedName>
    <definedName name="_016_13" localSheetId="7">#REF!</definedName>
    <definedName name="_016_13" localSheetId="8">#REF!</definedName>
    <definedName name="_016_13" localSheetId="5">#REF!</definedName>
    <definedName name="_016_13" localSheetId="6">#REF!</definedName>
    <definedName name="_016_13" localSheetId="1">#REF!</definedName>
    <definedName name="_016_13">#REF!</definedName>
    <definedName name="_016_14" localSheetId="4">#REF!</definedName>
    <definedName name="_016_14" localSheetId="3">#REF!</definedName>
    <definedName name="_016_14" localSheetId="2">#REF!</definedName>
    <definedName name="_016_14" localSheetId="7">#REF!</definedName>
    <definedName name="_016_14" localSheetId="8">#REF!</definedName>
    <definedName name="_016_14" localSheetId="5">#REF!</definedName>
    <definedName name="_016_14" localSheetId="6">#REF!</definedName>
    <definedName name="_016_14" localSheetId="1">#REF!</definedName>
    <definedName name="_016_14">#REF!</definedName>
    <definedName name="_016_15" localSheetId="4">#REF!</definedName>
    <definedName name="_016_15" localSheetId="3">#REF!</definedName>
    <definedName name="_016_15" localSheetId="2">#REF!</definedName>
    <definedName name="_016_15" localSheetId="7">#REF!</definedName>
    <definedName name="_016_15" localSheetId="8">#REF!</definedName>
    <definedName name="_016_15" localSheetId="5">#REF!</definedName>
    <definedName name="_016_15" localSheetId="6">#REF!</definedName>
    <definedName name="_016_15" localSheetId="1">#REF!</definedName>
    <definedName name="_016_15">#REF!</definedName>
    <definedName name="_016_2" localSheetId="4">#REF!</definedName>
    <definedName name="_016_2" localSheetId="3">#REF!</definedName>
    <definedName name="_016_2" localSheetId="2">#REF!</definedName>
    <definedName name="_016_2" localSheetId="7">#REF!</definedName>
    <definedName name="_016_2" localSheetId="8">#REF!</definedName>
    <definedName name="_016_2" localSheetId="5">#REF!</definedName>
    <definedName name="_016_2" localSheetId="6">#REF!</definedName>
    <definedName name="_016_2" localSheetId="1">#REF!</definedName>
    <definedName name="_016_2">#REF!</definedName>
    <definedName name="_016_3" localSheetId="4">#REF!</definedName>
    <definedName name="_016_3" localSheetId="3">#REF!</definedName>
    <definedName name="_016_3" localSheetId="2">#REF!</definedName>
    <definedName name="_016_3" localSheetId="7">#REF!</definedName>
    <definedName name="_016_3" localSheetId="8">#REF!</definedName>
    <definedName name="_016_3" localSheetId="5">#REF!</definedName>
    <definedName name="_016_3" localSheetId="6">#REF!</definedName>
    <definedName name="_016_3" localSheetId="1">#REF!</definedName>
    <definedName name="_016_3">#REF!</definedName>
    <definedName name="_016_4" localSheetId="4">#REF!</definedName>
    <definedName name="_016_4" localSheetId="3">#REF!</definedName>
    <definedName name="_016_4" localSheetId="2">#REF!</definedName>
    <definedName name="_016_4" localSheetId="7">#REF!</definedName>
    <definedName name="_016_4" localSheetId="8">#REF!</definedName>
    <definedName name="_016_4" localSheetId="5">#REF!</definedName>
    <definedName name="_016_4" localSheetId="6">#REF!</definedName>
    <definedName name="_016_4" localSheetId="1">#REF!</definedName>
    <definedName name="_016_4">#REF!</definedName>
    <definedName name="_016_5" localSheetId="4">#REF!</definedName>
    <definedName name="_016_5" localSheetId="3">#REF!</definedName>
    <definedName name="_016_5" localSheetId="2">#REF!</definedName>
    <definedName name="_016_5" localSheetId="7">#REF!</definedName>
    <definedName name="_016_5" localSheetId="8">#REF!</definedName>
    <definedName name="_016_5" localSheetId="5">#REF!</definedName>
    <definedName name="_016_5" localSheetId="6">#REF!</definedName>
    <definedName name="_016_5" localSheetId="1">#REF!</definedName>
    <definedName name="_016_5">#REF!</definedName>
    <definedName name="_016_6" localSheetId="4">#REF!</definedName>
    <definedName name="_016_6" localSheetId="3">#REF!</definedName>
    <definedName name="_016_6" localSheetId="2">#REF!</definedName>
    <definedName name="_016_6" localSheetId="7">#REF!</definedName>
    <definedName name="_016_6" localSheetId="8">#REF!</definedName>
    <definedName name="_016_6" localSheetId="5">#REF!</definedName>
    <definedName name="_016_6" localSheetId="6">#REF!</definedName>
    <definedName name="_016_6" localSheetId="1">#REF!</definedName>
    <definedName name="_016_6">#REF!</definedName>
    <definedName name="_016_7" localSheetId="4">#REF!</definedName>
    <definedName name="_016_7" localSheetId="3">#REF!</definedName>
    <definedName name="_016_7" localSheetId="2">#REF!</definedName>
    <definedName name="_016_7" localSheetId="7">#REF!</definedName>
    <definedName name="_016_7" localSheetId="8">#REF!</definedName>
    <definedName name="_016_7" localSheetId="5">#REF!</definedName>
    <definedName name="_016_7" localSheetId="6">#REF!</definedName>
    <definedName name="_016_7" localSheetId="1">#REF!</definedName>
    <definedName name="_016_7">#REF!</definedName>
    <definedName name="_016_8" localSheetId="4">#REF!</definedName>
    <definedName name="_016_8" localSheetId="3">#REF!</definedName>
    <definedName name="_016_8" localSheetId="2">#REF!</definedName>
    <definedName name="_016_8" localSheetId="7">#REF!</definedName>
    <definedName name="_016_8" localSheetId="8">#REF!</definedName>
    <definedName name="_016_8" localSheetId="5">#REF!</definedName>
    <definedName name="_016_8" localSheetId="6">#REF!</definedName>
    <definedName name="_016_8" localSheetId="1">#REF!</definedName>
    <definedName name="_016_8">#REF!</definedName>
    <definedName name="_016_9" localSheetId="4">#REF!</definedName>
    <definedName name="_016_9" localSheetId="3">#REF!</definedName>
    <definedName name="_016_9" localSheetId="2">#REF!</definedName>
    <definedName name="_016_9" localSheetId="7">#REF!</definedName>
    <definedName name="_016_9" localSheetId="8">#REF!</definedName>
    <definedName name="_016_9" localSheetId="5">#REF!</definedName>
    <definedName name="_016_9" localSheetId="6">#REF!</definedName>
    <definedName name="_016_9" localSheetId="1">#REF!</definedName>
    <definedName name="_016_9">#REF!</definedName>
    <definedName name="_0161" localSheetId="4">#REF!</definedName>
    <definedName name="_0161" localSheetId="3">#REF!</definedName>
    <definedName name="_0161" localSheetId="2">#REF!</definedName>
    <definedName name="_0161" localSheetId="7">#REF!</definedName>
    <definedName name="_0161" localSheetId="8">#REF!</definedName>
    <definedName name="_0161" localSheetId="5">#REF!</definedName>
    <definedName name="_0161" localSheetId="6">#REF!</definedName>
    <definedName name="_0161" localSheetId="1">#REF!</definedName>
    <definedName name="_0161">#REF!</definedName>
    <definedName name="_02" localSheetId="4">#REF!</definedName>
    <definedName name="_02" localSheetId="3">#REF!</definedName>
    <definedName name="_02" localSheetId="2">#REF!</definedName>
    <definedName name="_02" localSheetId="7">#REF!</definedName>
    <definedName name="_02" localSheetId="8">#REF!</definedName>
    <definedName name="_02" localSheetId="5">#REF!</definedName>
    <definedName name="_02" localSheetId="6">#REF!</definedName>
    <definedName name="_02" localSheetId="1">#REF!</definedName>
    <definedName name="_02">#REF!</definedName>
    <definedName name="_1__Excel_BuiltIn_Print_Area_2_1" localSheetId="4">#REF!</definedName>
    <definedName name="_1__Excel_BuiltIn_Print_Area_2_1" localSheetId="3">#REF!</definedName>
    <definedName name="_1__Excel_BuiltIn_Print_Area_2_1" localSheetId="2">#REF!</definedName>
    <definedName name="_1__Excel_BuiltIn_Print_Area_2_1" localSheetId="7">#REF!</definedName>
    <definedName name="_1__Excel_BuiltIn_Print_Area_2_1" localSheetId="8">#REF!</definedName>
    <definedName name="_1__Excel_BuiltIn_Print_Area_2_1" localSheetId="5">#REF!</definedName>
    <definedName name="_1__Excel_BuiltIn_Print_Area_2_1" localSheetId="6">#REF!</definedName>
    <definedName name="_1__Excel_BuiltIn_Print_Area_2_1" localSheetId="1">#REF!</definedName>
    <definedName name="_1__Excel_BuiltIn_Print_Area_2_1">#REF!</definedName>
    <definedName name="_1_Excel_BuiltIn_Print_Area_2_1" localSheetId="4">#REF!</definedName>
    <definedName name="_1_Excel_BuiltIn_Print_Area_2_1" localSheetId="3">#REF!</definedName>
    <definedName name="_1_Excel_BuiltIn_Print_Area_2_1" localSheetId="2">#REF!</definedName>
    <definedName name="_1_Excel_BuiltIn_Print_Area_2_1" localSheetId="7">#REF!</definedName>
    <definedName name="_1_Excel_BuiltIn_Print_Area_2_1" localSheetId="8">#REF!</definedName>
    <definedName name="_1_Excel_BuiltIn_Print_Area_2_1" localSheetId="5">#REF!</definedName>
    <definedName name="_1_Excel_BuiltIn_Print_Area_2_1" localSheetId="6">#REF!</definedName>
    <definedName name="_1_Excel_BuiltIn_Print_Area_2_1" localSheetId="1">#REF!</definedName>
    <definedName name="_1_Excel_BuiltIn_Print_Area_2_1">#REF!</definedName>
    <definedName name="_12" localSheetId="4">#REF!</definedName>
    <definedName name="_12" localSheetId="3">#REF!</definedName>
    <definedName name="_12" localSheetId="2">#REF!</definedName>
    <definedName name="_12" localSheetId="7">#REF!</definedName>
    <definedName name="_12" localSheetId="8">#REF!</definedName>
    <definedName name="_12" localSheetId="5">#REF!</definedName>
    <definedName name="_12" localSheetId="6">#REF!</definedName>
    <definedName name="_12" localSheetId="1">#REF!</definedName>
    <definedName name="_12">#REF!</definedName>
    <definedName name="_1234" localSheetId="4">#REF!</definedName>
    <definedName name="_1234" localSheetId="3">#REF!</definedName>
    <definedName name="_1234" localSheetId="2">#REF!</definedName>
    <definedName name="_1234" localSheetId="7">#REF!</definedName>
    <definedName name="_1234" localSheetId="8">#REF!</definedName>
    <definedName name="_1234" localSheetId="5">#REF!</definedName>
    <definedName name="_1234" localSheetId="6">#REF!</definedName>
    <definedName name="_1234" localSheetId="1">#REF!</definedName>
    <definedName name="_1234">#REF!</definedName>
    <definedName name="_159" localSheetId="4">#REF!</definedName>
    <definedName name="_159" localSheetId="3">#REF!</definedName>
    <definedName name="_159" localSheetId="2">#REF!</definedName>
    <definedName name="_159" localSheetId="7">#REF!</definedName>
    <definedName name="_159" localSheetId="8">#REF!</definedName>
    <definedName name="_159" localSheetId="5">#REF!</definedName>
    <definedName name="_159" localSheetId="6">#REF!</definedName>
    <definedName name="_159" localSheetId="1">#REF!</definedName>
    <definedName name="_159">#REF!</definedName>
    <definedName name="_159_1" localSheetId="4">#REF!</definedName>
    <definedName name="_159_1" localSheetId="3">#REF!</definedName>
    <definedName name="_159_1" localSheetId="2">#REF!</definedName>
    <definedName name="_159_1" localSheetId="7">#REF!</definedName>
    <definedName name="_159_1" localSheetId="8">#REF!</definedName>
    <definedName name="_159_1" localSheetId="5">#REF!</definedName>
    <definedName name="_159_1" localSheetId="6">#REF!</definedName>
    <definedName name="_159_1" localSheetId="1">#REF!</definedName>
    <definedName name="_159_1">#REF!</definedName>
    <definedName name="_159_2" localSheetId="4">#REF!</definedName>
    <definedName name="_159_2" localSheetId="3">#REF!</definedName>
    <definedName name="_159_2" localSheetId="2">#REF!</definedName>
    <definedName name="_159_2" localSheetId="7">#REF!</definedName>
    <definedName name="_159_2" localSheetId="8">#REF!</definedName>
    <definedName name="_159_2" localSheetId="5">#REF!</definedName>
    <definedName name="_159_2" localSheetId="6">#REF!</definedName>
    <definedName name="_159_2" localSheetId="1">#REF!</definedName>
    <definedName name="_159_2">#REF!</definedName>
    <definedName name="_159_3" localSheetId="4">#REF!</definedName>
    <definedName name="_159_3" localSheetId="3">#REF!</definedName>
    <definedName name="_159_3" localSheetId="2">#REF!</definedName>
    <definedName name="_159_3" localSheetId="7">#REF!</definedName>
    <definedName name="_159_3" localSheetId="8">#REF!</definedName>
    <definedName name="_159_3" localSheetId="5">#REF!</definedName>
    <definedName name="_159_3" localSheetId="6">#REF!</definedName>
    <definedName name="_159_3" localSheetId="1">#REF!</definedName>
    <definedName name="_159_3">#REF!</definedName>
    <definedName name="_159_4" localSheetId="4">#REF!</definedName>
    <definedName name="_159_4" localSheetId="3">#REF!</definedName>
    <definedName name="_159_4" localSheetId="2">#REF!</definedName>
    <definedName name="_159_4" localSheetId="7">#REF!</definedName>
    <definedName name="_159_4" localSheetId="8">#REF!</definedName>
    <definedName name="_159_4" localSheetId="5">#REF!</definedName>
    <definedName name="_159_4" localSheetId="6">#REF!</definedName>
    <definedName name="_159_4" localSheetId="1">#REF!</definedName>
    <definedName name="_159_4">#REF!</definedName>
    <definedName name="_2_Excel_BuiltIn_Print_Area_2_1" localSheetId="4">#REF!</definedName>
    <definedName name="_2_Excel_BuiltIn_Print_Area_2_1" localSheetId="3">#REF!</definedName>
    <definedName name="_2_Excel_BuiltIn_Print_Area_2_1" localSheetId="2">#REF!</definedName>
    <definedName name="_2_Excel_BuiltIn_Print_Area_2_1" localSheetId="7">#REF!</definedName>
    <definedName name="_2_Excel_BuiltIn_Print_Area_2_1" localSheetId="8">#REF!</definedName>
    <definedName name="_2_Excel_BuiltIn_Print_Area_2_1" localSheetId="5">#REF!</definedName>
    <definedName name="_2_Excel_BuiltIn_Print_Area_2_1" localSheetId="6">#REF!</definedName>
    <definedName name="_2_Excel_BuiltIn_Print_Area_2_1" localSheetId="1">#REF!</definedName>
    <definedName name="_2_Excel_BuiltIn_Print_Area_2_1">#REF!</definedName>
    <definedName name="_a" localSheetId="4">#REF!</definedName>
    <definedName name="_a" localSheetId="3">#REF!</definedName>
    <definedName name="_a" localSheetId="2">#REF!</definedName>
    <definedName name="_a" localSheetId="7">#REF!</definedName>
    <definedName name="_a" localSheetId="8">#REF!</definedName>
    <definedName name="_a" localSheetId="5">#REF!</definedName>
    <definedName name="_a" localSheetId="6">#REF!</definedName>
    <definedName name="_a" localSheetId="1">#REF!</definedName>
    <definedName name="_a">#REF!</definedName>
    <definedName name="_A70000" localSheetId="4">'[7]B-4'!#REF!</definedName>
    <definedName name="_A70000" localSheetId="3">'[7]B-4'!#REF!</definedName>
    <definedName name="_A70000" localSheetId="2">'[7]B-4'!#REF!</definedName>
    <definedName name="_A70000" localSheetId="7">'[7]B-4'!#REF!</definedName>
    <definedName name="_A70000" localSheetId="8">'[7]B-4'!#REF!</definedName>
    <definedName name="_A70000" localSheetId="5">'[7]B-4'!#REF!</definedName>
    <definedName name="_A70000" localSheetId="6">'[7]B-4'!#REF!</definedName>
    <definedName name="_A70000" localSheetId="1">'[7]B-4'!#REF!</definedName>
    <definedName name="_A70000">'[7]B-4'!#REF!</definedName>
    <definedName name="_A80000" localSheetId="4">'[7]B-4'!#REF!</definedName>
    <definedName name="_A80000" localSheetId="3">'[7]B-4'!#REF!</definedName>
    <definedName name="_A80000" localSheetId="2">'[7]B-4'!#REF!</definedName>
    <definedName name="_A80000" localSheetId="7">'[7]B-4'!#REF!</definedName>
    <definedName name="_A80000" localSheetId="8">'[7]B-4'!#REF!</definedName>
    <definedName name="_A80000" localSheetId="5">'[7]B-4'!#REF!</definedName>
    <definedName name="_A80000" localSheetId="6">'[7]B-4'!#REF!</definedName>
    <definedName name="_A80000" localSheetId="1">'[7]B-4'!#REF!</definedName>
    <definedName name="_A80000">'[7]B-4'!#REF!</definedName>
    <definedName name="_brand">'[8]DEPLETION TOOL'!$B$2</definedName>
    <definedName name="_company_name" localSheetId="4">#REF!</definedName>
    <definedName name="_company_name" localSheetId="3">#REF!</definedName>
    <definedName name="_company_name" localSheetId="2">#REF!</definedName>
    <definedName name="_company_name" localSheetId="7">#REF!</definedName>
    <definedName name="_company_name" localSheetId="8">#REF!</definedName>
    <definedName name="_company_name" localSheetId="5">#REF!</definedName>
    <definedName name="_company_name" localSheetId="6">#REF!</definedName>
    <definedName name="_company_name" localSheetId="1">#REF!</definedName>
    <definedName name="_company_name">#REF!</definedName>
    <definedName name="_DAT1" localSheetId="4">'[9]ЦХЛ 2004'!#REF!</definedName>
    <definedName name="_DAT1" localSheetId="3">'[9]ЦХЛ 2004'!#REF!</definedName>
    <definedName name="_DAT1" localSheetId="2">'[9]ЦХЛ 2004'!#REF!</definedName>
    <definedName name="_DAT1" localSheetId="7">'[9]ЦХЛ 2004'!#REF!</definedName>
    <definedName name="_DAT1" localSheetId="8">'[9]ЦХЛ 2004'!#REF!</definedName>
    <definedName name="_DAT1" localSheetId="5">'[9]ЦХЛ 2004'!#REF!</definedName>
    <definedName name="_DAT1" localSheetId="6">'[9]ЦХЛ 2004'!#REF!</definedName>
    <definedName name="_DAT1" localSheetId="1">'[9]ЦХЛ 2004'!#REF!</definedName>
    <definedName name="_DAT1">'[9]ЦХЛ 2004'!#REF!</definedName>
    <definedName name="_DAT10" localSheetId="4">#REF!</definedName>
    <definedName name="_DAT10" localSheetId="3">#REF!</definedName>
    <definedName name="_DAT10" localSheetId="2">#REF!</definedName>
    <definedName name="_DAT10" localSheetId="7">#REF!</definedName>
    <definedName name="_DAT10" localSheetId="8">#REF!</definedName>
    <definedName name="_DAT10" localSheetId="5">#REF!</definedName>
    <definedName name="_DAT10" localSheetId="6">#REF!</definedName>
    <definedName name="_DAT10" localSheetId="1">#REF!</definedName>
    <definedName name="_DAT10">#REF!</definedName>
    <definedName name="_DAT11" localSheetId="4">#REF!</definedName>
    <definedName name="_DAT11" localSheetId="3">#REF!</definedName>
    <definedName name="_DAT11" localSheetId="2">#REF!</definedName>
    <definedName name="_DAT11" localSheetId="7">#REF!</definedName>
    <definedName name="_DAT11" localSheetId="8">#REF!</definedName>
    <definedName name="_DAT11" localSheetId="5">#REF!</definedName>
    <definedName name="_DAT11" localSheetId="6">#REF!</definedName>
    <definedName name="_DAT11" localSheetId="1">#REF!</definedName>
    <definedName name="_DAT11">#REF!</definedName>
    <definedName name="_DAT12" localSheetId="4">#REF!</definedName>
    <definedName name="_DAT12" localSheetId="3">#REF!</definedName>
    <definedName name="_DAT12" localSheetId="2">#REF!</definedName>
    <definedName name="_DAT12" localSheetId="7">#REF!</definedName>
    <definedName name="_DAT12" localSheetId="8">#REF!</definedName>
    <definedName name="_DAT12" localSheetId="5">#REF!</definedName>
    <definedName name="_DAT12" localSheetId="6">#REF!</definedName>
    <definedName name="_DAT12" localSheetId="1">#REF!</definedName>
    <definedName name="_DAT12">#REF!</definedName>
    <definedName name="_DAT13" localSheetId="4">#REF!</definedName>
    <definedName name="_DAT13" localSheetId="3">#REF!</definedName>
    <definedName name="_DAT13" localSheetId="2">#REF!</definedName>
    <definedName name="_DAT13" localSheetId="7">#REF!</definedName>
    <definedName name="_DAT13" localSheetId="8">#REF!</definedName>
    <definedName name="_DAT13" localSheetId="5">#REF!</definedName>
    <definedName name="_DAT13" localSheetId="6">#REF!</definedName>
    <definedName name="_DAT13" localSheetId="1">#REF!</definedName>
    <definedName name="_DAT13">#REF!</definedName>
    <definedName name="_DAT14" localSheetId="4">#REF!</definedName>
    <definedName name="_DAT14" localSheetId="3">#REF!</definedName>
    <definedName name="_DAT14" localSheetId="2">#REF!</definedName>
    <definedName name="_DAT14" localSheetId="7">#REF!</definedName>
    <definedName name="_DAT14" localSheetId="8">#REF!</definedName>
    <definedName name="_DAT14" localSheetId="5">#REF!</definedName>
    <definedName name="_DAT14" localSheetId="6">#REF!</definedName>
    <definedName name="_DAT14" localSheetId="1">#REF!</definedName>
    <definedName name="_DAT14">#REF!</definedName>
    <definedName name="_DAT15" localSheetId="4">#REF!</definedName>
    <definedName name="_DAT15" localSheetId="3">#REF!</definedName>
    <definedName name="_DAT15" localSheetId="2">#REF!</definedName>
    <definedName name="_DAT15" localSheetId="7">#REF!</definedName>
    <definedName name="_DAT15" localSheetId="8">#REF!</definedName>
    <definedName name="_DAT15" localSheetId="5">#REF!</definedName>
    <definedName name="_DAT15" localSheetId="6">#REF!</definedName>
    <definedName name="_DAT15" localSheetId="1">#REF!</definedName>
    <definedName name="_DAT15">#REF!</definedName>
    <definedName name="_DAT16" localSheetId="4">#REF!</definedName>
    <definedName name="_DAT16" localSheetId="3">#REF!</definedName>
    <definedName name="_DAT16" localSheetId="2">#REF!</definedName>
    <definedName name="_DAT16" localSheetId="7">#REF!</definedName>
    <definedName name="_DAT16" localSheetId="8">#REF!</definedName>
    <definedName name="_DAT16" localSheetId="5">#REF!</definedName>
    <definedName name="_DAT16" localSheetId="6">#REF!</definedName>
    <definedName name="_DAT16" localSheetId="1">#REF!</definedName>
    <definedName name="_DAT16">#REF!</definedName>
    <definedName name="_DAT17" localSheetId="4">#REF!</definedName>
    <definedName name="_DAT17" localSheetId="3">#REF!</definedName>
    <definedName name="_DAT17" localSheetId="2">#REF!</definedName>
    <definedName name="_DAT17" localSheetId="7">#REF!</definedName>
    <definedName name="_DAT17" localSheetId="8">#REF!</definedName>
    <definedName name="_DAT17" localSheetId="5">#REF!</definedName>
    <definedName name="_DAT17" localSheetId="6">#REF!</definedName>
    <definedName name="_DAT17" localSheetId="1">#REF!</definedName>
    <definedName name="_DAT17">#REF!</definedName>
    <definedName name="_DAT2" localSheetId="4">'[9]ЦХЛ 2004'!#REF!</definedName>
    <definedName name="_DAT2" localSheetId="3">'[9]ЦХЛ 2004'!#REF!</definedName>
    <definedName name="_DAT2" localSheetId="2">'[9]ЦХЛ 2004'!#REF!</definedName>
    <definedName name="_DAT2" localSheetId="7">'[9]ЦХЛ 2004'!#REF!</definedName>
    <definedName name="_DAT2" localSheetId="8">'[9]ЦХЛ 2004'!#REF!</definedName>
    <definedName name="_DAT2" localSheetId="5">'[9]ЦХЛ 2004'!#REF!</definedName>
    <definedName name="_DAT2" localSheetId="6">'[9]ЦХЛ 2004'!#REF!</definedName>
    <definedName name="_DAT2" localSheetId="1">'[9]ЦХЛ 2004'!#REF!</definedName>
    <definedName name="_DAT2">'[9]ЦХЛ 2004'!#REF!</definedName>
    <definedName name="_DAT3" localSheetId="4">'[9]ЦХЛ 2004'!#REF!</definedName>
    <definedName name="_DAT3" localSheetId="3">'[9]ЦХЛ 2004'!#REF!</definedName>
    <definedName name="_DAT3" localSheetId="2">'[9]ЦХЛ 2004'!#REF!</definedName>
    <definedName name="_DAT3" localSheetId="7">'[9]ЦХЛ 2004'!#REF!</definedName>
    <definedName name="_DAT3" localSheetId="8">'[9]ЦХЛ 2004'!#REF!</definedName>
    <definedName name="_DAT3" localSheetId="5">'[9]ЦХЛ 2004'!#REF!</definedName>
    <definedName name="_DAT3" localSheetId="6">'[9]ЦХЛ 2004'!#REF!</definedName>
    <definedName name="_DAT3" localSheetId="1">'[9]ЦХЛ 2004'!#REF!</definedName>
    <definedName name="_DAT3">'[9]ЦХЛ 2004'!#REF!</definedName>
    <definedName name="_DAT4" localSheetId="4">'[9]ЦХЛ 2004'!#REF!</definedName>
    <definedName name="_DAT4" localSheetId="3">'[9]ЦХЛ 2004'!#REF!</definedName>
    <definedName name="_DAT4" localSheetId="2">'[9]ЦХЛ 2004'!#REF!</definedName>
    <definedName name="_DAT4" localSheetId="7">'[9]ЦХЛ 2004'!#REF!</definedName>
    <definedName name="_DAT4" localSheetId="8">'[9]ЦХЛ 2004'!#REF!</definedName>
    <definedName name="_DAT4" localSheetId="5">'[9]ЦХЛ 2004'!#REF!</definedName>
    <definedName name="_DAT4" localSheetId="6">'[9]ЦХЛ 2004'!#REF!</definedName>
    <definedName name="_DAT4" localSheetId="1">'[9]ЦХЛ 2004'!#REF!</definedName>
    <definedName name="_DAT4">'[9]ЦХЛ 2004'!#REF!</definedName>
    <definedName name="_DAT5" localSheetId="4">'[9]ЦХЛ 2004'!#REF!</definedName>
    <definedName name="_DAT5" localSheetId="3">'[9]ЦХЛ 2004'!#REF!</definedName>
    <definedName name="_DAT5" localSheetId="2">'[9]ЦХЛ 2004'!#REF!</definedName>
    <definedName name="_DAT5" localSheetId="7">'[9]ЦХЛ 2004'!#REF!</definedName>
    <definedName name="_DAT5" localSheetId="8">'[9]ЦХЛ 2004'!#REF!</definedName>
    <definedName name="_DAT5" localSheetId="5">'[9]ЦХЛ 2004'!#REF!</definedName>
    <definedName name="_DAT5" localSheetId="6">'[9]ЦХЛ 2004'!#REF!</definedName>
    <definedName name="_DAT5" localSheetId="1">'[9]ЦХЛ 2004'!#REF!</definedName>
    <definedName name="_DAT5">'[9]ЦХЛ 2004'!#REF!</definedName>
    <definedName name="_DAT6" localSheetId="4">#REF!</definedName>
    <definedName name="_DAT6" localSheetId="3">#REF!</definedName>
    <definedName name="_DAT6" localSheetId="2">#REF!</definedName>
    <definedName name="_DAT6" localSheetId="7">#REF!</definedName>
    <definedName name="_DAT6" localSheetId="8">#REF!</definedName>
    <definedName name="_DAT6" localSheetId="5">#REF!</definedName>
    <definedName name="_DAT6" localSheetId="6">#REF!</definedName>
    <definedName name="_DAT6" localSheetId="1">#REF!</definedName>
    <definedName name="_DAT6">#REF!</definedName>
    <definedName name="_DAT7" localSheetId="4">#REF!</definedName>
    <definedName name="_DAT7" localSheetId="3">#REF!</definedName>
    <definedName name="_DAT7" localSheetId="2">#REF!</definedName>
    <definedName name="_DAT7" localSheetId="7">#REF!</definedName>
    <definedName name="_DAT7" localSheetId="8">#REF!</definedName>
    <definedName name="_DAT7" localSheetId="5">#REF!</definedName>
    <definedName name="_DAT7" localSheetId="6">#REF!</definedName>
    <definedName name="_DAT7" localSheetId="1">#REF!</definedName>
    <definedName name="_DAT7">#REF!</definedName>
    <definedName name="_DAT8" localSheetId="4">#REF!</definedName>
    <definedName name="_DAT8" localSheetId="3">#REF!</definedName>
    <definedName name="_DAT8" localSheetId="2">#REF!</definedName>
    <definedName name="_DAT8" localSheetId="7">#REF!</definedName>
    <definedName name="_DAT8" localSheetId="8">#REF!</definedName>
    <definedName name="_DAT8" localSheetId="5">#REF!</definedName>
    <definedName name="_DAT8" localSheetId="6">#REF!</definedName>
    <definedName name="_DAT8" localSheetId="1">#REF!</definedName>
    <definedName name="_DAT8">#REF!</definedName>
    <definedName name="_DAT9" localSheetId="4">#REF!</definedName>
    <definedName name="_DAT9" localSheetId="3">#REF!</definedName>
    <definedName name="_DAT9" localSheetId="2">#REF!</definedName>
    <definedName name="_DAT9" localSheetId="7">#REF!</definedName>
    <definedName name="_DAT9" localSheetId="8">#REF!</definedName>
    <definedName name="_DAT9" localSheetId="5">#REF!</definedName>
    <definedName name="_DAT9" localSheetId="6">#REF!</definedName>
    <definedName name="_DAT9" localSheetId="1">#REF!</definedName>
    <definedName name="_DAT9">#REF!</definedName>
    <definedName name="_FY16_map">[8]FY16_!$X$2:$AJ$98</definedName>
    <definedName name="_jnh" localSheetId="4">#REF!</definedName>
    <definedName name="_jnh" localSheetId="3">#REF!</definedName>
    <definedName name="_jnh" localSheetId="2">#REF!</definedName>
    <definedName name="_jnh" localSheetId="7">#REF!</definedName>
    <definedName name="_jnh" localSheetId="8">#REF!</definedName>
    <definedName name="_jnh" localSheetId="5">#REF!</definedName>
    <definedName name="_jnh" localSheetId="6">#REF!</definedName>
    <definedName name="_jnh" localSheetId="1">#REF!</definedName>
    <definedName name="_jnh">#REF!</definedName>
    <definedName name="_kv1" localSheetId="4">#REF!</definedName>
    <definedName name="_kv1" localSheetId="3">#REF!</definedName>
    <definedName name="_kv1" localSheetId="2">#REF!</definedName>
    <definedName name="_kv1" localSheetId="7">#REF!</definedName>
    <definedName name="_kv1" localSheetId="8">#REF!</definedName>
    <definedName name="_kv1" localSheetId="5">#REF!</definedName>
    <definedName name="_kv1" localSheetId="6">#REF!</definedName>
    <definedName name="_kv1" localSheetId="1">#REF!</definedName>
    <definedName name="_kv1">#REF!</definedName>
    <definedName name="_kv2" localSheetId="4">#REF!</definedName>
    <definedName name="_kv2" localSheetId="3">#REF!</definedName>
    <definedName name="_kv2" localSheetId="2">#REF!</definedName>
    <definedName name="_kv2" localSheetId="7">#REF!</definedName>
    <definedName name="_kv2" localSheetId="8">#REF!</definedName>
    <definedName name="_kv2" localSheetId="5">#REF!</definedName>
    <definedName name="_kv2" localSheetId="6">#REF!</definedName>
    <definedName name="_kv2" localSheetId="1">#REF!</definedName>
    <definedName name="_kv2">#REF!</definedName>
    <definedName name="_kv3" localSheetId="4">#REF!</definedName>
    <definedName name="_kv3" localSheetId="3">#REF!</definedName>
    <definedName name="_kv3" localSheetId="2">#REF!</definedName>
    <definedName name="_kv3" localSheetId="7">#REF!</definedName>
    <definedName name="_kv3" localSheetId="8">#REF!</definedName>
    <definedName name="_kv3" localSheetId="5">#REF!</definedName>
    <definedName name="_kv3" localSheetId="6">#REF!</definedName>
    <definedName name="_kv3" localSheetId="1">#REF!</definedName>
    <definedName name="_kv3">#REF!</definedName>
    <definedName name="_kv4" localSheetId="4">#REF!</definedName>
    <definedName name="_kv4" localSheetId="3">#REF!</definedName>
    <definedName name="_kv4" localSheetId="2">#REF!</definedName>
    <definedName name="_kv4" localSheetId="7">#REF!</definedName>
    <definedName name="_kv4" localSheetId="8">#REF!</definedName>
    <definedName name="_kv4" localSheetId="5">#REF!</definedName>
    <definedName name="_kv4" localSheetId="6">#REF!</definedName>
    <definedName name="_kv4" localSheetId="1">#REF!</definedName>
    <definedName name="_kv4">#REF!</definedName>
    <definedName name="_m" localSheetId="4">#REF!</definedName>
    <definedName name="_m" localSheetId="3">#REF!</definedName>
    <definedName name="_m" localSheetId="2">#REF!</definedName>
    <definedName name="_m" localSheetId="7">#REF!</definedName>
    <definedName name="_m" localSheetId="8">#REF!</definedName>
    <definedName name="_m" localSheetId="5">#REF!</definedName>
    <definedName name="_m" localSheetId="6">#REF!</definedName>
    <definedName name="_m" localSheetId="1">#REF!</definedName>
    <definedName name="_m">#REF!</definedName>
    <definedName name="_MS798" localSheetId="4">#REF!</definedName>
    <definedName name="_MS798" localSheetId="3">#REF!</definedName>
    <definedName name="_MS798" localSheetId="2">#REF!</definedName>
    <definedName name="_MS798" localSheetId="7">#REF!</definedName>
    <definedName name="_MS798" localSheetId="8">#REF!</definedName>
    <definedName name="_MS798" localSheetId="5">#REF!</definedName>
    <definedName name="_MS798" localSheetId="6">#REF!</definedName>
    <definedName name="_MS798" localSheetId="1">#REF!</definedName>
    <definedName name="_MS798">#REF!</definedName>
    <definedName name="_n" localSheetId="4">#REF!</definedName>
    <definedName name="_n" localSheetId="3">#REF!</definedName>
    <definedName name="_n" localSheetId="2">#REF!</definedName>
    <definedName name="_n" localSheetId="7">#REF!</definedName>
    <definedName name="_n" localSheetId="8">#REF!</definedName>
    <definedName name="_n" localSheetId="5">#REF!</definedName>
    <definedName name="_n" localSheetId="6">#REF!</definedName>
    <definedName name="_n" localSheetId="1">#REF!</definedName>
    <definedName name="_n">#REF!</definedName>
    <definedName name="_№" localSheetId="4">#REF!</definedName>
    <definedName name="_№" localSheetId="3">#REF!</definedName>
    <definedName name="_№" localSheetId="2">#REF!</definedName>
    <definedName name="_№" localSheetId="7">#REF!</definedName>
    <definedName name="_№" localSheetId="8">#REF!</definedName>
    <definedName name="_№" localSheetId="5">#REF!</definedName>
    <definedName name="_№" localSheetId="6">#REF!</definedName>
    <definedName name="_№" localSheetId="1">#REF!</definedName>
    <definedName name="_№">#REF!</definedName>
    <definedName name="_o" localSheetId="4">#REF!</definedName>
    <definedName name="_o" localSheetId="3">#REF!</definedName>
    <definedName name="_o" localSheetId="2">#REF!</definedName>
    <definedName name="_o" localSheetId="7">#REF!</definedName>
    <definedName name="_o" localSheetId="8">#REF!</definedName>
    <definedName name="_o" localSheetId="5">#REF!</definedName>
    <definedName name="_o" localSheetId="6">#REF!</definedName>
    <definedName name="_o" localSheetId="1">#REF!</definedName>
    <definedName name="_o">#REF!</definedName>
    <definedName name="_Order1" hidden="1">0</definedName>
    <definedName name="_Order2" hidden="1">0</definedName>
    <definedName name="_period" localSheetId="4">#REF!</definedName>
    <definedName name="_period" localSheetId="3">#REF!</definedName>
    <definedName name="_period" localSheetId="2">#REF!</definedName>
    <definedName name="_period" localSheetId="7">#REF!</definedName>
    <definedName name="_period" localSheetId="8">#REF!</definedName>
    <definedName name="_period" localSheetId="5">#REF!</definedName>
    <definedName name="_period" localSheetId="6">#REF!</definedName>
    <definedName name="_period" localSheetId="1">#REF!</definedName>
    <definedName name="_period">#REF!</definedName>
    <definedName name="_pl99" localSheetId="4">#REF!</definedName>
    <definedName name="_pl99" localSheetId="3">#REF!</definedName>
    <definedName name="_pl99" localSheetId="2">#REF!</definedName>
    <definedName name="_pl99" localSheetId="7">#REF!</definedName>
    <definedName name="_pl99" localSheetId="8">#REF!</definedName>
    <definedName name="_pl99" localSheetId="5">#REF!</definedName>
    <definedName name="_pl99" localSheetId="6">#REF!</definedName>
    <definedName name="_pl99" localSheetId="1">#REF!</definedName>
    <definedName name="_pl99">#REF!</definedName>
    <definedName name="_prt1">#N/A</definedName>
    <definedName name="_prt2">#N/A</definedName>
    <definedName name="_prt3">#N/A</definedName>
    <definedName name="_prt4">#N/A</definedName>
    <definedName name="_prt5">#N/A</definedName>
    <definedName name="_prt6">#N/A</definedName>
    <definedName name="_prt7">#N/A</definedName>
    <definedName name="_prt8">#N/A</definedName>
    <definedName name="_SP1" localSheetId="4">[6]FES!#REF!</definedName>
    <definedName name="_SP1" localSheetId="3">[6]FES!#REF!</definedName>
    <definedName name="_SP1" localSheetId="2">[6]FES!#REF!</definedName>
    <definedName name="_SP1" localSheetId="7">[6]FES!#REF!</definedName>
    <definedName name="_SP1" localSheetId="8">[6]FES!#REF!</definedName>
    <definedName name="_SP1" localSheetId="5">[6]FES!#REF!</definedName>
    <definedName name="_SP1" localSheetId="6">[6]FES!#REF!</definedName>
    <definedName name="_SP1" localSheetId="1">[6]FES!#REF!</definedName>
    <definedName name="_SP1">[6]FES!#REF!</definedName>
    <definedName name="_SP10" localSheetId="4">[6]FES!#REF!</definedName>
    <definedName name="_SP10" localSheetId="3">[6]FES!#REF!</definedName>
    <definedName name="_SP10" localSheetId="2">[6]FES!#REF!</definedName>
    <definedName name="_SP10" localSheetId="7">[6]FES!#REF!</definedName>
    <definedName name="_SP10" localSheetId="8">[6]FES!#REF!</definedName>
    <definedName name="_SP10" localSheetId="5">[6]FES!#REF!</definedName>
    <definedName name="_SP10" localSheetId="6">[6]FES!#REF!</definedName>
    <definedName name="_SP10" localSheetId="1">[6]FES!#REF!</definedName>
    <definedName name="_SP10">[6]FES!#REF!</definedName>
    <definedName name="_SP11" localSheetId="4">[6]FES!#REF!</definedName>
    <definedName name="_SP11" localSheetId="3">[6]FES!#REF!</definedName>
    <definedName name="_SP11" localSheetId="2">[6]FES!#REF!</definedName>
    <definedName name="_SP11" localSheetId="7">[6]FES!#REF!</definedName>
    <definedName name="_SP11" localSheetId="8">[6]FES!#REF!</definedName>
    <definedName name="_SP11" localSheetId="5">[6]FES!#REF!</definedName>
    <definedName name="_SP11" localSheetId="6">[6]FES!#REF!</definedName>
    <definedName name="_SP11" localSheetId="1">[6]FES!#REF!</definedName>
    <definedName name="_SP11">[6]FES!#REF!</definedName>
    <definedName name="_SP12" localSheetId="4">[6]FES!#REF!</definedName>
    <definedName name="_SP12" localSheetId="3">[6]FES!#REF!</definedName>
    <definedName name="_SP12" localSheetId="2">[6]FES!#REF!</definedName>
    <definedName name="_SP12" localSheetId="7">[6]FES!#REF!</definedName>
    <definedName name="_SP12" localSheetId="8">[6]FES!#REF!</definedName>
    <definedName name="_SP12" localSheetId="5">[6]FES!#REF!</definedName>
    <definedName name="_SP12" localSheetId="6">[6]FES!#REF!</definedName>
    <definedName name="_SP12" localSheetId="1">[6]FES!#REF!</definedName>
    <definedName name="_SP12">[6]FES!#REF!</definedName>
    <definedName name="_SP13" localSheetId="4">[6]FES!#REF!</definedName>
    <definedName name="_SP13" localSheetId="3">[6]FES!#REF!</definedName>
    <definedName name="_SP13" localSheetId="2">[6]FES!#REF!</definedName>
    <definedName name="_SP13" localSheetId="7">[6]FES!#REF!</definedName>
    <definedName name="_SP13" localSheetId="8">[6]FES!#REF!</definedName>
    <definedName name="_SP13" localSheetId="5">[6]FES!#REF!</definedName>
    <definedName name="_SP13" localSheetId="6">[6]FES!#REF!</definedName>
    <definedName name="_SP13" localSheetId="1">[6]FES!#REF!</definedName>
    <definedName name="_SP13">[6]FES!#REF!</definedName>
    <definedName name="_SP14" localSheetId="4">[6]FES!#REF!</definedName>
    <definedName name="_SP14" localSheetId="3">[6]FES!#REF!</definedName>
    <definedName name="_SP14" localSheetId="2">[6]FES!#REF!</definedName>
    <definedName name="_SP14" localSheetId="7">[6]FES!#REF!</definedName>
    <definedName name="_SP14" localSheetId="8">[6]FES!#REF!</definedName>
    <definedName name="_SP14" localSheetId="5">[6]FES!#REF!</definedName>
    <definedName name="_SP14" localSheetId="6">[6]FES!#REF!</definedName>
    <definedName name="_SP14" localSheetId="1">[6]FES!#REF!</definedName>
    <definedName name="_SP14">[6]FES!#REF!</definedName>
    <definedName name="_SP15" localSheetId="4">[6]FES!#REF!</definedName>
    <definedName name="_SP15" localSheetId="3">[6]FES!#REF!</definedName>
    <definedName name="_SP15" localSheetId="2">[6]FES!#REF!</definedName>
    <definedName name="_SP15" localSheetId="7">[6]FES!#REF!</definedName>
    <definedName name="_SP15" localSheetId="8">[6]FES!#REF!</definedName>
    <definedName name="_SP15" localSheetId="5">[6]FES!#REF!</definedName>
    <definedName name="_SP15" localSheetId="6">[6]FES!#REF!</definedName>
    <definedName name="_SP15" localSheetId="1">[6]FES!#REF!</definedName>
    <definedName name="_SP15">[6]FES!#REF!</definedName>
    <definedName name="_SP16" localSheetId="4">[6]FES!#REF!</definedName>
    <definedName name="_SP16" localSheetId="3">[6]FES!#REF!</definedName>
    <definedName name="_SP16" localSheetId="2">[6]FES!#REF!</definedName>
    <definedName name="_SP16" localSheetId="7">[6]FES!#REF!</definedName>
    <definedName name="_SP16" localSheetId="8">[6]FES!#REF!</definedName>
    <definedName name="_SP16" localSheetId="5">[6]FES!#REF!</definedName>
    <definedName name="_SP16" localSheetId="6">[6]FES!#REF!</definedName>
    <definedName name="_SP16" localSheetId="1">[6]FES!#REF!</definedName>
    <definedName name="_SP16">[6]FES!#REF!</definedName>
    <definedName name="_SP17" localSheetId="4">[6]FES!#REF!</definedName>
    <definedName name="_SP17" localSheetId="3">[6]FES!#REF!</definedName>
    <definedName name="_SP17" localSheetId="2">[6]FES!#REF!</definedName>
    <definedName name="_SP17" localSheetId="7">[6]FES!#REF!</definedName>
    <definedName name="_SP17" localSheetId="8">[6]FES!#REF!</definedName>
    <definedName name="_SP17" localSheetId="5">[6]FES!#REF!</definedName>
    <definedName name="_SP17" localSheetId="6">[6]FES!#REF!</definedName>
    <definedName name="_SP17" localSheetId="1">[6]FES!#REF!</definedName>
    <definedName name="_SP17">[6]FES!#REF!</definedName>
    <definedName name="_SP18" localSheetId="4">[6]FES!#REF!</definedName>
    <definedName name="_SP18" localSheetId="3">[6]FES!#REF!</definedName>
    <definedName name="_SP18" localSheetId="2">[6]FES!#REF!</definedName>
    <definedName name="_SP18" localSheetId="7">[6]FES!#REF!</definedName>
    <definedName name="_SP18" localSheetId="8">[6]FES!#REF!</definedName>
    <definedName name="_SP18" localSheetId="5">[6]FES!#REF!</definedName>
    <definedName name="_SP18" localSheetId="6">[6]FES!#REF!</definedName>
    <definedName name="_SP18" localSheetId="1">[6]FES!#REF!</definedName>
    <definedName name="_SP18">[6]FES!#REF!</definedName>
    <definedName name="_SP19" localSheetId="4">[6]FES!#REF!</definedName>
    <definedName name="_SP19" localSheetId="3">[6]FES!#REF!</definedName>
    <definedName name="_SP19" localSheetId="2">[6]FES!#REF!</definedName>
    <definedName name="_SP19" localSheetId="7">[6]FES!#REF!</definedName>
    <definedName name="_SP19" localSheetId="8">[6]FES!#REF!</definedName>
    <definedName name="_SP19" localSheetId="5">[6]FES!#REF!</definedName>
    <definedName name="_SP19" localSheetId="6">[6]FES!#REF!</definedName>
    <definedName name="_SP19" localSheetId="1">[6]FES!#REF!</definedName>
    <definedName name="_SP19">[6]FES!#REF!</definedName>
    <definedName name="_SP2" localSheetId="4">[6]FES!#REF!</definedName>
    <definedName name="_SP2" localSheetId="3">[6]FES!#REF!</definedName>
    <definedName name="_SP2" localSheetId="2">[6]FES!#REF!</definedName>
    <definedName name="_SP2" localSheetId="7">[6]FES!#REF!</definedName>
    <definedName name="_SP2" localSheetId="8">[6]FES!#REF!</definedName>
    <definedName name="_SP2" localSheetId="5">[6]FES!#REF!</definedName>
    <definedName name="_SP2" localSheetId="6">[6]FES!#REF!</definedName>
    <definedName name="_SP2" localSheetId="1">[6]FES!#REF!</definedName>
    <definedName name="_SP2">[6]FES!#REF!</definedName>
    <definedName name="_SP20" localSheetId="4">[6]FES!#REF!</definedName>
    <definedName name="_SP20" localSheetId="3">[6]FES!#REF!</definedName>
    <definedName name="_SP20" localSheetId="2">[6]FES!#REF!</definedName>
    <definedName name="_SP20" localSheetId="7">[6]FES!#REF!</definedName>
    <definedName name="_SP20" localSheetId="8">[6]FES!#REF!</definedName>
    <definedName name="_SP20" localSheetId="5">[6]FES!#REF!</definedName>
    <definedName name="_SP20" localSheetId="6">[6]FES!#REF!</definedName>
    <definedName name="_SP20" localSheetId="1">[6]FES!#REF!</definedName>
    <definedName name="_SP20">[6]FES!#REF!</definedName>
    <definedName name="_SP3" localSheetId="4">[6]FES!#REF!</definedName>
    <definedName name="_SP3" localSheetId="3">[6]FES!#REF!</definedName>
    <definedName name="_SP3" localSheetId="2">[6]FES!#REF!</definedName>
    <definedName name="_SP3" localSheetId="7">[6]FES!#REF!</definedName>
    <definedName name="_SP3" localSheetId="8">[6]FES!#REF!</definedName>
    <definedName name="_SP3" localSheetId="5">[6]FES!#REF!</definedName>
    <definedName name="_SP3" localSheetId="6">[6]FES!#REF!</definedName>
    <definedName name="_SP3" localSheetId="1">[6]FES!#REF!</definedName>
    <definedName name="_SP3">[6]FES!#REF!</definedName>
    <definedName name="_SP4" localSheetId="4">[6]FES!#REF!</definedName>
    <definedName name="_SP4" localSheetId="3">[6]FES!#REF!</definedName>
    <definedName name="_SP4" localSheetId="2">[6]FES!#REF!</definedName>
    <definedName name="_SP4" localSheetId="7">[6]FES!#REF!</definedName>
    <definedName name="_SP4" localSheetId="8">[6]FES!#REF!</definedName>
    <definedName name="_SP4" localSheetId="5">[6]FES!#REF!</definedName>
    <definedName name="_SP4" localSheetId="6">[6]FES!#REF!</definedName>
    <definedName name="_SP4" localSheetId="1">[6]FES!#REF!</definedName>
    <definedName name="_SP4">[6]FES!#REF!</definedName>
    <definedName name="_SP5" localSheetId="4">[6]FES!#REF!</definedName>
    <definedName name="_SP5" localSheetId="3">[6]FES!#REF!</definedName>
    <definedName name="_SP5" localSheetId="2">[6]FES!#REF!</definedName>
    <definedName name="_SP5" localSheetId="7">[6]FES!#REF!</definedName>
    <definedName name="_SP5" localSheetId="8">[6]FES!#REF!</definedName>
    <definedName name="_SP5" localSheetId="5">[6]FES!#REF!</definedName>
    <definedName name="_SP5" localSheetId="6">[6]FES!#REF!</definedName>
    <definedName name="_SP5" localSheetId="1">[6]FES!#REF!</definedName>
    <definedName name="_SP5">[6]FES!#REF!</definedName>
    <definedName name="_SP7" localSheetId="4">[6]FES!#REF!</definedName>
    <definedName name="_SP7" localSheetId="3">[6]FES!#REF!</definedName>
    <definedName name="_SP7" localSheetId="2">[6]FES!#REF!</definedName>
    <definedName name="_SP7" localSheetId="7">[6]FES!#REF!</definedName>
    <definedName name="_SP7" localSheetId="8">[6]FES!#REF!</definedName>
    <definedName name="_SP7" localSheetId="5">[6]FES!#REF!</definedName>
    <definedName name="_SP7" localSheetId="6">[6]FES!#REF!</definedName>
    <definedName name="_SP7" localSheetId="1">[6]FES!#REF!</definedName>
    <definedName name="_SP7">[6]FES!#REF!</definedName>
    <definedName name="_SP8" localSheetId="4">[6]FES!#REF!</definedName>
    <definedName name="_SP8" localSheetId="3">[6]FES!#REF!</definedName>
    <definedName name="_SP8" localSheetId="2">[6]FES!#REF!</definedName>
    <definedName name="_SP8" localSheetId="7">[6]FES!#REF!</definedName>
    <definedName name="_SP8" localSheetId="8">[6]FES!#REF!</definedName>
    <definedName name="_SP8" localSheetId="5">[6]FES!#REF!</definedName>
    <definedName name="_SP8" localSheetId="6">[6]FES!#REF!</definedName>
    <definedName name="_SP8" localSheetId="1">[6]FES!#REF!</definedName>
    <definedName name="_SP8">[6]FES!#REF!</definedName>
    <definedName name="_SP9" localSheetId="4">[6]FES!#REF!</definedName>
    <definedName name="_SP9" localSheetId="3">[6]FES!#REF!</definedName>
    <definedName name="_SP9" localSheetId="2">[6]FES!#REF!</definedName>
    <definedName name="_SP9" localSheetId="7">[6]FES!#REF!</definedName>
    <definedName name="_SP9" localSheetId="8">[6]FES!#REF!</definedName>
    <definedName name="_SP9" localSheetId="5">[6]FES!#REF!</definedName>
    <definedName name="_SP9" localSheetId="6">[6]FES!#REF!</definedName>
    <definedName name="_SP9" localSheetId="1">[6]FES!#REF!</definedName>
    <definedName name="_SP9">[6]FES!#REF!</definedName>
    <definedName name="_sul1" localSheetId="4">#REF!</definedName>
    <definedName name="_sul1" localSheetId="3">#REF!</definedName>
    <definedName name="_sul1" localSheetId="2">#REF!</definedName>
    <definedName name="_sul1" localSheetId="7">#REF!</definedName>
    <definedName name="_sul1" localSheetId="8">#REF!</definedName>
    <definedName name="_sul1" localSheetId="5">#REF!</definedName>
    <definedName name="_sul1" localSheetId="6">#REF!</definedName>
    <definedName name="_sul1" localSheetId="1">#REF!</definedName>
    <definedName name="_sul1">#REF!</definedName>
    <definedName name="_tab1" localSheetId="4">#REF!</definedName>
    <definedName name="_tab1" localSheetId="3">#REF!</definedName>
    <definedName name="_tab1" localSheetId="2">#REF!</definedName>
    <definedName name="_tab1" localSheetId="7">#REF!</definedName>
    <definedName name="_tab1" localSheetId="8">#REF!</definedName>
    <definedName name="_tab1" localSheetId="5">#REF!</definedName>
    <definedName name="_tab1" localSheetId="6">#REF!</definedName>
    <definedName name="_tab1" localSheetId="1">#REF!</definedName>
    <definedName name="_tab1">#REF!</definedName>
    <definedName name="_tab2" localSheetId="4">#REF!</definedName>
    <definedName name="_tab2" localSheetId="3">#REF!</definedName>
    <definedName name="_tab2" localSheetId="2">#REF!</definedName>
    <definedName name="_tab2" localSheetId="7">#REF!</definedName>
    <definedName name="_tab2" localSheetId="8">#REF!</definedName>
    <definedName name="_tab2" localSheetId="5">#REF!</definedName>
    <definedName name="_tab2" localSheetId="6">#REF!</definedName>
    <definedName name="_tab2" localSheetId="1">#REF!</definedName>
    <definedName name="_tab2">#REF!</definedName>
    <definedName name="_tab6798" localSheetId="4">#REF!</definedName>
    <definedName name="_tab6798" localSheetId="3">#REF!</definedName>
    <definedName name="_tab6798" localSheetId="2">#REF!</definedName>
    <definedName name="_tab6798" localSheetId="7">#REF!</definedName>
    <definedName name="_tab6798" localSheetId="8">#REF!</definedName>
    <definedName name="_tab6798" localSheetId="5">#REF!</definedName>
    <definedName name="_tab6798" localSheetId="6">#REF!</definedName>
    <definedName name="_tab6798" localSheetId="1">#REF!</definedName>
    <definedName name="_tab6798">#REF!</definedName>
    <definedName name="_vv1" localSheetId="4">#REF!</definedName>
    <definedName name="_vv1" localSheetId="3">#REF!</definedName>
    <definedName name="_vv1" localSheetId="2">#REF!</definedName>
    <definedName name="_vv1" localSheetId="7">#REF!</definedName>
    <definedName name="_vv1" localSheetId="8">#REF!</definedName>
    <definedName name="_vv1" localSheetId="5">#REF!</definedName>
    <definedName name="_vv1" localSheetId="6">#REF!</definedName>
    <definedName name="_vv1" localSheetId="1">#REF!</definedName>
    <definedName name="_vv1">#REF!</definedName>
    <definedName name="_vv2" localSheetId="4">#REF!</definedName>
    <definedName name="_vv2" localSheetId="3">#REF!</definedName>
    <definedName name="_vv2" localSheetId="2">#REF!</definedName>
    <definedName name="_vv2" localSheetId="7">#REF!</definedName>
    <definedName name="_vv2" localSheetId="8">#REF!</definedName>
    <definedName name="_vv2" localSheetId="5">#REF!</definedName>
    <definedName name="_vv2" localSheetId="6">#REF!</definedName>
    <definedName name="_vv2" localSheetId="1">#REF!</definedName>
    <definedName name="_vv2">#REF!</definedName>
    <definedName name="_vvv1" localSheetId="4">#REF!</definedName>
    <definedName name="_vvv1" localSheetId="3">#REF!</definedName>
    <definedName name="_vvv1" localSheetId="2">#REF!</definedName>
    <definedName name="_vvv1" localSheetId="7">#REF!</definedName>
    <definedName name="_vvv1" localSheetId="8">#REF!</definedName>
    <definedName name="_vvv1" localSheetId="5">#REF!</definedName>
    <definedName name="_vvv1" localSheetId="6">#REF!</definedName>
    <definedName name="_vvv1" localSheetId="1">#REF!</definedName>
    <definedName name="_vvv1">#REF!</definedName>
    <definedName name="_year" localSheetId="4">#REF!</definedName>
    <definedName name="_year" localSheetId="3">#REF!</definedName>
    <definedName name="_year" localSheetId="2">#REF!</definedName>
    <definedName name="_year" localSheetId="7">#REF!</definedName>
    <definedName name="_year" localSheetId="8">#REF!</definedName>
    <definedName name="_year" localSheetId="5">#REF!</definedName>
    <definedName name="_year" localSheetId="6">#REF!</definedName>
    <definedName name="_year" localSheetId="1">#REF!</definedName>
    <definedName name="_year">#REF!</definedName>
    <definedName name="_ААА" localSheetId="4">#REF!</definedName>
    <definedName name="_ААА" localSheetId="3">#REF!</definedName>
    <definedName name="_ААА" localSheetId="2">#REF!</definedName>
    <definedName name="_ААА" localSheetId="7">#REF!</definedName>
    <definedName name="_ААА" localSheetId="8">#REF!</definedName>
    <definedName name="_ААА" localSheetId="5">#REF!</definedName>
    <definedName name="_ААА" localSheetId="6">#REF!</definedName>
    <definedName name="_ААА" localSheetId="1">#REF!</definedName>
    <definedName name="_ААА">#REF!</definedName>
    <definedName name="_лист45" localSheetId="4">#REF!</definedName>
    <definedName name="_лист45" localSheetId="3">#REF!</definedName>
    <definedName name="_лист45" localSheetId="2">#REF!</definedName>
    <definedName name="_лист45" localSheetId="7">#REF!</definedName>
    <definedName name="_лист45" localSheetId="8">#REF!</definedName>
    <definedName name="_лист45" localSheetId="5">#REF!</definedName>
    <definedName name="_лист45" localSheetId="6">#REF!</definedName>
    <definedName name="_лист45" localSheetId="1">#REF!</definedName>
    <definedName name="_лист45">#REF!</definedName>
    <definedName name="_xlnm._FilterDatabase" localSheetId="4" hidden="1">'2 вариант (2)'!$A$12:$K$18</definedName>
    <definedName name="_xlnm._FilterDatabase" localSheetId="2" hidden="1">'2 вариант (4)'!$A$12:$K$565</definedName>
    <definedName name="_xlnm._FilterDatabase" localSheetId="7" hidden="1">'2023'!$A$6:$K$398</definedName>
    <definedName name="_xlnm._FilterDatabase" localSheetId="8" hidden="1">'2024 вариант'!$A$12:$K$582</definedName>
    <definedName name="_xlnm._FilterDatabase" localSheetId="5" hidden="1">'анализы лаб '!$A$6:$K$69</definedName>
    <definedName name="_xlnm._FilterDatabase" localSheetId="6" hidden="1">'изм 2023'!$A$6:$K$70</definedName>
    <definedName name="_xlnm._FilterDatabase" localSheetId="0" hidden="1">Калькуляция!$A$16:$N$299</definedName>
    <definedName name="_xlnm._FilterDatabase" localSheetId="1" hidden="1">'прейскурант. (2)'!$A$6:$K$45</definedName>
    <definedName name="_ьл" localSheetId="4">#REF!</definedName>
    <definedName name="_ьл" localSheetId="3">#REF!</definedName>
    <definedName name="_ьл" localSheetId="2">#REF!</definedName>
    <definedName name="_ьл" localSheetId="7">#REF!</definedName>
    <definedName name="_ьл" localSheetId="8">#REF!</definedName>
    <definedName name="_ьл" localSheetId="5">#REF!</definedName>
    <definedName name="_ьл" localSheetId="6">#REF!</definedName>
    <definedName name="_ьл" localSheetId="1">#REF!</definedName>
    <definedName name="_ьл">#REF!</definedName>
    <definedName name="a" localSheetId="4">#REF!</definedName>
    <definedName name="a" localSheetId="3">#REF!</definedName>
    <definedName name="a" localSheetId="2">#REF!</definedName>
    <definedName name="a" localSheetId="7">#REF!</definedName>
    <definedName name="a" localSheetId="8">#REF!</definedName>
    <definedName name="a" localSheetId="5">#REF!</definedName>
    <definedName name="a" localSheetId="6">#REF!</definedName>
    <definedName name="a" localSheetId="1">#REF!</definedName>
    <definedName name="a">#REF!</definedName>
    <definedName name="a\ws" localSheetId="4">#REF!</definedName>
    <definedName name="a\ws" localSheetId="3">#REF!</definedName>
    <definedName name="a\ws" localSheetId="2">#REF!</definedName>
    <definedName name="a\ws" localSheetId="7">#REF!</definedName>
    <definedName name="a\ws" localSheetId="8">#REF!</definedName>
    <definedName name="a\ws" localSheetId="5">#REF!</definedName>
    <definedName name="a\ws" localSheetId="6">#REF!</definedName>
    <definedName name="a\ws" localSheetId="1">#REF!</definedName>
    <definedName name="a\ws">#REF!</definedName>
    <definedName name="aaa" localSheetId="4">#REF!</definedName>
    <definedName name="aaa" localSheetId="3">#REF!</definedName>
    <definedName name="aaa" localSheetId="2">#REF!</definedName>
    <definedName name="aaa" localSheetId="7">#REF!</definedName>
    <definedName name="aaa" localSheetId="8">#REF!</definedName>
    <definedName name="aaa" localSheetId="5">#REF!</definedName>
    <definedName name="aaa" localSheetId="6">#REF!</definedName>
    <definedName name="aaa" localSheetId="1">#REF!</definedName>
    <definedName name="aaa">#REF!</definedName>
    <definedName name="aaaaa">#N/A</definedName>
    <definedName name="abc" localSheetId="4" hidden="1">{#N/A,#N/A,TRUE,"Лист1";#N/A,#N/A,TRUE,"Лист2";#N/A,#N/A,TRUE,"Лист3"}</definedName>
    <definedName name="abc" localSheetId="3" hidden="1">{#N/A,#N/A,TRUE,"Лист1";#N/A,#N/A,TRUE,"Лист2";#N/A,#N/A,TRUE,"Лист3"}</definedName>
    <definedName name="abc" localSheetId="2" hidden="1">{#N/A,#N/A,TRUE,"Лист1";#N/A,#N/A,TRUE,"Лист2";#N/A,#N/A,TRUE,"Лист3"}</definedName>
    <definedName name="abc" localSheetId="7" hidden="1">{#N/A,#N/A,TRUE,"Лист1";#N/A,#N/A,TRUE,"Лист2";#N/A,#N/A,TRUE,"Лист3"}</definedName>
    <definedName name="abc" localSheetId="8" hidden="1">{#N/A,#N/A,TRUE,"Лист1";#N/A,#N/A,TRUE,"Лист2";#N/A,#N/A,TRUE,"Лист3"}</definedName>
    <definedName name="abc" localSheetId="5" hidden="1">{#N/A,#N/A,TRUE,"Лист1";#N/A,#N/A,TRUE,"Лист2";#N/A,#N/A,TRUE,"Лист3"}</definedName>
    <definedName name="abc" localSheetId="6" hidden="1">{#N/A,#N/A,TRUE,"Лист1";#N/A,#N/A,TRUE,"Лист2";#N/A,#N/A,TRUE,"Лист3"}</definedName>
    <definedName name="abc" localSheetId="1" hidden="1">{#N/A,#N/A,TRUE,"Лист1";#N/A,#N/A,TRUE,"Лист2";#N/A,#N/A,TRUE,"Лист3"}</definedName>
    <definedName name="abc" hidden="1">{#N/A,#N/A,TRUE,"Лист1";#N/A,#N/A,TRUE,"Лист2";#N/A,#N/A,TRUE,"Лист3"}</definedName>
    <definedName name="ad" localSheetId="4">#REF!</definedName>
    <definedName name="ad" localSheetId="3">#REF!</definedName>
    <definedName name="ad" localSheetId="2">#REF!</definedName>
    <definedName name="ad" localSheetId="7">#REF!</definedName>
    <definedName name="ad" localSheetId="8">#REF!</definedName>
    <definedName name="ad" localSheetId="5">#REF!</definedName>
    <definedName name="ad" localSheetId="6">#REF!</definedName>
    <definedName name="ad" localSheetId="1">#REF!</definedName>
    <definedName name="ad">#REF!</definedName>
    <definedName name="ads">#N/A</definedName>
    <definedName name="agr_n">[10]Main!$X$11</definedName>
    <definedName name="apr" localSheetId="4">#REF!</definedName>
    <definedName name="apr" localSheetId="3">#REF!</definedName>
    <definedName name="apr" localSheetId="2">#REF!</definedName>
    <definedName name="apr" localSheetId="7">#REF!</definedName>
    <definedName name="apr" localSheetId="8">#REF!</definedName>
    <definedName name="apr" localSheetId="5">#REF!</definedName>
    <definedName name="apr" localSheetId="6">#REF!</definedName>
    <definedName name="apr" localSheetId="1">#REF!</definedName>
    <definedName name="apr">#REF!</definedName>
    <definedName name="aprkzt" localSheetId="4">#REF!</definedName>
    <definedName name="aprkzt" localSheetId="3">#REF!</definedName>
    <definedName name="aprkzt" localSheetId="2">#REF!</definedName>
    <definedName name="aprkzt" localSheetId="7">#REF!</definedName>
    <definedName name="aprkzt" localSheetId="8">#REF!</definedName>
    <definedName name="aprkzt" localSheetId="5">#REF!</definedName>
    <definedName name="aprkzt" localSheetId="6">#REF!</definedName>
    <definedName name="aprkzt" localSheetId="1">#REF!</definedName>
    <definedName name="aprkzt">#REF!</definedName>
    <definedName name="aprusd" localSheetId="4">#REF!</definedName>
    <definedName name="aprusd" localSheetId="3">#REF!</definedName>
    <definedName name="aprusd" localSheetId="2">#REF!</definedName>
    <definedName name="aprusd" localSheetId="7">#REF!</definedName>
    <definedName name="aprusd" localSheetId="8">#REF!</definedName>
    <definedName name="aprusd" localSheetId="5">#REF!</definedName>
    <definedName name="aprusd" localSheetId="6">#REF!</definedName>
    <definedName name="aprusd" localSheetId="1">#REF!</definedName>
    <definedName name="aprusd">#REF!</definedName>
    <definedName name="AQ" localSheetId="4">#REF!</definedName>
    <definedName name="AQ" localSheetId="3">#REF!</definedName>
    <definedName name="AQ" localSheetId="2">#REF!</definedName>
    <definedName name="AQ" localSheetId="7">#REF!</definedName>
    <definedName name="AQ" localSheetId="8">#REF!</definedName>
    <definedName name="AQ" localSheetId="5">#REF!</definedName>
    <definedName name="AQ" localSheetId="6">#REF!</definedName>
    <definedName name="AQ" localSheetId="1">#REF!</definedName>
    <definedName name="AQ">#REF!</definedName>
    <definedName name="as" localSheetId="4">#REF!</definedName>
    <definedName name="as" localSheetId="3">#REF!</definedName>
    <definedName name="as" localSheetId="2">#REF!</definedName>
    <definedName name="as" localSheetId="7">#REF!</definedName>
    <definedName name="as" localSheetId="8">#REF!</definedName>
    <definedName name="as" localSheetId="5">#REF!</definedName>
    <definedName name="as" localSheetId="6">#REF!</definedName>
    <definedName name="as" localSheetId="1">#REF!</definedName>
    <definedName name="as">#REF!</definedName>
    <definedName name="AS2DocOpenMode" hidden="1">"AS2DocumentEdit"</definedName>
    <definedName name="AS2HasNoAutoHeaderFooter" hidden="1">" "</definedName>
    <definedName name="asd">#N/A</definedName>
    <definedName name="asdv" localSheetId="4">#REF!</definedName>
    <definedName name="asdv" localSheetId="3">#REF!</definedName>
    <definedName name="asdv" localSheetId="2">#REF!</definedName>
    <definedName name="asdv" localSheetId="7">#REF!</definedName>
    <definedName name="asdv" localSheetId="8">#REF!</definedName>
    <definedName name="asdv" localSheetId="5">#REF!</definedName>
    <definedName name="asdv" localSheetId="6">#REF!</definedName>
    <definedName name="asdv" localSheetId="1">#REF!</definedName>
    <definedName name="asdv">#REF!</definedName>
    <definedName name="ASFDG" localSheetId="4">#REF!</definedName>
    <definedName name="ASFDG" localSheetId="3">#REF!</definedName>
    <definedName name="ASFDG" localSheetId="2">#REF!</definedName>
    <definedName name="ASFDG" localSheetId="7">#REF!</definedName>
    <definedName name="ASFDG" localSheetId="8">#REF!</definedName>
    <definedName name="ASFDG" localSheetId="5">#REF!</definedName>
    <definedName name="ASFDG" localSheetId="6">#REF!</definedName>
    <definedName name="ASFDG" localSheetId="1">#REF!</definedName>
    <definedName name="ASFDG">#REF!</definedName>
    <definedName name="assel" localSheetId="4">#REF!</definedName>
    <definedName name="assel" localSheetId="3">#REF!</definedName>
    <definedName name="assel" localSheetId="2">#REF!</definedName>
    <definedName name="assel" localSheetId="7">#REF!</definedName>
    <definedName name="assel" localSheetId="8">#REF!</definedName>
    <definedName name="assel" localSheetId="5">#REF!</definedName>
    <definedName name="assel" localSheetId="6">#REF!</definedName>
    <definedName name="assel" localSheetId="1">#REF!</definedName>
    <definedName name="assel">#REF!</definedName>
    <definedName name="aswedrftg" localSheetId="4">#REF!</definedName>
    <definedName name="aswedrftg" localSheetId="3">#REF!</definedName>
    <definedName name="aswedrftg" localSheetId="2">#REF!</definedName>
    <definedName name="aswedrftg" localSheetId="7">#REF!</definedName>
    <definedName name="aswedrftg" localSheetId="8">#REF!</definedName>
    <definedName name="aswedrftg" localSheetId="5">#REF!</definedName>
    <definedName name="aswedrftg" localSheetId="6">#REF!</definedName>
    <definedName name="aswedrftg" localSheetId="1">#REF!</definedName>
    <definedName name="aswedrftg">#REF!</definedName>
    <definedName name="AuditDate">[11]SMSTemp!$B$4</definedName>
    <definedName name="Average_Pay" localSheetId="4">#REF!</definedName>
    <definedName name="Average_Pay" localSheetId="3">#REF!</definedName>
    <definedName name="Average_Pay" localSheetId="2">#REF!</definedName>
    <definedName name="Average_Pay" localSheetId="7">#REF!</definedName>
    <definedName name="Average_Pay" localSheetId="8">#REF!</definedName>
    <definedName name="Average_Pay" localSheetId="5">#REF!</definedName>
    <definedName name="Average_Pay" localSheetId="6">#REF!</definedName>
    <definedName name="Average_Pay" localSheetId="1">#REF!</definedName>
    <definedName name="Average_Pay">#REF!</definedName>
    <definedName name="AW" localSheetId="4">#REF!</definedName>
    <definedName name="AW" localSheetId="3">#REF!</definedName>
    <definedName name="AW" localSheetId="2">#REF!</definedName>
    <definedName name="AW" localSheetId="7">#REF!</definedName>
    <definedName name="AW" localSheetId="8">#REF!</definedName>
    <definedName name="AW" localSheetId="5">#REF!</definedName>
    <definedName name="AW" localSheetId="6">#REF!</definedName>
    <definedName name="AW" localSheetId="1">#REF!</definedName>
    <definedName name="AW">#REF!</definedName>
    <definedName name="awd" localSheetId="4">#REF!</definedName>
    <definedName name="awd" localSheetId="3">#REF!</definedName>
    <definedName name="awd" localSheetId="2">#REF!</definedName>
    <definedName name="awd" localSheetId="7">#REF!</definedName>
    <definedName name="awd" localSheetId="8">#REF!</definedName>
    <definedName name="awd" localSheetId="5">#REF!</definedName>
    <definedName name="awd" localSheetId="6">#REF!</definedName>
    <definedName name="awd" localSheetId="1">#REF!</definedName>
    <definedName name="awd">#REF!</definedName>
    <definedName name="AWE" localSheetId="4">#REF!</definedName>
    <definedName name="AWE" localSheetId="3">#REF!</definedName>
    <definedName name="AWE" localSheetId="2">#REF!</definedName>
    <definedName name="AWE" localSheetId="7">#REF!</definedName>
    <definedName name="AWE" localSheetId="8">#REF!</definedName>
    <definedName name="AWE" localSheetId="5">#REF!</definedName>
    <definedName name="AWE" localSheetId="6">#REF!</definedName>
    <definedName name="AWE" localSheetId="1">#REF!</definedName>
    <definedName name="AWE">#REF!</definedName>
    <definedName name="AWS" localSheetId="4">#REF!</definedName>
    <definedName name="AWS" localSheetId="3">#REF!</definedName>
    <definedName name="AWS" localSheetId="2">#REF!</definedName>
    <definedName name="AWS" localSheetId="7">#REF!</definedName>
    <definedName name="AWS" localSheetId="8">#REF!</definedName>
    <definedName name="AWS" localSheetId="5">#REF!</definedName>
    <definedName name="AWS" localSheetId="6">#REF!</definedName>
    <definedName name="AWS" localSheetId="1">#REF!</definedName>
    <definedName name="AWS">#REF!</definedName>
    <definedName name="awx" localSheetId="4">#REF!</definedName>
    <definedName name="awx" localSheetId="3">#REF!</definedName>
    <definedName name="awx" localSheetId="2">#REF!</definedName>
    <definedName name="awx" localSheetId="7">#REF!</definedName>
    <definedName name="awx" localSheetId="8">#REF!</definedName>
    <definedName name="awx" localSheetId="5">#REF!</definedName>
    <definedName name="awx" localSheetId="6">#REF!</definedName>
    <definedName name="awx" localSheetId="1">#REF!</definedName>
    <definedName name="awx">#REF!</definedName>
    <definedName name="AXQ" localSheetId="4">#REF!</definedName>
    <definedName name="AXQ" localSheetId="3">#REF!</definedName>
    <definedName name="AXQ" localSheetId="2">#REF!</definedName>
    <definedName name="AXQ" localSheetId="7">#REF!</definedName>
    <definedName name="AXQ" localSheetId="8">#REF!</definedName>
    <definedName name="AXQ" localSheetId="5">#REF!</definedName>
    <definedName name="AXQ" localSheetId="6">#REF!</definedName>
    <definedName name="AXQ" localSheetId="1">#REF!</definedName>
    <definedName name="AXQ">#REF!</definedName>
    <definedName name="az\sdcerf" localSheetId="4">#REF!</definedName>
    <definedName name="az\sdcerf" localSheetId="3">#REF!</definedName>
    <definedName name="az\sdcerf" localSheetId="2">#REF!</definedName>
    <definedName name="az\sdcerf" localSheetId="7">#REF!</definedName>
    <definedName name="az\sdcerf" localSheetId="8">#REF!</definedName>
    <definedName name="az\sdcerf" localSheetId="5">#REF!</definedName>
    <definedName name="az\sdcerf" localSheetId="6">#REF!</definedName>
    <definedName name="az\sdcerf" localSheetId="1">#REF!</definedName>
    <definedName name="az\sdcerf">#REF!</definedName>
    <definedName name="AZE" localSheetId="4">#REF!</definedName>
    <definedName name="AZE" localSheetId="3">#REF!</definedName>
    <definedName name="AZE" localSheetId="2">#REF!</definedName>
    <definedName name="AZE" localSheetId="7">#REF!</definedName>
    <definedName name="AZE" localSheetId="8">#REF!</definedName>
    <definedName name="AZE" localSheetId="5">#REF!</definedName>
    <definedName name="AZE" localSheetId="6">#REF!</definedName>
    <definedName name="AZE" localSheetId="1">#REF!</definedName>
    <definedName name="AZE">#REF!</definedName>
    <definedName name="AZEG" localSheetId="4">#REF!</definedName>
    <definedName name="AZEG" localSheetId="3">#REF!</definedName>
    <definedName name="AZEG" localSheetId="2">#REF!</definedName>
    <definedName name="AZEG" localSheetId="7">#REF!</definedName>
    <definedName name="AZEG" localSheetId="8">#REF!</definedName>
    <definedName name="AZEG" localSheetId="5">#REF!</definedName>
    <definedName name="AZEG" localSheetId="6">#REF!</definedName>
    <definedName name="AZEG" localSheetId="1">#REF!</definedName>
    <definedName name="AZEG">#REF!</definedName>
    <definedName name="B" localSheetId="4">#REF!</definedName>
    <definedName name="B" localSheetId="3">#REF!</definedName>
    <definedName name="B" localSheetId="2">#REF!</definedName>
    <definedName name="B" localSheetId="7">#REF!</definedName>
    <definedName name="B" localSheetId="8">#REF!</definedName>
    <definedName name="B" localSheetId="5">#REF!</definedName>
    <definedName name="B" localSheetId="6">#REF!</definedName>
    <definedName name="B" localSheetId="1">#REF!</definedName>
    <definedName name="B">#REF!</definedName>
    <definedName name="BE" localSheetId="4">#REF!</definedName>
    <definedName name="BE" localSheetId="3">#REF!</definedName>
    <definedName name="BE" localSheetId="2">#REF!</definedName>
    <definedName name="BE" localSheetId="7">#REF!</definedName>
    <definedName name="BE" localSheetId="8">#REF!</definedName>
    <definedName name="BE" localSheetId="5">#REF!</definedName>
    <definedName name="BE" localSheetId="6">#REF!</definedName>
    <definedName name="BE" localSheetId="1">#REF!</definedName>
    <definedName name="BE">#REF!</definedName>
    <definedName name="BER" localSheetId="4">#REF!</definedName>
    <definedName name="BER" localSheetId="3">#REF!</definedName>
    <definedName name="BER" localSheetId="2">#REF!</definedName>
    <definedName name="BER" localSheetId="7">#REF!</definedName>
    <definedName name="BER" localSheetId="8">#REF!</definedName>
    <definedName name="BER" localSheetId="5">#REF!</definedName>
    <definedName name="BER" localSheetId="6">#REF!</definedName>
    <definedName name="BER" localSheetId="1">#REF!</definedName>
    <definedName name="BER">#REF!</definedName>
    <definedName name="BESE" localSheetId="4">#REF!</definedName>
    <definedName name="BESE" localSheetId="3">#REF!</definedName>
    <definedName name="BESE" localSheetId="2">#REF!</definedName>
    <definedName name="BESE" localSheetId="7">#REF!</definedName>
    <definedName name="BESE" localSheetId="8">#REF!</definedName>
    <definedName name="BESE" localSheetId="5">#REF!</definedName>
    <definedName name="BESE" localSheetId="6">#REF!</definedName>
    <definedName name="BESE" localSheetId="1">#REF!</definedName>
    <definedName name="BESE">#REF!</definedName>
    <definedName name="bfg" localSheetId="4">#REF!</definedName>
    <definedName name="bfg" localSheetId="3">#REF!</definedName>
    <definedName name="bfg" localSheetId="2">#REF!</definedName>
    <definedName name="bfg" localSheetId="7">#REF!</definedName>
    <definedName name="bfg" localSheetId="8">#REF!</definedName>
    <definedName name="bfg" localSheetId="5">#REF!</definedName>
    <definedName name="bfg" localSheetId="6">#REF!</definedName>
    <definedName name="bfg" localSheetId="1">#REF!</definedName>
    <definedName name="bfg">#REF!</definedName>
    <definedName name="bg" localSheetId="4">#REF!</definedName>
    <definedName name="bg" localSheetId="3">#REF!</definedName>
    <definedName name="bg" localSheetId="2">#REF!</definedName>
    <definedName name="bg" localSheetId="7">#REF!</definedName>
    <definedName name="bg" localSheetId="8">#REF!</definedName>
    <definedName name="bg" localSheetId="5">#REF!</definedName>
    <definedName name="bg" localSheetId="6">#REF!</definedName>
    <definedName name="bg" localSheetId="1">#REF!</definedName>
    <definedName name="bg">#REF!</definedName>
    <definedName name="BGB" localSheetId="4">#REF!</definedName>
    <definedName name="BGB" localSheetId="3">#REF!</definedName>
    <definedName name="BGB" localSheetId="2">#REF!</definedName>
    <definedName name="BGB" localSheetId="7">#REF!</definedName>
    <definedName name="BGB" localSheetId="8">#REF!</definedName>
    <definedName name="BGB" localSheetId="5">#REF!</definedName>
    <definedName name="BGB" localSheetId="6">#REF!</definedName>
    <definedName name="BGB" localSheetId="1">#REF!</definedName>
    <definedName name="BGB">#REF!</definedName>
    <definedName name="bgvf" localSheetId="4">#REF!</definedName>
    <definedName name="bgvf" localSheetId="3">#REF!</definedName>
    <definedName name="bgvf" localSheetId="2">#REF!</definedName>
    <definedName name="bgvf" localSheetId="7">#REF!</definedName>
    <definedName name="bgvf" localSheetId="8">#REF!</definedName>
    <definedName name="bgvf" localSheetId="5">#REF!</definedName>
    <definedName name="bgvf" localSheetId="6">#REF!</definedName>
    <definedName name="bgvf" localSheetId="1">#REF!</definedName>
    <definedName name="bgvf">#REF!</definedName>
    <definedName name="bhbj" localSheetId="4">#REF!</definedName>
    <definedName name="bhbj" localSheetId="3">#REF!</definedName>
    <definedName name="bhbj" localSheetId="2">#REF!</definedName>
    <definedName name="bhbj" localSheetId="7">#REF!</definedName>
    <definedName name="bhbj" localSheetId="8">#REF!</definedName>
    <definedName name="bhbj" localSheetId="5">#REF!</definedName>
    <definedName name="bhbj" localSheetId="6">#REF!</definedName>
    <definedName name="bhbj" localSheetId="1">#REF!</definedName>
    <definedName name="bhbj">#REF!</definedName>
    <definedName name="bhy" localSheetId="4">#REF!</definedName>
    <definedName name="bhy" localSheetId="3">#REF!</definedName>
    <definedName name="bhy" localSheetId="2">#REF!</definedName>
    <definedName name="bhy" localSheetId="7">#REF!</definedName>
    <definedName name="bhy" localSheetId="8">#REF!</definedName>
    <definedName name="bhy" localSheetId="5">#REF!</definedName>
    <definedName name="bhy" localSheetId="6">#REF!</definedName>
    <definedName name="bhy" localSheetId="1">#REF!</definedName>
    <definedName name="bhy">#REF!</definedName>
    <definedName name="BILAN" localSheetId="4">[12]!BILAN</definedName>
    <definedName name="BILAN" localSheetId="3">[12]!BILAN</definedName>
    <definedName name="BILAN" localSheetId="2">[12]!BILAN</definedName>
    <definedName name="BILAN" localSheetId="8">[12]!BILAN</definedName>
    <definedName name="BILAN" localSheetId="5">[12]!BILAN</definedName>
    <definedName name="BILAN" localSheetId="6">[12]!BILAN</definedName>
    <definedName name="BILAN" localSheetId="1">[12]!BILAN</definedName>
    <definedName name="BILAN">[12]!BILAN</definedName>
    <definedName name="BJ" localSheetId="4">#REF!</definedName>
    <definedName name="BJ" localSheetId="3">#REF!</definedName>
    <definedName name="BJ" localSheetId="2">#REF!</definedName>
    <definedName name="BJ" localSheetId="7">#REF!</definedName>
    <definedName name="BJ" localSheetId="8">#REF!</definedName>
    <definedName name="BJ" localSheetId="5">#REF!</definedName>
    <definedName name="BJ" localSheetId="6">#REF!</definedName>
    <definedName name="BJ" localSheetId="1">#REF!</definedName>
    <definedName name="BJ">#REF!</definedName>
    <definedName name="bjhv" localSheetId="4">#REF!</definedName>
    <definedName name="bjhv" localSheetId="3">#REF!</definedName>
    <definedName name="bjhv" localSheetId="2">#REF!</definedName>
    <definedName name="bjhv" localSheetId="7">#REF!</definedName>
    <definedName name="bjhv" localSheetId="8">#REF!</definedName>
    <definedName name="bjhv" localSheetId="5">#REF!</definedName>
    <definedName name="bjhv" localSheetId="6">#REF!</definedName>
    <definedName name="bjhv" localSheetId="1">#REF!</definedName>
    <definedName name="bjhv">#REF!</definedName>
    <definedName name="BlackPlatePriceBaseIn" localSheetId="4">#REF!</definedName>
    <definedName name="BlackPlatePriceBaseIn" localSheetId="3">#REF!</definedName>
    <definedName name="BlackPlatePriceBaseIn" localSheetId="2">#REF!</definedName>
    <definedName name="BlackPlatePriceBaseIn" localSheetId="7">#REF!</definedName>
    <definedName name="BlackPlatePriceBaseIn" localSheetId="8">#REF!</definedName>
    <definedName name="BlackPlatePriceBaseIn" localSheetId="5">#REF!</definedName>
    <definedName name="BlackPlatePriceBaseIn" localSheetId="6">#REF!</definedName>
    <definedName name="BlackPlatePriceBaseIn" localSheetId="1">#REF!</definedName>
    <definedName name="BlackPlatePriceBaseIn">#REF!</definedName>
    <definedName name="BlackPlatePriceOptimisticIn" localSheetId="4">#REF!</definedName>
    <definedName name="BlackPlatePriceOptimisticIn" localSheetId="3">#REF!</definedName>
    <definedName name="BlackPlatePriceOptimisticIn" localSheetId="2">#REF!</definedName>
    <definedName name="BlackPlatePriceOptimisticIn" localSheetId="7">#REF!</definedName>
    <definedName name="BlackPlatePriceOptimisticIn" localSheetId="8">#REF!</definedName>
    <definedName name="BlackPlatePriceOptimisticIn" localSheetId="5">#REF!</definedName>
    <definedName name="BlackPlatePriceOptimisticIn" localSheetId="6">#REF!</definedName>
    <definedName name="BlackPlatePriceOptimisticIn" localSheetId="1">#REF!</definedName>
    <definedName name="BlackPlatePriceOptimisticIn">#REF!</definedName>
    <definedName name="BlackPlatePricePessimisticIn" localSheetId="4">#REF!</definedName>
    <definedName name="BlackPlatePricePessimisticIn" localSheetId="3">#REF!</definedName>
    <definedName name="BlackPlatePricePessimisticIn" localSheetId="2">#REF!</definedName>
    <definedName name="BlackPlatePricePessimisticIn" localSheetId="7">#REF!</definedName>
    <definedName name="BlackPlatePricePessimisticIn" localSheetId="8">#REF!</definedName>
    <definedName name="BlackPlatePricePessimisticIn" localSheetId="5">#REF!</definedName>
    <definedName name="BlackPlatePricePessimisticIn" localSheetId="6">#REF!</definedName>
    <definedName name="BlackPlatePricePessimisticIn" localSheetId="1">#REF!</definedName>
    <definedName name="BlackPlatePricePessimisticIn">#REF!</definedName>
    <definedName name="BLACKPLATES" localSheetId="4">#REF!</definedName>
    <definedName name="BLACKPLATES" localSheetId="3">#REF!</definedName>
    <definedName name="BLACKPLATES" localSheetId="2">#REF!</definedName>
    <definedName name="BLACKPLATES" localSheetId="7">#REF!</definedName>
    <definedName name="BLACKPLATES" localSheetId="8">#REF!</definedName>
    <definedName name="BLACKPLATES" localSheetId="5">#REF!</definedName>
    <definedName name="BLACKPLATES" localSheetId="6">#REF!</definedName>
    <definedName name="BLACKPLATES" localSheetId="1">#REF!</definedName>
    <definedName name="BLACKPLATES">#REF!</definedName>
    <definedName name="BlackPlateUnitVariableKZTShareIn" localSheetId="4">#REF!</definedName>
    <definedName name="BlackPlateUnitVariableKZTShareIn" localSheetId="3">#REF!</definedName>
    <definedName name="BlackPlateUnitVariableKZTShareIn" localSheetId="2">#REF!</definedName>
    <definedName name="BlackPlateUnitVariableKZTShareIn" localSheetId="7">#REF!</definedName>
    <definedName name="BlackPlateUnitVariableKZTShareIn" localSheetId="8">#REF!</definedName>
    <definedName name="BlackPlateUnitVariableKZTShareIn" localSheetId="5">#REF!</definedName>
    <definedName name="BlackPlateUnitVariableKZTShareIn" localSheetId="6">#REF!</definedName>
    <definedName name="BlackPlateUnitVariableKZTShareIn" localSheetId="1">#REF!</definedName>
    <definedName name="BlackPlateUnitVariableKZTShareIn">#REF!</definedName>
    <definedName name="BlackPlateUnitVariableRealIn" localSheetId="4">#REF!</definedName>
    <definedName name="BlackPlateUnitVariableRealIn" localSheetId="3">#REF!</definedName>
    <definedName name="BlackPlateUnitVariableRealIn" localSheetId="2">#REF!</definedName>
    <definedName name="BlackPlateUnitVariableRealIn" localSheetId="7">#REF!</definedName>
    <definedName name="BlackPlateUnitVariableRealIn" localSheetId="8">#REF!</definedName>
    <definedName name="BlackPlateUnitVariableRealIn" localSheetId="5">#REF!</definedName>
    <definedName name="BlackPlateUnitVariableRealIn" localSheetId="6">#REF!</definedName>
    <definedName name="BlackPlateUnitVariableRealIn" localSheetId="1">#REF!</definedName>
    <definedName name="BlackPlateUnitVariableRealIn">#REF!</definedName>
    <definedName name="BlackPlateVolumeBaseIn" localSheetId="4">#REF!</definedName>
    <definedName name="BlackPlateVolumeBaseIn" localSheetId="3">#REF!</definedName>
    <definedName name="BlackPlateVolumeBaseIn" localSheetId="2">#REF!</definedName>
    <definedName name="BlackPlateVolumeBaseIn" localSheetId="7">#REF!</definedName>
    <definedName name="BlackPlateVolumeBaseIn" localSheetId="8">#REF!</definedName>
    <definedName name="BlackPlateVolumeBaseIn" localSheetId="5">#REF!</definedName>
    <definedName name="BlackPlateVolumeBaseIn" localSheetId="6">#REF!</definedName>
    <definedName name="BlackPlateVolumeBaseIn" localSheetId="1">#REF!</definedName>
    <definedName name="BlackPlateVolumeBaseIn">#REF!</definedName>
    <definedName name="BlackPlateVolumeOptimisticIn" localSheetId="4">#REF!</definedName>
    <definedName name="BlackPlateVolumeOptimisticIn" localSheetId="3">#REF!</definedName>
    <definedName name="BlackPlateVolumeOptimisticIn" localSheetId="2">#REF!</definedName>
    <definedName name="BlackPlateVolumeOptimisticIn" localSheetId="7">#REF!</definedName>
    <definedName name="BlackPlateVolumeOptimisticIn" localSheetId="8">#REF!</definedName>
    <definedName name="BlackPlateVolumeOptimisticIn" localSheetId="5">#REF!</definedName>
    <definedName name="BlackPlateVolumeOptimisticIn" localSheetId="6">#REF!</definedName>
    <definedName name="BlackPlateVolumeOptimisticIn" localSheetId="1">#REF!</definedName>
    <definedName name="BlackPlateVolumeOptimisticIn">#REF!</definedName>
    <definedName name="BlackPlateVolumePessimisticIn" localSheetId="4">#REF!</definedName>
    <definedName name="BlackPlateVolumePessimisticIn" localSheetId="3">#REF!</definedName>
    <definedName name="BlackPlateVolumePessimisticIn" localSheetId="2">#REF!</definedName>
    <definedName name="BlackPlateVolumePessimisticIn" localSheetId="7">#REF!</definedName>
    <definedName name="BlackPlateVolumePessimisticIn" localSheetId="8">#REF!</definedName>
    <definedName name="BlackPlateVolumePessimisticIn" localSheetId="5">#REF!</definedName>
    <definedName name="BlackPlateVolumePessimisticIn" localSheetId="6">#REF!</definedName>
    <definedName name="BlackPlateVolumePessimisticIn" localSheetId="1">#REF!</definedName>
    <definedName name="BlackPlateVolumePessimisticIn">#REF!</definedName>
    <definedName name="BLAST_FURNACE" localSheetId="4">#REF!</definedName>
    <definedName name="BLAST_FURNACE" localSheetId="3">#REF!</definedName>
    <definedName name="BLAST_FURNACE" localSheetId="2">#REF!</definedName>
    <definedName name="BLAST_FURNACE" localSheetId="7">#REF!</definedName>
    <definedName name="BLAST_FURNACE" localSheetId="8">#REF!</definedName>
    <definedName name="BLAST_FURNACE" localSheetId="5">#REF!</definedName>
    <definedName name="BLAST_FURNACE" localSheetId="6">#REF!</definedName>
    <definedName name="BLAST_FURNACE" localSheetId="1">#REF!</definedName>
    <definedName name="BLAST_FURNACE">#REF!</definedName>
    <definedName name="BM.GSR.FCTY.CD" localSheetId="4">#REF!</definedName>
    <definedName name="BM.GSR.FCTY.CD" localSheetId="3">#REF!</definedName>
    <definedName name="BM.GSR.FCTY.CD" localSheetId="2">#REF!</definedName>
    <definedName name="BM.GSR.FCTY.CD" localSheetId="7">#REF!</definedName>
    <definedName name="BM.GSR.FCTY.CD" localSheetId="8">#REF!</definedName>
    <definedName name="BM.GSR.FCTY.CD" localSheetId="5">#REF!</definedName>
    <definedName name="BM.GSR.FCTY.CD" localSheetId="6">#REF!</definedName>
    <definedName name="BM.GSR.FCTY.CD" localSheetId="1">#REF!</definedName>
    <definedName name="BM.GSR.FCTY.CD">#REF!</definedName>
    <definedName name="BM.GSR.FXAI.CD" localSheetId="4">#REF!</definedName>
    <definedName name="BM.GSR.FXAI.CD" localSheetId="3">#REF!</definedName>
    <definedName name="BM.GSR.FXAI.CD" localSheetId="2">#REF!</definedName>
    <definedName name="BM.GSR.FXAI.CD" localSheetId="7">#REF!</definedName>
    <definedName name="BM.GSR.FXAI.CD" localSheetId="8">#REF!</definedName>
    <definedName name="BM.GSR.FXAI.CD" localSheetId="5">#REF!</definedName>
    <definedName name="BM.GSR.FXAI.CD" localSheetId="6">#REF!</definedName>
    <definedName name="BM.GSR.FXAI.CD" localSheetId="1">#REF!</definedName>
    <definedName name="BM.GSR.FXAI.CD">#REF!</definedName>
    <definedName name="BM.GSR.GNFS.CD" localSheetId="4">#REF!</definedName>
    <definedName name="BM.GSR.GNFS.CD" localSheetId="3">#REF!</definedName>
    <definedName name="BM.GSR.GNFS.CD" localSheetId="2">#REF!</definedName>
    <definedName name="BM.GSR.GNFS.CD" localSheetId="7">#REF!</definedName>
    <definedName name="BM.GSR.GNFS.CD" localSheetId="8">#REF!</definedName>
    <definedName name="BM.GSR.GNFS.CD" localSheetId="5">#REF!</definedName>
    <definedName name="BM.GSR.GNFS.CD" localSheetId="6">#REF!</definedName>
    <definedName name="BM.GSR.GNFS.CD" localSheetId="1">#REF!</definedName>
    <definedName name="BM.GSR.GNFS.CD">#REF!</definedName>
    <definedName name="BM.GSR.MRCH.CD" localSheetId="4">#REF!</definedName>
    <definedName name="BM.GSR.MRCH.CD" localSheetId="3">#REF!</definedName>
    <definedName name="BM.GSR.MRCH.CD" localSheetId="2">#REF!</definedName>
    <definedName name="BM.GSR.MRCH.CD" localSheetId="7">#REF!</definedName>
    <definedName name="BM.GSR.MRCH.CD" localSheetId="8">#REF!</definedName>
    <definedName name="BM.GSR.MRCH.CD" localSheetId="5">#REF!</definedName>
    <definedName name="BM.GSR.MRCH.CD" localSheetId="6">#REF!</definedName>
    <definedName name="BM.GSR.MRCH.CD" localSheetId="1">#REF!</definedName>
    <definedName name="BM.GSR.MRCH.CD">#REF!</definedName>
    <definedName name="BM.GSR.NFSV.CD" localSheetId="4">#REF!</definedName>
    <definedName name="BM.GSR.NFSV.CD" localSheetId="3">#REF!</definedName>
    <definedName name="BM.GSR.NFSV.CD" localSheetId="2">#REF!</definedName>
    <definedName name="BM.GSR.NFSV.CD" localSheetId="7">#REF!</definedName>
    <definedName name="BM.GSR.NFSV.CD" localSheetId="8">#REF!</definedName>
    <definedName name="BM.GSR.NFSV.CD" localSheetId="5">#REF!</definedName>
    <definedName name="BM.GSR.NFSV.CD" localSheetId="6">#REF!</definedName>
    <definedName name="BM.GSR.NFSV.CD" localSheetId="1">#REF!</definedName>
    <definedName name="BM.GSR.NFSV.CD">#REF!</definedName>
    <definedName name="BM.GSR.TOTL.CD" localSheetId="4">#REF!</definedName>
    <definedName name="BM.GSR.TOTL.CD" localSheetId="3">#REF!</definedName>
    <definedName name="BM.GSR.TOTL.CD" localSheetId="2">#REF!</definedName>
    <definedName name="BM.GSR.TOTL.CD" localSheetId="7">#REF!</definedName>
    <definedName name="BM.GSR.TOTL.CD" localSheetId="8">#REF!</definedName>
    <definedName name="BM.GSR.TOTL.CD" localSheetId="5">#REF!</definedName>
    <definedName name="BM.GSR.TOTL.CD" localSheetId="6">#REF!</definedName>
    <definedName name="BM.GSR.TOTL.CD" localSheetId="1">#REF!</definedName>
    <definedName name="BM.GSR.TOTL.CD">#REF!</definedName>
    <definedName name="BM.TRF.CURR.CD" localSheetId="4">#REF!</definedName>
    <definedName name="BM.TRF.CURR.CD" localSheetId="3">#REF!</definedName>
    <definedName name="BM.TRF.CURR.CD" localSheetId="2">#REF!</definedName>
    <definedName name="BM.TRF.CURR.CD" localSheetId="7">#REF!</definedName>
    <definedName name="BM.TRF.CURR.CD" localSheetId="8">#REF!</definedName>
    <definedName name="BM.TRF.CURR.CD" localSheetId="5">#REF!</definedName>
    <definedName name="BM.TRF.CURR.CD" localSheetId="6">#REF!</definedName>
    <definedName name="BM.TRF.CURR.CD" localSheetId="1">#REF!</definedName>
    <definedName name="BM.TRF.CURR.CD">#REF!</definedName>
    <definedName name="BM.TRF.PRVT.CD" localSheetId="4">#REF!</definedName>
    <definedName name="BM.TRF.PRVT.CD" localSheetId="3">#REF!</definedName>
    <definedName name="BM.TRF.PRVT.CD" localSheetId="2">#REF!</definedName>
    <definedName name="BM.TRF.PRVT.CD" localSheetId="7">#REF!</definedName>
    <definedName name="BM.TRF.PRVT.CD" localSheetId="8">#REF!</definedName>
    <definedName name="BM.TRF.PRVT.CD" localSheetId="5">#REF!</definedName>
    <definedName name="BM.TRF.PRVT.CD" localSheetId="6">#REF!</definedName>
    <definedName name="BM.TRF.PRVT.CD" localSheetId="1">#REF!</definedName>
    <definedName name="BM.TRF.PRVT.CD">#REF!</definedName>
    <definedName name="bn" localSheetId="4">#REF!</definedName>
    <definedName name="bn" localSheetId="3">#REF!</definedName>
    <definedName name="bn" localSheetId="2">#REF!</definedName>
    <definedName name="bn" localSheetId="7">#REF!</definedName>
    <definedName name="bn" localSheetId="8">#REF!</definedName>
    <definedName name="bn" localSheetId="5">#REF!</definedName>
    <definedName name="bn" localSheetId="6">#REF!</definedName>
    <definedName name="bn" localSheetId="1">#REF!</definedName>
    <definedName name="bn">#REF!</definedName>
    <definedName name="BN.CAB.XOKA.CD" localSheetId="4">#REF!</definedName>
    <definedName name="BN.CAB.XOKA.CD" localSheetId="3">#REF!</definedName>
    <definedName name="BN.CAB.XOKA.CD" localSheetId="2">#REF!</definedName>
    <definedName name="BN.CAB.XOKA.CD" localSheetId="7">#REF!</definedName>
    <definedName name="BN.CAB.XOKA.CD" localSheetId="8">#REF!</definedName>
    <definedName name="BN.CAB.XOKA.CD" localSheetId="5">#REF!</definedName>
    <definedName name="BN.CAB.XOKA.CD" localSheetId="6">#REF!</definedName>
    <definedName name="BN.CAB.XOKA.CD" localSheetId="1">#REF!</definedName>
    <definedName name="BN.CAB.XOKA.CD">#REF!</definedName>
    <definedName name="BN.DSR.UNPD.CD" localSheetId="4">#REF!</definedName>
    <definedName name="BN.DSR.UNPD.CD" localSheetId="3">#REF!</definedName>
    <definedName name="BN.DSR.UNPD.CD" localSheetId="2">#REF!</definedName>
    <definedName name="BN.DSR.UNPD.CD" localSheetId="7">#REF!</definedName>
    <definedName name="BN.DSR.UNPD.CD" localSheetId="8">#REF!</definedName>
    <definedName name="BN.DSR.UNPD.CD" localSheetId="5">#REF!</definedName>
    <definedName name="BN.DSR.UNPD.CD" localSheetId="6">#REF!</definedName>
    <definedName name="BN.DSR.UNPD.CD" localSheetId="1">#REF!</definedName>
    <definedName name="BN.DSR.UNPD.CD">#REF!</definedName>
    <definedName name="BN.GSR.FCTY.CD" localSheetId="4">#REF!</definedName>
    <definedName name="BN.GSR.FCTY.CD" localSheetId="3">#REF!</definedName>
    <definedName name="BN.GSR.FCTY.CD" localSheetId="2">#REF!</definedName>
    <definedName name="BN.GSR.FCTY.CD" localSheetId="7">#REF!</definedName>
    <definedName name="BN.GSR.FCTY.CD" localSheetId="8">#REF!</definedName>
    <definedName name="BN.GSR.FCTY.CD" localSheetId="5">#REF!</definedName>
    <definedName name="BN.GSR.FCTY.CD" localSheetId="6">#REF!</definedName>
    <definedName name="BN.GSR.FCTY.CD" localSheetId="1">#REF!</definedName>
    <definedName name="BN.GSR.FCTY.CD">#REF!</definedName>
    <definedName name="BN.GSR.GNFS.CD" localSheetId="4">#REF!</definedName>
    <definedName name="BN.GSR.GNFS.CD" localSheetId="3">#REF!</definedName>
    <definedName name="BN.GSR.GNFS.CD" localSheetId="2">#REF!</definedName>
    <definedName name="BN.GSR.GNFS.CD" localSheetId="7">#REF!</definedName>
    <definedName name="BN.GSR.GNFS.CD" localSheetId="8">#REF!</definedName>
    <definedName name="BN.GSR.GNFS.CD" localSheetId="5">#REF!</definedName>
    <definedName name="BN.GSR.GNFS.CD" localSheetId="6">#REF!</definedName>
    <definedName name="BN.GSR.GNFS.CD" localSheetId="1">#REF!</definedName>
    <definedName name="BN.GSR.GNFS.CD">#REF!</definedName>
    <definedName name="BN.GSR.MRCH.CD" localSheetId="4">#REF!</definedName>
    <definedName name="BN.GSR.MRCH.CD" localSheetId="3">#REF!</definedName>
    <definedName name="BN.GSR.MRCH.CD" localSheetId="2">#REF!</definedName>
    <definedName name="BN.GSR.MRCH.CD" localSheetId="7">#REF!</definedName>
    <definedName name="BN.GSR.MRCH.CD" localSheetId="8">#REF!</definedName>
    <definedName name="BN.GSR.MRCH.CD" localSheetId="5">#REF!</definedName>
    <definedName name="BN.GSR.MRCH.CD" localSheetId="6">#REF!</definedName>
    <definedName name="BN.GSR.MRCH.CD" localSheetId="1">#REF!</definedName>
    <definedName name="BN.GSR.MRCH.CD">#REF!</definedName>
    <definedName name="BN.KAC.FNEI.CD" localSheetId="4">#REF!</definedName>
    <definedName name="BN.KAC.FNEI.CD" localSheetId="3">#REF!</definedName>
    <definedName name="BN.KAC.FNEI.CD" localSheetId="2">#REF!</definedName>
    <definedName name="BN.KAC.FNEI.CD" localSheetId="7">#REF!</definedName>
    <definedName name="BN.KAC.FNEI.CD" localSheetId="8">#REF!</definedName>
    <definedName name="BN.KAC.FNEI.CD" localSheetId="5">#REF!</definedName>
    <definedName name="BN.KAC.FNEI.CD" localSheetId="6">#REF!</definedName>
    <definedName name="BN.KAC.FNEI.CD" localSheetId="1">#REF!</definedName>
    <definedName name="BN.KAC.FNEI.CD">#REF!</definedName>
    <definedName name="BN.KAC.OTHR.CD" localSheetId="4">#REF!</definedName>
    <definedName name="BN.KAC.OTHR.CD" localSheetId="3">#REF!</definedName>
    <definedName name="BN.KAC.OTHR.CD" localSheetId="2">#REF!</definedName>
    <definedName name="BN.KAC.OTHR.CD" localSheetId="7">#REF!</definedName>
    <definedName name="BN.KAC.OTHR.CD" localSheetId="8">#REF!</definedName>
    <definedName name="BN.KAC.OTHR.CD" localSheetId="5">#REF!</definedName>
    <definedName name="BN.KAC.OTHR.CD" localSheetId="6">#REF!</definedName>
    <definedName name="BN.KAC.OTHR.CD" localSheetId="1">#REF!</definedName>
    <definedName name="BN.KAC.OTHR.CD">#REF!</definedName>
    <definedName name="BN.KLT.DINV.CD" localSheetId="4">#REF!</definedName>
    <definedName name="BN.KLT.DINV.CD" localSheetId="3">#REF!</definedName>
    <definedName name="BN.KLT.DINV.CD" localSheetId="2">#REF!</definedName>
    <definedName name="BN.KLT.DINV.CD" localSheetId="7">#REF!</definedName>
    <definedName name="BN.KLT.DINV.CD" localSheetId="8">#REF!</definedName>
    <definedName name="BN.KLT.DINV.CD" localSheetId="5">#REF!</definedName>
    <definedName name="BN.KLT.DINV.CD" localSheetId="6">#REF!</definedName>
    <definedName name="BN.KLT.DINV.CD" localSheetId="1">#REF!</definedName>
    <definedName name="BN.KLT.DINV.CD">#REF!</definedName>
    <definedName name="BN.KLT.NFLW.CD" localSheetId="4">#REF!</definedName>
    <definedName name="BN.KLT.NFLW.CD" localSheetId="3">#REF!</definedName>
    <definedName name="BN.KLT.NFLW.CD" localSheetId="2">#REF!</definedName>
    <definedName name="BN.KLT.NFLW.CD" localSheetId="7">#REF!</definedName>
    <definedName name="BN.KLT.NFLW.CD" localSheetId="8">#REF!</definedName>
    <definedName name="BN.KLT.NFLW.CD" localSheetId="5">#REF!</definedName>
    <definedName name="BN.KLT.NFLW.CD" localSheetId="6">#REF!</definedName>
    <definedName name="BN.KLT.NFLW.CD" localSheetId="1">#REF!</definedName>
    <definedName name="BN.KLT.NFLW.CD">#REF!</definedName>
    <definedName name="BN.KLT.PTXL.CD" localSheetId="4">#REF!</definedName>
    <definedName name="BN.KLT.PTXL.CD" localSheetId="3">#REF!</definedName>
    <definedName name="BN.KLT.PTXL.CD" localSheetId="2">#REF!</definedName>
    <definedName name="BN.KLT.PTXL.CD" localSheetId="7">#REF!</definedName>
    <definedName name="BN.KLT.PTXL.CD" localSheetId="8">#REF!</definedName>
    <definedName name="BN.KLT.PTXL.CD" localSheetId="5">#REF!</definedName>
    <definedName name="BN.KLT.PTXL.CD" localSheetId="6">#REF!</definedName>
    <definedName name="BN.KLT.PTXL.CD" localSheetId="1">#REF!</definedName>
    <definedName name="BN.KLT.PTXL.CD">#REF!</definedName>
    <definedName name="BN.RES.INCL.CD" localSheetId="4">#REF!</definedName>
    <definedName name="BN.RES.INCL.CD" localSheetId="3">#REF!</definedName>
    <definedName name="BN.RES.INCL.CD" localSheetId="2">#REF!</definedName>
    <definedName name="BN.RES.INCL.CD" localSheetId="7">#REF!</definedName>
    <definedName name="BN.RES.INCL.CD" localSheetId="8">#REF!</definedName>
    <definedName name="BN.RES.INCL.CD" localSheetId="5">#REF!</definedName>
    <definedName name="BN.RES.INCL.CD" localSheetId="6">#REF!</definedName>
    <definedName name="BN.RES.INCL.CD" localSheetId="1">#REF!</definedName>
    <definedName name="BN.RES.INCL.CD">#REF!</definedName>
    <definedName name="BN.TRF.CURR.CD" localSheetId="4">#REF!</definedName>
    <definedName name="BN.TRF.CURR.CD" localSheetId="3">#REF!</definedName>
    <definedName name="BN.TRF.CURR.CD" localSheetId="2">#REF!</definedName>
    <definedName name="BN.TRF.CURR.CD" localSheetId="7">#REF!</definedName>
    <definedName name="BN.TRF.CURR.CD" localSheetId="8">#REF!</definedName>
    <definedName name="BN.TRF.CURR.CD" localSheetId="5">#REF!</definedName>
    <definedName name="BN.TRF.CURR.CD" localSheetId="6">#REF!</definedName>
    <definedName name="BN.TRF.CURR.CD" localSheetId="1">#REF!</definedName>
    <definedName name="BN.TRF.CURR.CD">#REF!</definedName>
    <definedName name="BN.TRF.KOGT.CD" localSheetId="4">#REF!</definedName>
    <definedName name="BN.TRF.KOGT.CD" localSheetId="3">#REF!</definedName>
    <definedName name="BN.TRF.KOGT.CD" localSheetId="2">#REF!</definedName>
    <definedName name="BN.TRF.KOGT.CD" localSheetId="7">#REF!</definedName>
    <definedName name="BN.TRF.KOGT.CD" localSheetId="8">#REF!</definedName>
    <definedName name="BN.TRF.KOGT.CD" localSheetId="5">#REF!</definedName>
    <definedName name="BN.TRF.KOGT.CD" localSheetId="6">#REF!</definedName>
    <definedName name="BN.TRF.KOGT.CD" localSheetId="1">#REF!</definedName>
    <definedName name="BN.TRF.KOGT.CD">#REF!</definedName>
    <definedName name="BN.TRF.OFDC.CD" localSheetId="4">#REF!</definedName>
    <definedName name="BN.TRF.OFDC.CD" localSheetId="3">#REF!</definedName>
    <definedName name="BN.TRF.OFDC.CD" localSheetId="2">#REF!</definedName>
    <definedName name="BN.TRF.OFDC.CD" localSheetId="7">#REF!</definedName>
    <definedName name="BN.TRF.OFDC.CD" localSheetId="8">#REF!</definedName>
    <definedName name="BN.TRF.OFDC.CD" localSheetId="5">#REF!</definedName>
    <definedName name="BN.TRF.OFDC.CD" localSheetId="6">#REF!</definedName>
    <definedName name="BN.TRF.OFDC.CD" localSheetId="1">#REF!</definedName>
    <definedName name="BN.TRF.OFDC.CD">#REF!</definedName>
    <definedName name="BN.TRF.PRVT.CD" localSheetId="4">#REF!</definedName>
    <definedName name="BN.TRF.PRVT.CD" localSheetId="3">#REF!</definedName>
    <definedName name="BN.TRF.PRVT.CD" localSheetId="2">#REF!</definedName>
    <definedName name="BN.TRF.PRVT.CD" localSheetId="7">#REF!</definedName>
    <definedName name="BN.TRF.PRVT.CD" localSheetId="8">#REF!</definedName>
    <definedName name="BN.TRF.PRVT.CD" localSheetId="5">#REF!</definedName>
    <definedName name="BN.TRF.PRVT.CD" localSheetId="6">#REF!</definedName>
    <definedName name="BN.TRF.PRVT.CD" localSheetId="1">#REF!</definedName>
    <definedName name="BN.TRF.PRVT.CD">#REF!</definedName>
    <definedName name="BNE" localSheetId="4">#REF!</definedName>
    <definedName name="BNE" localSheetId="3">#REF!</definedName>
    <definedName name="BNE" localSheetId="2">#REF!</definedName>
    <definedName name="BNE" localSheetId="7">#REF!</definedName>
    <definedName name="BNE" localSheetId="8">#REF!</definedName>
    <definedName name="BNE" localSheetId="5">#REF!</definedName>
    <definedName name="BNE" localSheetId="6">#REF!</definedName>
    <definedName name="BNE" localSheetId="1">#REF!</definedName>
    <definedName name="BNE">#REF!</definedName>
    <definedName name="BR" localSheetId="4">#REF!</definedName>
    <definedName name="BR" localSheetId="3">#REF!</definedName>
    <definedName name="BR" localSheetId="2">#REF!</definedName>
    <definedName name="BR" localSheetId="7">#REF!</definedName>
    <definedName name="BR" localSheetId="8">#REF!</definedName>
    <definedName name="BR" localSheetId="5">#REF!</definedName>
    <definedName name="BR" localSheetId="6">#REF!</definedName>
    <definedName name="BR" localSheetId="1">#REF!</definedName>
    <definedName name="BR">#REF!</definedName>
    <definedName name="BRTR" localSheetId="4">#REF!</definedName>
    <definedName name="BRTR" localSheetId="3">#REF!</definedName>
    <definedName name="BRTR" localSheetId="2">#REF!</definedName>
    <definedName name="BRTR" localSheetId="7">#REF!</definedName>
    <definedName name="BRTR" localSheetId="8">#REF!</definedName>
    <definedName name="BRTR" localSheetId="5">#REF!</definedName>
    <definedName name="BRTR" localSheetId="6">#REF!</definedName>
    <definedName name="BRTR" localSheetId="1">#REF!</definedName>
    <definedName name="BRTR">#REF!</definedName>
    <definedName name="BS" localSheetId="4">#REF!</definedName>
    <definedName name="BS" localSheetId="3">#REF!</definedName>
    <definedName name="BS" localSheetId="2">#REF!</definedName>
    <definedName name="BS" localSheetId="7">#REF!</definedName>
    <definedName name="BS" localSheetId="8">#REF!</definedName>
    <definedName name="BS" localSheetId="5">#REF!</definedName>
    <definedName name="BS" localSheetId="6">#REF!</definedName>
    <definedName name="BS" localSheetId="1">#REF!</definedName>
    <definedName name="BS">#REF!</definedName>
    <definedName name="bt" localSheetId="4">#REF!</definedName>
    <definedName name="bt" localSheetId="3">#REF!</definedName>
    <definedName name="bt" localSheetId="2">#REF!</definedName>
    <definedName name="bt" localSheetId="7">#REF!</definedName>
    <definedName name="bt" localSheetId="8">#REF!</definedName>
    <definedName name="bt" localSheetId="5">#REF!</definedName>
    <definedName name="bt" localSheetId="6">#REF!</definedName>
    <definedName name="bt" localSheetId="1">#REF!</definedName>
    <definedName name="bt">#REF!</definedName>
    <definedName name="BTFVC" localSheetId="4">#REF!</definedName>
    <definedName name="BTFVC" localSheetId="3">#REF!</definedName>
    <definedName name="BTFVC" localSheetId="2">#REF!</definedName>
    <definedName name="BTFVC" localSheetId="7">#REF!</definedName>
    <definedName name="BTFVC" localSheetId="8">#REF!</definedName>
    <definedName name="BTFVC" localSheetId="5">#REF!</definedName>
    <definedName name="BTFVC" localSheetId="6">#REF!</definedName>
    <definedName name="BTFVC" localSheetId="1">#REF!</definedName>
    <definedName name="BTFVC">#REF!</definedName>
    <definedName name="BuiltIn_Print_Titles">#N/A</definedName>
    <definedName name="BuiltIn_Print_Titles___0">#N/A</definedName>
    <definedName name="BV" localSheetId="4">#REF!</definedName>
    <definedName name="BV" localSheetId="3">#REF!</definedName>
    <definedName name="BV" localSheetId="2">#REF!</definedName>
    <definedName name="BV" localSheetId="7">#REF!</definedName>
    <definedName name="BV" localSheetId="8">#REF!</definedName>
    <definedName name="BV" localSheetId="5">#REF!</definedName>
    <definedName name="BV" localSheetId="6">#REF!</definedName>
    <definedName name="BV" localSheetId="1">#REF!</definedName>
    <definedName name="BV">#REF!</definedName>
    <definedName name="bvc" localSheetId="4">#REF!</definedName>
    <definedName name="bvc" localSheetId="3">#REF!</definedName>
    <definedName name="bvc" localSheetId="2">#REF!</definedName>
    <definedName name="bvc" localSheetId="7">#REF!</definedName>
    <definedName name="bvc" localSheetId="8">#REF!</definedName>
    <definedName name="bvc" localSheetId="5">#REF!</definedName>
    <definedName name="bvc" localSheetId="6">#REF!</definedName>
    <definedName name="bvc" localSheetId="1">#REF!</definedName>
    <definedName name="bvc">#REF!</definedName>
    <definedName name="BVSC" localSheetId="4">#REF!</definedName>
    <definedName name="BVSC" localSheetId="3">#REF!</definedName>
    <definedName name="BVSC" localSheetId="2">#REF!</definedName>
    <definedName name="BVSC" localSheetId="7">#REF!</definedName>
    <definedName name="BVSC" localSheetId="8">#REF!</definedName>
    <definedName name="BVSC" localSheetId="5">#REF!</definedName>
    <definedName name="BVSC" localSheetId="6">#REF!</definedName>
    <definedName name="BVSC" localSheetId="1">#REF!</definedName>
    <definedName name="BVSC">#REF!</definedName>
    <definedName name="BX.GSR.FCTY.CD" localSheetId="4">#REF!</definedName>
    <definedName name="BX.GSR.FCTY.CD" localSheetId="3">#REF!</definedName>
    <definedName name="BX.GSR.FCTY.CD" localSheetId="2">#REF!</definedName>
    <definedName name="BX.GSR.FCTY.CD" localSheetId="7">#REF!</definedName>
    <definedName name="BX.GSR.FCTY.CD" localSheetId="8">#REF!</definedName>
    <definedName name="BX.GSR.FCTY.CD" localSheetId="5">#REF!</definedName>
    <definedName name="BX.GSR.FCTY.CD" localSheetId="6">#REF!</definedName>
    <definedName name="BX.GSR.FCTY.CD" localSheetId="1">#REF!</definedName>
    <definedName name="BX.GSR.FCTY.CD">#REF!</definedName>
    <definedName name="BX.GSR.GNFS.CD" localSheetId="4">#REF!</definedName>
    <definedName name="BX.GSR.GNFS.CD" localSheetId="3">#REF!</definedName>
    <definedName name="BX.GSR.GNFS.CD" localSheetId="2">#REF!</definedName>
    <definedName name="BX.GSR.GNFS.CD" localSheetId="7">#REF!</definedName>
    <definedName name="BX.GSR.GNFS.CD" localSheetId="8">#REF!</definedName>
    <definedName name="BX.GSR.GNFS.CD" localSheetId="5">#REF!</definedName>
    <definedName name="BX.GSR.GNFS.CD" localSheetId="6">#REF!</definedName>
    <definedName name="BX.GSR.GNFS.CD" localSheetId="1">#REF!</definedName>
    <definedName name="BX.GSR.GNFS.CD">#REF!</definedName>
    <definedName name="BX.GSR.MRCH.CD" localSheetId="4">#REF!</definedName>
    <definedName name="BX.GSR.MRCH.CD" localSheetId="3">#REF!</definedName>
    <definedName name="BX.GSR.MRCH.CD" localSheetId="2">#REF!</definedName>
    <definedName name="BX.GSR.MRCH.CD" localSheetId="7">#REF!</definedName>
    <definedName name="BX.GSR.MRCH.CD" localSheetId="8">#REF!</definedName>
    <definedName name="BX.GSR.MRCH.CD" localSheetId="5">#REF!</definedName>
    <definedName name="BX.GSR.MRCH.CD" localSheetId="6">#REF!</definedName>
    <definedName name="BX.GSR.MRCH.CD" localSheetId="1">#REF!</definedName>
    <definedName name="BX.GSR.MRCH.CD">#REF!</definedName>
    <definedName name="BX.GSR.NFSV.CD" localSheetId="4">#REF!</definedName>
    <definedName name="BX.GSR.NFSV.CD" localSheetId="3">#REF!</definedName>
    <definedName name="BX.GSR.NFSV.CD" localSheetId="2">#REF!</definedName>
    <definedName name="BX.GSR.NFSV.CD" localSheetId="7">#REF!</definedName>
    <definedName name="BX.GSR.NFSV.CD" localSheetId="8">#REF!</definedName>
    <definedName name="BX.GSR.NFSV.CD" localSheetId="5">#REF!</definedName>
    <definedName name="BX.GSR.NFSV.CD" localSheetId="6">#REF!</definedName>
    <definedName name="BX.GSR.NFSV.CD" localSheetId="1">#REF!</definedName>
    <definedName name="BX.GSR.NFSV.CD">#REF!</definedName>
    <definedName name="BX.GSR.TOTL.CD" localSheetId="4">#REF!</definedName>
    <definedName name="BX.GSR.TOTL.CD" localSheetId="3">#REF!</definedName>
    <definedName name="BX.GSR.TOTL.CD" localSheetId="2">#REF!</definedName>
    <definedName name="BX.GSR.TOTL.CD" localSheetId="7">#REF!</definedName>
    <definedName name="BX.GSR.TOTL.CD" localSheetId="8">#REF!</definedName>
    <definedName name="BX.GSR.TOTL.CD" localSheetId="5">#REF!</definedName>
    <definedName name="BX.GSR.TOTL.CD" localSheetId="6">#REF!</definedName>
    <definedName name="BX.GSR.TOTL.CD" localSheetId="1">#REF!</definedName>
    <definedName name="BX.GSR.TOTL.CD">#REF!</definedName>
    <definedName name="BX.TRF.CURR.CD" localSheetId="4">#REF!</definedName>
    <definedName name="BX.TRF.CURR.CD" localSheetId="3">#REF!</definedName>
    <definedName name="BX.TRF.CURR.CD" localSheetId="2">#REF!</definedName>
    <definedName name="BX.TRF.CURR.CD" localSheetId="7">#REF!</definedName>
    <definedName name="BX.TRF.CURR.CD" localSheetId="8">#REF!</definedName>
    <definedName name="BX.TRF.CURR.CD" localSheetId="5">#REF!</definedName>
    <definedName name="BX.TRF.CURR.CD" localSheetId="6">#REF!</definedName>
    <definedName name="BX.TRF.CURR.CD" localSheetId="1">#REF!</definedName>
    <definedName name="BX.TRF.CURR.CD">#REF!</definedName>
    <definedName name="BX.TRF.PRVT.CD" localSheetId="4">#REF!</definedName>
    <definedName name="BX.TRF.PRVT.CD" localSheetId="3">#REF!</definedName>
    <definedName name="BX.TRF.PRVT.CD" localSheetId="2">#REF!</definedName>
    <definedName name="BX.TRF.PRVT.CD" localSheetId="7">#REF!</definedName>
    <definedName name="BX.TRF.PRVT.CD" localSheetId="8">#REF!</definedName>
    <definedName name="BX.TRF.PRVT.CD" localSheetId="5">#REF!</definedName>
    <definedName name="BX.TRF.PRVT.CD" localSheetId="6">#REF!</definedName>
    <definedName name="BX.TRF.PRVT.CD" localSheetId="1">#REF!</definedName>
    <definedName name="BX.TRF.PRVT.CD">#REF!</definedName>
    <definedName name="BX.TRF.PWKR.CD" localSheetId="4">#REF!</definedName>
    <definedName name="BX.TRF.PWKR.CD" localSheetId="3">#REF!</definedName>
    <definedName name="BX.TRF.PWKR.CD" localSheetId="2">#REF!</definedName>
    <definedName name="BX.TRF.PWKR.CD" localSheetId="7">#REF!</definedName>
    <definedName name="BX.TRF.PWKR.CD" localSheetId="8">#REF!</definedName>
    <definedName name="BX.TRF.PWKR.CD" localSheetId="5">#REF!</definedName>
    <definedName name="BX.TRF.PWKR.CD" localSheetId="6">#REF!</definedName>
    <definedName name="BX.TRF.PWKR.CD" localSheetId="1">#REF!</definedName>
    <definedName name="BX.TRF.PWKR.CD">#REF!</definedName>
    <definedName name="byn" localSheetId="4">#REF!</definedName>
    <definedName name="byn" localSheetId="3">#REF!</definedName>
    <definedName name="byn" localSheetId="2">#REF!</definedName>
    <definedName name="byn" localSheetId="7">#REF!</definedName>
    <definedName name="byn" localSheetId="8">#REF!</definedName>
    <definedName name="byn" localSheetId="5">#REF!</definedName>
    <definedName name="byn" localSheetId="6">#REF!</definedName>
    <definedName name="byn" localSheetId="1">#REF!</definedName>
    <definedName name="byn">#REF!</definedName>
    <definedName name="calcCAS">#N/A</definedName>
    <definedName name="CapexAdditionsReal" localSheetId="4">[13]Workings!#REF!</definedName>
    <definedName name="CapexAdditionsReal" localSheetId="3">[13]Workings!#REF!</definedName>
    <definedName name="CapexAdditionsReal" localSheetId="2">[13]Workings!#REF!</definedName>
    <definedName name="CapexAdditionsReal" localSheetId="7">[13]Workings!#REF!</definedName>
    <definedName name="CapexAdditionsReal" localSheetId="8">[13]Workings!#REF!</definedName>
    <definedName name="CapexAdditionsReal" localSheetId="5">[13]Workings!#REF!</definedName>
    <definedName name="CapexAdditionsReal" localSheetId="6">[13]Workings!#REF!</definedName>
    <definedName name="CapexAdditionsReal" localSheetId="1">[13]Workings!#REF!</definedName>
    <definedName name="CapexAdditionsReal">[13]Workings!#REF!</definedName>
    <definedName name="Career_Ave_Pay" localSheetId="4">'[14]m Project Num-Sevice-Pay'!#REF!</definedName>
    <definedName name="Career_Ave_Pay" localSheetId="3">'[14]m Project Num-Sevice-Pay'!#REF!</definedName>
    <definedName name="Career_Ave_Pay" localSheetId="2">'[14]m Project Num-Sevice-Pay'!#REF!</definedName>
    <definedName name="Career_Ave_Pay" localSheetId="7">'[14]m Project Num-Sevice-Pay'!#REF!</definedName>
    <definedName name="Career_Ave_Pay" localSheetId="8">'[14]m Project Num-Sevice-Pay'!#REF!</definedName>
    <definedName name="Career_Ave_Pay" localSheetId="5">'[14]m Project Num-Sevice-Pay'!#REF!</definedName>
    <definedName name="Career_Ave_Pay" localSheetId="6">'[14]m Project Num-Sevice-Pay'!#REF!</definedName>
    <definedName name="Career_Ave_Pay" localSheetId="1">'[14]m Project Num-Sevice-Pay'!#REF!</definedName>
    <definedName name="Career_Ave_Pay">'[14]m Project Num-Sevice-Pay'!#REF!</definedName>
    <definedName name="CAS_PROC">#N/A</definedName>
    <definedName name="ccc" localSheetId="4">#REF!</definedName>
    <definedName name="ccc" localSheetId="3">#REF!</definedName>
    <definedName name="ccc" localSheetId="2">#REF!</definedName>
    <definedName name="ccc" localSheetId="7">#REF!</definedName>
    <definedName name="ccc" localSheetId="8">#REF!</definedName>
    <definedName name="ccc" localSheetId="5">#REF!</definedName>
    <definedName name="ccc" localSheetId="6">#REF!</definedName>
    <definedName name="ccc" localSheetId="1">#REF!</definedName>
    <definedName name="ccc">#REF!</definedName>
    <definedName name="cccc" localSheetId="4">#REF!</definedName>
    <definedName name="cccc" localSheetId="3">#REF!</definedName>
    <definedName name="cccc" localSheetId="2">#REF!</definedName>
    <definedName name="cccc" localSheetId="7">#REF!</definedName>
    <definedName name="cccc" localSheetId="8">#REF!</definedName>
    <definedName name="cccc" localSheetId="5">#REF!</definedName>
    <definedName name="cccc" localSheetId="6">#REF!</definedName>
    <definedName name="cccc" localSheetId="1">#REF!</definedName>
    <definedName name="cccc">#REF!</definedName>
    <definedName name="cd" localSheetId="4">'[15]yO302.1'!#REF!</definedName>
    <definedName name="cd" localSheetId="3">'[15]yO302.1'!#REF!</definedName>
    <definedName name="cd" localSheetId="2">'[15]yO302.1'!#REF!</definedName>
    <definedName name="cd" localSheetId="7">'[15]yO302.1'!#REF!</definedName>
    <definedName name="cd" localSheetId="8">'[15]yO302.1'!#REF!</definedName>
    <definedName name="cd" localSheetId="5">'[15]yO302.1'!#REF!</definedName>
    <definedName name="cd" localSheetId="6">'[15]yO302.1'!#REF!</definedName>
    <definedName name="cd" localSheetId="1">'[15]yO302.1'!#REF!</definedName>
    <definedName name="cd">'[15]yO302.1'!#REF!</definedName>
    <definedName name="cdshbls" localSheetId="4">#REF!</definedName>
    <definedName name="cdshbls" localSheetId="3">#REF!</definedName>
    <definedName name="cdshbls" localSheetId="2">#REF!</definedName>
    <definedName name="cdshbls" localSheetId="7">#REF!</definedName>
    <definedName name="cdshbls" localSheetId="8">#REF!</definedName>
    <definedName name="cdshbls" localSheetId="5">#REF!</definedName>
    <definedName name="cdshbls" localSheetId="6">#REF!</definedName>
    <definedName name="cdshbls" localSheetId="1">#REF!</definedName>
    <definedName name="cdshbls">#REF!</definedName>
    <definedName name="cexw" localSheetId="4">#REF!</definedName>
    <definedName name="cexw" localSheetId="3">#REF!</definedName>
    <definedName name="cexw" localSheetId="2">#REF!</definedName>
    <definedName name="cexw" localSheetId="7">#REF!</definedName>
    <definedName name="cexw" localSheetId="8">#REF!</definedName>
    <definedName name="cexw" localSheetId="5">#REF!</definedName>
    <definedName name="cexw" localSheetId="6">#REF!</definedName>
    <definedName name="cexw" localSheetId="1">#REF!</definedName>
    <definedName name="cexw">#REF!</definedName>
    <definedName name="cfgb" localSheetId="4">#REF!</definedName>
    <definedName name="cfgb" localSheetId="3">#REF!</definedName>
    <definedName name="cfgb" localSheetId="2">#REF!</definedName>
    <definedName name="cfgb" localSheetId="7">#REF!</definedName>
    <definedName name="cfgb" localSheetId="8">#REF!</definedName>
    <definedName name="cfgb" localSheetId="5">#REF!</definedName>
    <definedName name="cfgb" localSheetId="6">#REF!</definedName>
    <definedName name="cfgb" localSheetId="1">#REF!</definedName>
    <definedName name="cfgb">#REF!</definedName>
    <definedName name="CFUJHMNB" localSheetId="4">#REF!</definedName>
    <definedName name="CFUJHMNB" localSheetId="3">#REF!</definedName>
    <definedName name="CFUJHMNB" localSheetId="2">#REF!</definedName>
    <definedName name="CFUJHMNB" localSheetId="7">#REF!</definedName>
    <definedName name="CFUJHMNB" localSheetId="8">#REF!</definedName>
    <definedName name="CFUJHMNB" localSheetId="5">#REF!</definedName>
    <definedName name="CFUJHMNB" localSheetId="6">#REF!</definedName>
    <definedName name="CFUJHMNB" localSheetId="1">#REF!</definedName>
    <definedName name="CFUJHMNB">#REF!</definedName>
    <definedName name="CG" localSheetId="4">#REF!</definedName>
    <definedName name="CG" localSheetId="3">#REF!</definedName>
    <definedName name="CG" localSheetId="2">#REF!</definedName>
    <definedName name="CG" localSheetId="7">#REF!</definedName>
    <definedName name="CG" localSheetId="8">#REF!</definedName>
    <definedName name="CG" localSheetId="5">#REF!</definedName>
    <definedName name="CG" localSheetId="6">#REF!</definedName>
    <definedName name="CG" localSheetId="1">#REF!</definedName>
    <definedName name="CG">#REF!</definedName>
    <definedName name="CHBGYN" localSheetId="4">#REF!</definedName>
    <definedName name="CHBGYN" localSheetId="3">#REF!</definedName>
    <definedName name="CHBGYN" localSheetId="2">#REF!</definedName>
    <definedName name="CHBGYN" localSheetId="7">#REF!</definedName>
    <definedName name="CHBGYN" localSheetId="8">#REF!</definedName>
    <definedName name="CHBGYN" localSheetId="5">#REF!</definedName>
    <definedName name="CHBGYN" localSheetId="6">#REF!</definedName>
    <definedName name="CHBGYN" localSheetId="1">#REF!</definedName>
    <definedName name="CHBGYN">#REF!</definedName>
    <definedName name="CHF">91.92</definedName>
    <definedName name="cis" localSheetId="4">'[15]yO302.1'!#REF!</definedName>
    <definedName name="cis" localSheetId="3">'[15]yO302.1'!#REF!</definedName>
    <definedName name="cis" localSheetId="2">'[15]yO302.1'!#REF!</definedName>
    <definedName name="cis" localSheetId="7">'[15]yO302.1'!#REF!</definedName>
    <definedName name="cis" localSheetId="8">'[15]yO302.1'!#REF!</definedName>
    <definedName name="cis" localSheetId="5">'[15]yO302.1'!#REF!</definedName>
    <definedName name="cis" localSheetId="6">'[15]yO302.1'!#REF!</definedName>
    <definedName name="cis" localSheetId="1">'[15]yO302.1'!#REF!</definedName>
    <definedName name="cis">'[15]yO302.1'!#REF!</definedName>
    <definedName name="ClDate">[16]Info!$G$6</definedName>
    <definedName name="ClientName">[11]SMSTemp!$B$3</definedName>
    <definedName name="Code" localSheetId="4">#REF!</definedName>
    <definedName name="Code" localSheetId="3">#REF!</definedName>
    <definedName name="Code" localSheetId="2">#REF!</definedName>
    <definedName name="Code" localSheetId="7">#REF!</definedName>
    <definedName name="Code" localSheetId="8">#REF!</definedName>
    <definedName name="Code" localSheetId="5">#REF!</definedName>
    <definedName name="Code" localSheetId="6">#REF!</definedName>
    <definedName name="Code" localSheetId="1">#REF!</definedName>
    <definedName name="Code">#REF!</definedName>
    <definedName name="CokePriceRealIn" localSheetId="4">#REF!</definedName>
    <definedName name="CokePriceRealIn" localSheetId="3">#REF!</definedName>
    <definedName name="CokePriceRealIn" localSheetId="2">#REF!</definedName>
    <definedName name="CokePriceRealIn" localSheetId="7">#REF!</definedName>
    <definedName name="CokePriceRealIn" localSheetId="8">#REF!</definedName>
    <definedName name="CokePriceRealIn" localSheetId="5">#REF!</definedName>
    <definedName name="CokePriceRealIn" localSheetId="6">#REF!</definedName>
    <definedName name="CokePriceRealIn" localSheetId="1">#REF!</definedName>
    <definedName name="CokePriceRealIn">#REF!</definedName>
    <definedName name="CokeUnitVariableKZTShareIn" localSheetId="4">#REF!</definedName>
    <definedName name="CokeUnitVariableKZTShareIn" localSheetId="3">#REF!</definedName>
    <definedName name="CokeUnitVariableKZTShareIn" localSheetId="2">#REF!</definedName>
    <definedName name="CokeUnitVariableKZTShareIn" localSheetId="7">#REF!</definedName>
    <definedName name="CokeUnitVariableKZTShareIn" localSheetId="8">#REF!</definedName>
    <definedName name="CokeUnitVariableKZTShareIn" localSheetId="5">#REF!</definedName>
    <definedName name="CokeUnitVariableKZTShareIn" localSheetId="6">#REF!</definedName>
    <definedName name="CokeUnitVariableKZTShareIn" localSheetId="1">#REF!</definedName>
    <definedName name="CokeUnitVariableKZTShareIn">#REF!</definedName>
    <definedName name="CokeUnitVariableRealIn" localSheetId="4">#REF!</definedName>
    <definedName name="CokeUnitVariableRealIn" localSheetId="3">#REF!</definedName>
    <definedName name="CokeUnitVariableRealIn" localSheetId="2">#REF!</definedName>
    <definedName name="CokeUnitVariableRealIn" localSheetId="7">#REF!</definedName>
    <definedName name="CokeUnitVariableRealIn" localSheetId="8">#REF!</definedName>
    <definedName name="CokeUnitVariableRealIn" localSheetId="5">#REF!</definedName>
    <definedName name="CokeUnitVariableRealIn" localSheetId="6">#REF!</definedName>
    <definedName name="CokeUnitVariableRealIn" localSheetId="1">#REF!</definedName>
    <definedName name="CokeUnitVariableRealIn">#REF!</definedName>
    <definedName name="CokeVolumeIn" localSheetId="4">#REF!</definedName>
    <definedName name="CokeVolumeIn" localSheetId="3">#REF!</definedName>
    <definedName name="CokeVolumeIn" localSheetId="2">#REF!</definedName>
    <definedName name="CokeVolumeIn" localSheetId="7">#REF!</definedName>
    <definedName name="CokeVolumeIn" localSheetId="8">#REF!</definedName>
    <definedName name="CokeVolumeIn" localSheetId="5">#REF!</definedName>
    <definedName name="CokeVolumeIn" localSheetId="6">#REF!</definedName>
    <definedName name="CokeVolumeIn" localSheetId="1">#REF!</definedName>
    <definedName name="CokeVolumeIn">#REF!</definedName>
    <definedName name="COLD_ROLLED" localSheetId="4">#REF!</definedName>
    <definedName name="COLD_ROLLED" localSheetId="3">#REF!</definedName>
    <definedName name="COLD_ROLLED" localSheetId="2">#REF!</definedName>
    <definedName name="COLD_ROLLED" localSheetId="7">#REF!</definedName>
    <definedName name="COLD_ROLLED" localSheetId="8">#REF!</definedName>
    <definedName name="COLD_ROLLED" localSheetId="5">#REF!</definedName>
    <definedName name="COLD_ROLLED" localSheetId="6">#REF!</definedName>
    <definedName name="COLD_ROLLED" localSheetId="1">#REF!</definedName>
    <definedName name="COLD_ROLLED">#REF!</definedName>
    <definedName name="Com_banks_in_D" localSheetId="4">#REF!</definedName>
    <definedName name="Com_banks_in_D" localSheetId="3">#REF!</definedName>
    <definedName name="Com_banks_in_D" localSheetId="2">#REF!</definedName>
    <definedName name="Com_banks_in_D" localSheetId="7">#REF!</definedName>
    <definedName name="Com_banks_in_D" localSheetId="8">#REF!</definedName>
    <definedName name="Com_banks_in_D" localSheetId="5">#REF!</definedName>
    <definedName name="Com_banks_in_D" localSheetId="6">#REF!</definedName>
    <definedName name="Com_banks_in_D" localSheetId="1">#REF!</definedName>
    <definedName name="Com_banks_in_D">#REF!</definedName>
    <definedName name="Combined_Book_Value_Totals">[17]SMSTemp!$B$42</definedName>
    <definedName name="comm">[18]Commutations!$A$8:$I$125</definedName>
    <definedName name="CompOt">#N/A</definedName>
    <definedName name="CompRas">#N/A</definedName>
    <definedName name="CONSTRUCTION" localSheetId="4">#REF!</definedName>
    <definedName name="CONSTRUCTION" localSheetId="3">#REF!</definedName>
    <definedName name="CONSTRUCTION" localSheetId="2">#REF!</definedName>
    <definedName name="CONSTRUCTION" localSheetId="7">#REF!</definedName>
    <definedName name="CONSTRUCTION" localSheetId="8">#REF!</definedName>
    <definedName name="CONSTRUCTION" localSheetId="5">#REF!</definedName>
    <definedName name="CONSTRUCTION" localSheetId="6">#REF!</definedName>
    <definedName name="CONSTRUCTION" localSheetId="1">#REF!</definedName>
    <definedName name="CONSTRUCTION">#REF!</definedName>
    <definedName name="contr" localSheetId="4">#REF!</definedName>
    <definedName name="contr" localSheetId="3">#REF!</definedName>
    <definedName name="contr" localSheetId="2">#REF!</definedName>
    <definedName name="contr" localSheetId="7">#REF!</definedName>
    <definedName name="contr" localSheetId="8">#REF!</definedName>
    <definedName name="contr" localSheetId="5">#REF!</definedName>
    <definedName name="contr" localSheetId="6">#REF!</definedName>
    <definedName name="contr" localSheetId="1">#REF!</definedName>
    <definedName name="contr">#REF!</definedName>
    <definedName name="contribution" localSheetId="4">#REF!</definedName>
    <definedName name="contribution" localSheetId="3">#REF!</definedName>
    <definedName name="contribution" localSheetId="2">#REF!</definedName>
    <definedName name="contribution" localSheetId="7">#REF!</definedName>
    <definedName name="contribution" localSheetId="8">#REF!</definedName>
    <definedName name="contribution" localSheetId="5">#REF!</definedName>
    <definedName name="contribution" localSheetId="6">#REF!</definedName>
    <definedName name="contribution" localSheetId="1">#REF!</definedName>
    <definedName name="contribution">#REF!</definedName>
    <definedName name="CONVERTER" localSheetId="4">#REF!</definedName>
    <definedName name="CONVERTER" localSheetId="3">#REF!</definedName>
    <definedName name="CONVERTER" localSheetId="2">#REF!</definedName>
    <definedName name="CONVERTER" localSheetId="7">#REF!</definedName>
    <definedName name="CONVERTER" localSheetId="8">#REF!</definedName>
    <definedName name="CONVERTER" localSheetId="5">#REF!</definedName>
    <definedName name="CONVERTER" localSheetId="6">#REF!</definedName>
    <definedName name="CONVERTER" localSheetId="1">#REF!</definedName>
    <definedName name="CONVERTER">#REF!</definedName>
    <definedName name="COVERS" localSheetId="4">#REF!</definedName>
    <definedName name="COVERS" localSheetId="3">#REF!</definedName>
    <definedName name="COVERS" localSheetId="2">#REF!</definedName>
    <definedName name="COVERS" localSheetId="7">#REF!</definedName>
    <definedName name="COVERS" localSheetId="8">#REF!</definedName>
    <definedName name="COVERS" localSheetId="5">#REF!</definedName>
    <definedName name="COVERS" localSheetId="6">#REF!</definedName>
    <definedName name="COVERS" localSheetId="1">#REF!</definedName>
    <definedName name="COVERS">#REF!</definedName>
    <definedName name="CoversPriceBaseIn" localSheetId="4">#REF!</definedName>
    <definedName name="CoversPriceBaseIn" localSheetId="3">#REF!</definedName>
    <definedName name="CoversPriceBaseIn" localSheetId="2">#REF!</definedName>
    <definedName name="CoversPriceBaseIn" localSheetId="7">#REF!</definedName>
    <definedName name="CoversPriceBaseIn" localSheetId="8">#REF!</definedName>
    <definedName name="CoversPriceBaseIn" localSheetId="5">#REF!</definedName>
    <definedName name="CoversPriceBaseIn" localSheetId="6">#REF!</definedName>
    <definedName name="CoversPriceBaseIn" localSheetId="1">#REF!</definedName>
    <definedName name="CoversPriceBaseIn">#REF!</definedName>
    <definedName name="CoversPriceOptimisticIn" localSheetId="4">#REF!</definedName>
    <definedName name="CoversPriceOptimisticIn" localSheetId="3">#REF!</definedName>
    <definedName name="CoversPriceOptimisticIn" localSheetId="2">#REF!</definedName>
    <definedName name="CoversPriceOptimisticIn" localSheetId="7">#REF!</definedName>
    <definedName name="CoversPriceOptimisticIn" localSheetId="8">#REF!</definedName>
    <definedName name="CoversPriceOptimisticIn" localSheetId="5">#REF!</definedName>
    <definedName name="CoversPriceOptimisticIn" localSheetId="6">#REF!</definedName>
    <definedName name="CoversPriceOptimisticIn" localSheetId="1">#REF!</definedName>
    <definedName name="CoversPriceOptimisticIn">#REF!</definedName>
    <definedName name="CoversPricePessimisticIn" localSheetId="4">#REF!</definedName>
    <definedName name="CoversPricePessimisticIn" localSheetId="3">#REF!</definedName>
    <definedName name="CoversPricePessimisticIn" localSheetId="2">#REF!</definedName>
    <definedName name="CoversPricePessimisticIn" localSheetId="7">#REF!</definedName>
    <definedName name="CoversPricePessimisticIn" localSheetId="8">#REF!</definedName>
    <definedName name="CoversPricePessimisticIn" localSheetId="5">#REF!</definedName>
    <definedName name="CoversPricePessimisticIn" localSheetId="6">#REF!</definedName>
    <definedName name="CoversPricePessimisticIn" localSheetId="1">#REF!</definedName>
    <definedName name="CoversPricePessimisticIn">#REF!</definedName>
    <definedName name="CoversUnitVariableKZTShareIn" localSheetId="4">#REF!</definedName>
    <definedName name="CoversUnitVariableKZTShareIn" localSheetId="3">#REF!</definedName>
    <definedName name="CoversUnitVariableKZTShareIn" localSheetId="2">#REF!</definedName>
    <definedName name="CoversUnitVariableKZTShareIn" localSheetId="7">#REF!</definedName>
    <definedName name="CoversUnitVariableKZTShareIn" localSheetId="8">#REF!</definedName>
    <definedName name="CoversUnitVariableKZTShareIn" localSheetId="5">#REF!</definedName>
    <definedName name="CoversUnitVariableKZTShareIn" localSheetId="6">#REF!</definedName>
    <definedName name="CoversUnitVariableKZTShareIn" localSheetId="1">#REF!</definedName>
    <definedName name="CoversUnitVariableKZTShareIn">#REF!</definedName>
    <definedName name="CoversUnitVariableRealIn" localSheetId="4">#REF!</definedName>
    <definedName name="CoversUnitVariableRealIn" localSheetId="3">#REF!</definedName>
    <definedName name="CoversUnitVariableRealIn" localSheetId="2">#REF!</definedName>
    <definedName name="CoversUnitVariableRealIn" localSheetId="7">#REF!</definedName>
    <definedName name="CoversUnitVariableRealIn" localSheetId="8">#REF!</definedName>
    <definedName name="CoversUnitVariableRealIn" localSheetId="5">#REF!</definedName>
    <definedName name="CoversUnitVariableRealIn" localSheetId="6">#REF!</definedName>
    <definedName name="CoversUnitVariableRealIn" localSheetId="1">#REF!</definedName>
    <definedName name="CoversUnitVariableRealIn">#REF!</definedName>
    <definedName name="CoversVolumeBaseIn" localSheetId="4">#REF!</definedName>
    <definedName name="CoversVolumeBaseIn" localSheetId="3">#REF!</definedName>
    <definedName name="CoversVolumeBaseIn" localSheetId="2">#REF!</definedName>
    <definedName name="CoversVolumeBaseIn" localSheetId="7">#REF!</definedName>
    <definedName name="CoversVolumeBaseIn" localSheetId="8">#REF!</definedName>
    <definedName name="CoversVolumeBaseIn" localSheetId="5">#REF!</definedName>
    <definedName name="CoversVolumeBaseIn" localSheetId="6">#REF!</definedName>
    <definedName name="CoversVolumeBaseIn" localSheetId="1">#REF!</definedName>
    <definedName name="CoversVolumeBaseIn">#REF!</definedName>
    <definedName name="CoversVolumeOptimisticIn" localSheetId="4">#REF!</definedName>
    <definedName name="CoversVolumeOptimisticIn" localSheetId="3">#REF!</definedName>
    <definedName name="CoversVolumeOptimisticIn" localSheetId="2">#REF!</definedName>
    <definedName name="CoversVolumeOptimisticIn" localSheetId="7">#REF!</definedName>
    <definedName name="CoversVolumeOptimisticIn" localSheetId="8">#REF!</definedName>
    <definedName name="CoversVolumeOptimisticIn" localSheetId="5">#REF!</definedName>
    <definedName name="CoversVolumeOptimisticIn" localSheetId="6">#REF!</definedName>
    <definedName name="CoversVolumeOptimisticIn" localSheetId="1">#REF!</definedName>
    <definedName name="CoversVolumeOptimisticIn">#REF!</definedName>
    <definedName name="CoversVolumePessimisticIn" localSheetId="4">#REF!</definedName>
    <definedName name="CoversVolumePessimisticIn" localSheetId="3">#REF!</definedName>
    <definedName name="CoversVolumePessimisticIn" localSheetId="2">#REF!</definedName>
    <definedName name="CoversVolumePessimisticIn" localSheetId="7">#REF!</definedName>
    <definedName name="CoversVolumePessimisticIn" localSheetId="8">#REF!</definedName>
    <definedName name="CoversVolumePessimisticIn" localSheetId="5">#REF!</definedName>
    <definedName name="CoversVolumePessimisticIn" localSheetId="6">#REF!</definedName>
    <definedName name="CoversVolumePessimisticIn" localSheetId="1">#REF!</definedName>
    <definedName name="CoversVolumePessimisticIn">#REF!</definedName>
    <definedName name="CPI" localSheetId="4">#REF!</definedName>
    <definedName name="CPI" localSheetId="3">#REF!</definedName>
    <definedName name="CPI" localSheetId="2">#REF!</definedName>
    <definedName name="CPI" localSheetId="7">#REF!</definedName>
    <definedName name="CPI" localSheetId="8">#REF!</definedName>
    <definedName name="CPI" localSheetId="5">#REF!</definedName>
    <definedName name="CPI" localSheetId="6">#REF!</definedName>
    <definedName name="CPI" localSheetId="1">#REF!</definedName>
    <definedName name="CPI">#REF!</definedName>
    <definedName name="CR" localSheetId="4">#REF!</definedName>
    <definedName name="CR" localSheetId="3">#REF!</definedName>
    <definedName name="CR" localSheetId="2">#REF!</definedName>
    <definedName name="CR" localSheetId="7">#REF!</definedName>
    <definedName name="CR" localSheetId="8">#REF!</definedName>
    <definedName name="CR" localSheetId="5">#REF!</definedName>
    <definedName name="CR" localSheetId="6">#REF!</definedName>
    <definedName name="CR" localSheetId="1">#REF!</definedName>
    <definedName name="CR">#REF!</definedName>
    <definedName name="crby" localSheetId="4">#REF!</definedName>
    <definedName name="crby" localSheetId="3">#REF!</definedName>
    <definedName name="crby" localSheetId="2">#REF!</definedName>
    <definedName name="crby" localSheetId="7">#REF!</definedName>
    <definedName name="crby" localSheetId="8">#REF!</definedName>
    <definedName name="crby" localSheetId="5">#REF!</definedName>
    <definedName name="crby" localSheetId="6">#REF!</definedName>
    <definedName name="crby" localSheetId="1">#REF!</definedName>
    <definedName name="crby">#REF!</definedName>
    <definedName name="CRCPriceBaseIn" localSheetId="4">#REF!</definedName>
    <definedName name="CRCPriceBaseIn" localSheetId="3">#REF!</definedName>
    <definedName name="CRCPriceBaseIn" localSheetId="2">#REF!</definedName>
    <definedName name="CRCPriceBaseIn" localSheetId="7">#REF!</definedName>
    <definedName name="CRCPriceBaseIn" localSheetId="8">#REF!</definedName>
    <definedName name="CRCPriceBaseIn" localSheetId="5">#REF!</definedName>
    <definedName name="CRCPriceBaseIn" localSheetId="6">#REF!</definedName>
    <definedName name="CRCPriceBaseIn" localSheetId="1">#REF!</definedName>
    <definedName name="CRCPriceBaseIn">#REF!</definedName>
    <definedName name="CRCPriceOptimisticIn" localSheetId="4">#REF!</definedName>
    <definedName name="CRCPriceOptimisticIn" localSheetId="3">#REF!</definedName>
    <definedName name="CRCPriceOptimisticIn" localSheetId="2">#REF!</definedName>
    <definedName name="CRCPriceOptimisticIn" localSheetId="7">#REF!</definedName>
    <definedName name="CRCPriceOptimisticIn" localSheetId="8">#REF!</definedName>
    <definedName name="CRCPriceOptimisticIn" localSheetId="5">#REF!</definedName>
    <definedName name="CRCPriceOptimisticIn" localSheetId="6">#REF!</definedName>
    <definedName name="CRCPriceOptimisticIn" localSheetId="1">#REF!</definedName>
    <definedName name="CRCPriceOptimisticIn">#REF!</definedName>
    <definedName name="CRCPricePessimisticIn" localSheetId="4">#REF!</definedName>
    <definedName name="CRCPricePessimisticIn" localSheetId="3">#REF!</definedName>
    <definedName name="CRCPricePessimisticIn" localSheetId="2">#REF!</definedName>
    <definedName name="CRCPricePessimisticIn" localSheetId="7">#REF!</definedName>
    <definedName name="CRCPricePessimisticIn" localSheetId="8">#REF!</definedName>
    <definedName name="CRCPricePessimisticIn" localSheetId="5">#REF!</definedName>
    <definedName name="CRCPricePessimisticIn" localSheetId="6">#REF!</definedName>
    <definedName name="CRCPricePessimisticIn" localSheetId="1">#REF!</definedName>
    <definedName name="CRCPricePessimisticIn">#REF!</definedName>
    <definedName name="CRCUnitVariableKZTShareIn" localSheetId="4">#REF!</definedName>
    <definedName name="CRCUnitVariableKZTShareIn" localSheetId="3">#REF!</definedName>
    <definedName name="CRCUnitVariableKZTShareIn" localSheetId="2">#REF!</definedName>
    <definedName name="CRCUnitVariableKZTShareIn" localSheetId="7">#REF!</definedName>
    <definedName name="CRCUnitVariableKZTShareIn" localSheetId="8">#REF!</definedName>
    <definedName name="CRCUnitVariableKZTShareIn" localSheetId="5">#REF!</definedName>
    <definedName name="CRCUnitVariableKZTShareIn" localSheetId="6">#REF!</definedName>
    <definedName name="CRCUnitVariableKZTShareIn" localSheetId="1">#REF!</definedName>
    <definedName name="CRCUnitVariableKZTShareIn">#REF!</definedName>
    <definedName name="CRCUnitVariableRealIn" localSheetId="4">#REF!</definedName>
    <definedName name="CRCUnitVariableRealIn" localSheetId="3">#REF!</definedName>
    <definedName name="CRCUnitVariableRealIn" localSheetId="2">#REF!</definedName>
    <definedName name="CRCUnitVariableRealIn" localSheetId="7">#REF!</definedName>
    <definedName name="CRCUnitVariableRealIn" localSheetId="8">#REF!</definedName>
    <definedName name="CRCUnitVariableRealIn" localSheetId="5">#REF!</definedName>
    <definedName name="CRCUnitVariableRealIn" localSheetId="6">#REF!</definedName>
    <definedName name="CRCUnitVariableRealIn" localSheetId="1">#REF!</definedName>
    <definedName name="CRCUnitVariableRealIn">#REF!</definedName>
    <definedName name="CRCVolumeBaseIn" localSheetId="4">#REF!</definedName>
    <definedName name="CRCVolumeBaseIn" localSheetId="3">#REF!</definedName>
    <definedName name="CRCVolumeBaseIn" localSheetId="2">#REF!</definedName>
    <definedName name="CRCVolumeBaseIn" localSheetId="7">#REF!</definedName>
    <definedName name="CRCVolumeBaseIn" localSheetId="8">#REF!</definedName>
    <definedName name="CRCVolumeBaseIn" localSheetId="5">#REF!</definedName>
    <definedName name="CRCVolumeBaseIn" localSheetId="6">#REF!</definedName>
    <definedName name="CRCVolumeBaseIn" localSheetId="1">#REF!</definedName>
    <definedName name="CRCVolumeBaseIn">#REF!</definedName>
    <definedName name="CRCVolumeOptimisticIn" localSheetId="4">#REF!</definedName>
    <definedName name="CRCVolumeOptimisticIn" localSheetId="3">#REF!</definedName>
    <definedName name="CRCVolumeOptimisticIn" localSheetId="2">#REF!</definedName>
    <definedName name="CRCVolumeOptimisticIn" localSheetId="7">#REF!</definedName>
    <definedName name="CRCVolumeOptimisticIn" localSheetId="8">#REF!</definedName>
    <definedName name="CRCVolumeOptimisticIn" localSheetId="5">#REF!</definedName>
    <definedName name="CRCVolumeOptimisticIn" localSheetId="6">#REF!</definedName>
    <definedName name="CRCVolumeOptimisticIn" localSheetId="1">#REF!</definedName>
    <definedName name="CRCVolumeOptimisticIn">#REF!</definedName>
    <definedName name="CRCVolumePessimisticIn" localSheetId="4">#REF!</definedName>
    <definedName name="CRCVolumePessimisticIn" localSheetId="3">#REF!</definedName>
    <definedName name="CRCVolumePessimisticIn" localSheetId="2">#REF!</definedName>
    <definedName name="CRCVolumePessimisticIn" localSheetId="7">#REF!</definedName>
    <definedName name="CRCVolumePessimisticIn" localSheetId="8">#REF!</definedName>
    <definedName name="CRCVolumePessimisticIn" localSheetId="5">#REF!</definedName>
    <definedName name="CRCVolumePessimisticIn" localSheetId="6">#REF!</definedName>
    <definedName name="CRCVolumePessimisticIn" localSheetId="1">#REF!</definedName>
    <definedName name="CRCVolumePessimisticIn">#REF!</definedName>
    <definedName name="csnab" localSheetId="4">'[15]yO302.1'!#REF!</definedName>
    <definedName name="csnab" localSheetId="3">'[15]yO302.1'!#REF!</definedName>
    <definedName name="csnab" localSheetId="2">'[15]yO302.1'!#REF!</definedName>
    <definedName name="csnab" localSheetId="7">'[15]yO302.1'!#REF!</definedName>
    <definedName name="csnab" localSheetId="8">'[15]yO302.1'!#REF!</definedName>
    <definedName name="csnab" localSheetId="5">'[15]yO302.1'!#REF!</definedName>
    <definedName name="csnab" localSheetId="6">'[15]yO302.1'!#REF!</definedName>
    <definedName name="csnab" localSheetId="1">'[15]yO302.1'!#REF!</definedName>
    <definedName name="csnab">'[15]yO302.1'!#REF!</definedName>
    <definedName name="ct" localSheetId="4">'[15]yO302.1'!#REF!</definedName>
    <definedName name="ct" localSheetId="3">'[15]yO302.1'!#REF!</definedName>
    <definedName name="ct" localSheetId="2">'[15]yO302.1'!#REF!</definedName>
    <definedName name="ct" localSheetId="7">'[15]yO302.1'!#REF!</definedName>
    <definedName name="ct" localSheetId="8">'[15]yO302.1'!#REF!</definedName>
    <definedName name="ct" localSheetId="5">'[15]yO302.1'!#REF!</definedName>
    <definedName name="ct" localSheetId="6">'[15]yO302.1'!#REF!</definedName>
    <definedName name="ct" localSheetId="1">'[15]yO302.1'!#REF!</definedName>
    <definedName name="ct">'[15]yO302.1'!#REF!</definedName>
    <definedName name="CurrList">#N/A</definedName>
    <definedName name="CV" localSheetId="4">#REF!</definedName>
    <definedName name="CV" localSheetId="3">#REF!</definedName>
    <definedName name="CV" localSheetId="2">#REF!</definedName>
    <definedName name="CV" localSheetId="7">#REF!</definedName>
    <definedName name="CV" localSheetId="8">#REF!</definedName>
    <definedName name="CV" localSheetId="5">#REF!</definedName>
    <definedName name="CV" localSheetId="6">#REF!</definedName>
    <definedName name="CV" localSheetId="1">#REF!</definedName>
    <definedName name="CV">#REF!</definedName>
    <definedName name="cvb" localSheetId="4">#REF!</definedName>
    <definedName name="cvb" localSheetId="3">#REF!</definedName>
    <definedName name="cvb" localSheetId="2">#REF!</definedName>
    <definedName name="cvb" localSheetId="7">#REF!</definedName>
    <definedName name="cvb" localSheetId="8">#REF!</definedName>
    <definedName name="cvb" localSheetId="5">#REF!</definedName>
    <definedName name="cvb" localSheetId="6">#REF!</definedName>
    <definedName name="cvb" localSheetId="1">#REF!</definedName>
    <definedName name="cvb">#REF!</definedName>
    <definedName name="CVHJLM" localSheetId="4">#REF!</definedName>
    <definedName name="CVHJLM" localSheetId="3">#REF!</definedName>
    <definedName name="CVHJLM" localSheetId="2">#REF!</definedName>
    <definedName name="CVHJLM" localSheetId="7">#REF!</definedName>
    <definedName name="CVHJLM" localSheetId="8">#REF!</definedName>
    <definedName name="CVHJLM" localSheetId="5">#REF!</definedName>
    <definedName name="CVHJLM" localSheetId="6">#REF!</definedName>
    <definedName name="CVHJLM" localSheetId="1">#REF!</definedName>
    <definedName name="CVHJLM">#REF!</definedName>
    <definedName name="CVJN" localSheetId="4">#REF!</definedName>
    <definedName name="CVJN" localSheetId="3">#REF!</definedName>
    <definedName name="CVJN" localSheetId="2">#REF!</definedName>
    <definedName name="CVJN" localSheetId="7">#REF!</definedName>
    <definedName name="CVJN" localSheetId="8">#REF!</definedName>
    <definedName name="CVJN" localSheetId="5">#REF!</definedName>
    <definedName name="CVJN" localSheetId="6">#REF!</definedName>
    <definedName name="CVJN" localSheetId="1">#REF!</definedName>
    <definedName name="CVJN">#REF!</definedName>
    <definedName name="cvo" localSheetId="4">'[15]yO302.1'!#REF!</definedName>
    <definedName name="cvo" localSheetId="3">'[15]yO302.1'!#REF!</definedName>
    <definedName name="cvo" localSheetId="2">'[15]yO302.1'!#REF!</definedName>
    <definedName name="cvo" localSheetId="7">'[15]yO302.1'!#REF!</definedName>
    <definedName name="cvo" localSheetId="8">'[15]yO302.1'!#REF!</definedName>
    <definedName name="cvo" localSheetId="5">'[15]yO302.1'!#REF!</definedName>
    <definedName name="cvo" localSheetId="6">'[15]yO302.1'!#REF!</definedName>
    <definedName name="cvo" localSheetId="1">'[15]yO302.1'!#REF!</definedName>
    <definedName name="cvo">'[15]yO302.1'!#REF!</definedName>
    <definedName name="CVX" localSheetId="4">#REF!</definedName>
    <definedName name="CVX" localSheetId="3">#REF!</definedName>
    <definedName name="CVX" localSheetId="2">#REF!</definedName>
    <definedName name="CVX" localSheetId="7">#REF!</definedName>
    <definedName name="CVX" localSheetId="8">#REF!</definedName>
    <definedName name="CVX" localSheetId="5">#REF!</definedName>
    <definedName name="CVX" localSheetId="6">#REF!</definedName>
    <definedName name="CVX" localSheetId="1">#REF!</definedName>
    <definedName name="CVX">#REF!</definedName>
    <definedName name="cwr" localSheetId="4">#REF!</definedName>
    <definedName name="cwr" localSheetId="3">#REF!</definedName>
    <definedName name="cwr" localSheetId="2">#REF!</definedName>
    <definedName name="cwr" localSheetId="7">#REF!</definedName>
    <definedName name="cwr" localSheetId="8">#REF!</definedName>
    <definedName name="cwr" localSheetId="5">#REF!</definedName>
    <definedName name="cwr" localSheetId="6">#REF!</definedName>
    <definedName name="cwr" localSheetId="1">#REF!</definedName>
    <definedName name="cwr">#REF!</definedName>
    <definedName name="cxz" localSheetId="4">#REF!</definedName>
    <definedName name="cxz" localSheetId="3">#REF!</definedName>
    <definedName name="cxz" localSheetId="2">#REF!</definedName>
    <definedName name="cxz" localSheetId="7">#REF!</definedName>
    <definedName name="cxz" localSheetId="8">#REF!</definedName>
    <definedName name="cxz" localSheetId="5">#REF!</definedName>
    <definedName name="cxz" localSheetId="6">#REF!</definedName>
    <definedName name="cxz" localSheetId="1">#REF!</definedName>
    <definedName name="cxz">#REF!</definedName>
    <definedName name="cyp">'[19]FS-97'!$BA$90</definedName>
    <definedName name="czhs" localSheetId="4">'[15]yO302.1'!#REF!</definedName>
    <definedName name="czhs" localSheetId="3">'[15]yO302.1'!#REF!</definedName>
    <definedName name="czhs" localSheetId="2">'[15]yO302.1'!#REF!</definedName>
    <definedName name="czhs" localSheetId="7">'[15]yO302.1'!#REF!</definedName>
    <definedName name="czhs" localSheetId="8">'[15]yO302.1'!#REF!</definedName>
    <definedName name="czhs" localSheetId="5">'[15]yO302.1'!#REF!</definedName>
    <definedName name="czhs" localSheetId="6">'[15]yO302.1'!#REF!</definedName>
    <definedName name="czhs" localSheetId="1">'[15]yO302.1'!#REF!</definedName>
    <definedName name="czhs">'[15]yO302.1'!#REF!</definedName>
    <definedName name="D" localSheetId="4">#REF!</definedName>
    <definedName name="D" localSheetId="3">#REF!</definedName>
    <definedName name="D" localSheetId="2">#REF!</definedName>
    <definedName name="D" localSheetId="7">#REF!</definedName>
    <definedName name="D" localSheetId="8">#REF!</definedName>
    <definedName name="D" localSheetId="5">#REF!</definedName>
    <definedName name="D" localSheetId="6">#REF!</definedName>
    <definedName name="D" localSheetId="1">#REF!</definedName>
    <definedName name="D">#REF!</definedName>
    <definedName name="data" localSheetId="4">#REF!</definedName>
    <definedName name="data" localSheetId="3">#REF!</definedName>
    <definedName name="data" localSheetId="2">#REF!</definedName>
    <definedName name="data" localSheetId="7">#REF!</definedName>
    <definedName name="data" localSheetId="8">#REF!</definedName>
    <definedName name="data" localSheetId="5">#REF!</definedName>
    <definedName name="data" localSheetId="6">#REF!</definedName>
    <definedName name="data" localSheetId="1">#REF!</definedName>
    <definedName name="data">#REF!</definedName>
    <definedName name="Data_Agency" localSheetId="4">#REF!</definedName>
    <definedName name="Data_Agency" localSheetId="3">#REF!</definedName>
    <definedName name="Data_Agency" localSheetId="2">#REF!</definedName>
    <definedName name="Data_Agency" localSheetId="7">#REF!</definedName>
    <definedName name="Data_Agency" localSheetId="8">#REF!</definedName>
    <definedName name="Data_Agency" localSheetId="5">#REF!</definedName>
    <definedName name="Data_Agency" localSheetId="6">#REF!</definedName>
    <definedName name="Data_Agency" localSheetId="1">#REF!</definedName>
    <definedName name="Data_Agency">#REF!</definedName>
    <definedName name="Data_DirectCostsConsultants_Y1" localSheetId="4">#REF!</definedName>
    <definedName name="Data_DirectCostsConsultants_Y1" localSheetId="3">#REF!</definedName>
    <definedName name="Data_DirectCostsConsultants_Y1" localSheetId="2">#REF!</definedName>
    <definedName name="Data_DirectCostsConsultants_Y1" localSheetId="7">#REF!</definedName>
    <definedName name="Data_DirectCostsConsultants_Y1" localSheetId="8">#REF!</definedName>
    <definedName name="Data_DirectCostsConsultants_Y1" localSheetId="5">#REF!</definedName>
    <definedName name="Data_DirectCostsConsultants_Y1" localSheetId="6">#REF!</definedName>
    <definedName name="Data_DirectCostsConsultants_Y1" localSheetId="1">#REF!</definedName>
    <definedName name="Data_DirectCostsConsultants_Y1">#REF!</definedName>
    <definedName name="Data_DirectCostsConsultants_Y2" localSheetId="4">#REF!</definedName>
    <definedName name="Data_DirectCostsConsultants_Y2" localSheetId="3">#REF!</definedName>
    <definedName name="Data_DirectCostsConsultants_Y2" localSheetId="2">#REF!</definedName>
    <definedName name="Data_DirectCostsConsultants_Y2" localSheetId="7">#REF!</definedName>
    <definedName name="Data_DirectCostsConsultants_Y2" localSheetId="8">#REF!</definedName>
    <definedName name="Data_DirectCostsConsultants_Y2" localSheetId="5">#REF!</definedName>
    <definedName name="Data_DirectCostsConsultants_Y2" localSheetId="6">#REF!</definedName>
    <definedName name="Data_DirectCostsConsultants_Y2" localSheetId="1">#REF!</definedName>
    <definedName name="Data_DirectCostsConsultants_Y2">#REF!</definedName>
    <definedName name="Data_DirectCostsConsultants_Y3" localSheetId="4">#REF!</definedName>
    <definedName name="Data_DirectCostsConsultants_Y3" localSheetId="3">#REF!</definedName>
    <definedName name="Data_DirectCostsConsultants_Y3" localSheetId="2">#REF!</definedName>
    <definedName name="Data_DirectCostsConsultants_Y3" localSheetId="7">#REF!</definedName>
    <definedName name="Data_DirectCostsConsultants_Y3" localSheetId="8">#REF!</definedName>
    <definedName name="Data_DirectCostsConsultants_Y3" localSheetId="5">#REF!</definedName>
    <definedName name="Data_DirectCostsConsultants_Y3" localSheetId="6">#REF!</definedName>
    <definedName name="Data_DirectCostsConsultants_Y3" localSheetId="1">#REF!</definedName>
    <definedName name="Data_DirectCostsConsultants_Y3">#REF!</definedName>
    <definedName name="Data_DirectCostsConsultants_Y4" localSheetId="4">#REF!</definedName>
    <definedName name="Data_DirectCostsConsultants_Y4" localSheetId="3">#REF!</definedName>
    <definedName name="Data_DirectCostsConsultants_Y4" localSheetId="2">#REF!</definedName>
    <definedName name="Data_DirectCostsConsultants_Y4" localSheetId="7">#REF!</definedName>
    <definedName name="Data_DirectCostsConsultants_Y4" localSheetId="8">#REF!</definedName>
    <definedName name="Data_DirectCostsConsultants_Y4" localSheetId="5">#REF!</definedName>
    <definedName name="Data_DirectCostsConsultants_Y4" localSheetId="6">#REF!</definedName>
    <definedName name="Data_DirectCostsConsultants_Y4" localSheetId="1">#REF!</definedName>
    <definedName name="Data_DirectCostsConsultants_Y4">#REF!</definedName>
    <definedName name="Data_DirectCostsConsultants_Y5" localSheetId="4">#REF!</definedName>
    <definedName name="Data_DirectCostsConsultants_Y5" localSheetId="3">#REF!</definedName>
    <definedName name="Data_DirectCostsConsultants_Y5" localSheetId="2">#REF!</definedName>
    <definedName name="Data_DirectCostsConsultants_Y5" localSheetId="7">#REF!</definedName>
    <definedName name="Data_DirectCostsConsultants_Y5" localSheetId="8">#REF!</definedName>
    <definedName name="Data_DirectCostsConsultants_Y5" localSheetId="5">#REF!</definedName>
    <definedName name="Data_DirectCostsConsultants_Y5" localSheetId="6">#REF!</definedName>
    <definedName name="Data_DirectCostsConsultants_Y5" localSheetId="1">#REF!</definedName>
    <definedName name="Data_DirectCostsConsultants_Y5">#REF!</definedName>
    <definedName name="Data_DirectCostsConsultants_Y6" localSheetId="4">#REF!</definedName>
    <definedName name="Data_DirectCostsConsultants_Y6" localSheetId="3">#REF!</definedName>
    <definedName name="Data_DirectCostsConsultants_Y6" localSheetId="2">#REF!</definedName>
    <definedName name="Data_DirectCostsConsultants_Y6" localSheetId="7">#REF!</definedName>
    <definedName name="Data_DirectCostsConsultants_Y6" localSheetId="8">#REF!</definedName>
    <definedName name="Data_DirectCostsConsultants_Y6" localSheetId="5">#REF!</definedName>
    <definedName name="Data_DirectCostsConsultants_Y6" localSheetId="6">#REF!</definedName>
    <definedName name="Data_DirectCostsConsultants_Y6" localSheetId="1">#REF!</definedName>
    <definedName name="Data_DirectCostsConsultants_Y6">#REF!</definedName>
    <definedName name="Data_DirectCostsMaintenance_Y1" localSheetId="4">#REF!</definedName>
    <definedName name="Data_DirectCostsMaintenance_Y1" localSheetId="3">#REF!</definedName>
    <definedName name="Data_DirectCostsMaintenance_Y1" localSheetId="2">#REF!</definedName>
    <definedName name="Data_DirectCostsMaintenance_Y1" localSheetId="7">#REF!</definedName>
    <definedName name="Data_DirectCostsMaintenance_Y1" localSheetId="8">#REF!</definedName>
    <definedName name="Data_DirectCostsMaintenance_Y1" localSheetId="5">#REF!</definedName>
    <definedName name="Data_DirectCostsMaintenance_Y1" localSheetId="6">#REF!</definedName>
    <definedName name="Data_DirectCostsMaintenance_Y1" localSheetId="1">#REF!</definedName>
    <definedName name="Data_DirectCostsMaintenance_Y1">#REF!</definedName>
    <definedName name="Data_DirectCostsMaintenance_Y2" localSheetId="4">#REF!</definedName>
    <definedName name="Data_DirectCostsMaintenance_Y2" localSheetId="3">#REF!</definedName>
    <definedName name="Data_DirectCostsMaintenance_Y2" localSheetId="2">#REF!</definedName>
    <definedName name="Data_DirectCostsMaintenance_Y2" localSheetId="7">#REF!</definedName>
    <definedName name="Data_DirectCostsMaintenance_Y2" localSheetId="8">#REF!</definedName>
    <definedName name="Data_DirectCostsMaintenance_Y2" localSheetId="5">#REF!</definedName>
    <definedName name="Data_DirectCostsMaintenance_Y2" localSheetId="6">#REF!</definedName>
    <definedName name="Data_DirectCostsMaintenance_Y2" localSheetId="1">#REF!</definedName>
    <definedName name="Data_DirectCostsMaintenance_Y2">#REF!</definedName>
    <definedName name="Data_DirectCostsMaintenance_Y3" localSheetId="4">#REF!</definedName>
    <definedName name="Data_DirectCostsMaintenance_Y3" localSheetId="3">#REF!</definedName>
    <definedName name="Data_DirectCostsMaintenance_Y3" localSheetId="2">#REF!</definedName>
    <definedName name="Data_DirectCostsMaintenance_Y3" localSheetId="7">#REF!</definedName>
    <definedName name="Data_DirectCostsMaintenance_Y3" localSheetId="8">#REF!</definedName>
    <definedName name="Data_DirectCostsMaintenance_Y3" localSheetId="5">#REF!</definedName>
    <definedName name="Data_DirectCostsMaintenance_Y3" localSheetId="6">#REF!</definedName>
    <definedName name="Data_DirectCostsMaintenance_Y3" localSheetId="1">#REF!</definedName>
    <definedName name="Data_DirectCostsMaintenance_Y3">#REF!</definedName>
    <definedName name="Data_DirectCostsMaintenance_Y4" localSheetId="4">#REF!</definedName>
    <definedName name="Data_DirectCostsMaintenance_Y4" localSheetId="3">#REF!</definedName>
    <definedName name="Data_DirectCostsMaintenance_Y4" localSheetId="2">#REF!</definedName>
    <definedName name="Data_DirectCostsMaintenance_Y4" localSheetId="7">#REF!</definedName>
    <definedName name="Data_DirectCostsMaintenance_Y4" localSheetId="8">#REF!</definedName>
    <definedName name="Data_DirectCostsMaintenance_Y4" localSheetId="5">#REF!</definedName>
    <definedName name="Data_DirectCostsMaintenance_Y4" localSheetId="6">#REF!</definedName>
    <definedName name="Data_DirectCostsMaintenance_Y4" localSheetId="1">#REF!</definedName>
    <definedName name="Data_DirectCostsMaintenance_Y4">#REF!</definedName>
    <definedName name="Data_DirectCostsMaintenance_Y5" localSheetId="4">#REF!</definedName>
    <definedName name="Data_DirectCostsMaintenance_Y5" localSheetId="3">#REF!</definedName>
    <definedName name="Data_DirectCostsMaintenance_Y5" localSheetId="2">#REF!</definedName>
    <definedName name="Data_DirectCostsMaintenance_Y5" localSheetId="7">#REF!</definedName>
    <definedName name="Data_DirectCostsMaintenance_Y5" localSheetId="8">#REF!</definedName>
    <definedName name="Data_DirectCostsMaintenance_Y5" localSheetId="5">#REF!</definedName>
    <definedName name="Data_DirectCostsMaintenance_Y5" localSheetId="6">#REF!</definedName>
    <definedName name="Data_DirectCostsMaintenance_Y5" localSheetId="1">#REF!</definedName>
    <definedName name="Data_DirectCostsMaintenance_Y5">#REF!</definedName>
    <definedName name="Data_DirectCostsMaintenance_Y6" localSheetId="4">#REF!</definedName>
    <definedName name="Data_DirectCostsMaintenance_Y6" localSheetId="3">#REF!</definedName>
    <definedName name="Data_DirectCostsMaintenance_Y6" localSheetId="2">#REF!</definedName>
    <definedName name="Data_DirectCostsMaintenance_Y6" localSheetId="7">#REF!</definedName>
    <definedName name="Data_DirectCostsMaintenance_Y6" localSheetId="8">#REF!</definedName>
    <definedName name="Data_DirectCostsMaintenance_Y6" localSheetId="5">#REF!</definedName>
    <definedName name="Data_DirectCostsMaintenance_Y6" localSheetId="6">#REF!</definedName>
    <definedName name="Data_DirectCostsMaintenance_Y6" localSheetId="1">#REF!</definedName>
    <definedName name="Data_DirectCostsMaintenance_Y6">#REF!</definedName>
    <definedName name="Data_DirectCostsMaterialsSupplies_Y1" localSheetId="4">#REF!</definedName>
    <definedName name="Data_DirectCostsMaterialsSupplies_Y1" localSheetId="3">#REF!</definedName>
    <definedName name="Data_DirectCostsMaterialsSupplies_Y1" localSheetId="2">#REF!</definedName>
    <definedName name="Data_DirectCostsMaterialsSupplies_Y1" localSheetId="7">#REF!</definedName>
    <definedName name="Data_DirectCostsMaterialsSupplies_Y1" localSheetId="8">#REF!</definedName>
    <definedName name="Data_DirectCostsMaterialsSupplies_Y1" localSheetId="5">#REF!</definedName>
    <definedName name="Data_DirectCostsMaterialsSupplies_Y1" localSheetId="6">#REF!</definedName>
    <definedName name="Data_DirectCostsMaterialsSupplies_Y1" localSheetId="1">#REF!</definedName>
    <definedName name="Data_DirectCostsMaterialsSupplies_Y1">#REF!</definedName>
    <definedName name="Data_DirectCostsMaterialsSupplies_Y2" localSheetId="4">#REF!</definedName>
    <definedName name="Data_DirectCostsMaterialsSupplies_Y2" localSheetId="3">#REF!</definedName>
    <definedName name="Data_DirectCostsMaterialsSupplies_Y2" localSheetId="2">#REF!</definedName>
    <definedName name="Data_DirectCostsMaterialsSupplies_Y2" localSheetId="7">#REF!</definedName>
    <definedName name="Data_DirectCostsMaterialsSupplies_Y2" localSheetId="8">#REF!</definedName>
    <definedName name="Data_DirectCostsMaterialsSupplies_Y2" localSheetId="5">#REF!</definedName>
    <definedName name="Data_DirectCostsMaterialsSupplies_Y2" localSheetId="6">#REF!</definedName>
    <definedName name="Data_DirectCostsMaterialsSupplies_Y2" localSheetId="1">#REF!</definedName>
    <definedName name="Data_DirectCostsMaterialsSupplies_Y2">#REF!</definedName>
    <definedName name="Data_DirectCostsMaterialsSupplies_Y3" localSheetId="4">#REF!</definedName>
    <definedName name="Data_DirectCostsMaterialsSupplies_Y3" localSheetId="3">#REF!</definedName>
    <definedName name="Data_DirectCostsMaterialsSupplies_Y3" localSheetId="2">#REF!</definedName>
    <definedName name="Data_DirectCostsMaterialsSupplies_Y3" localSheetId="7">#REF!</definedName>
    <definedName name="Data_DirectCostsMaterialsSupplies_Y3" localSheetId="8">#REF!</definedName>
    <definedName name="Data_DirectCostsMaterialsSupplies_Y3" localSheetId="5">#REF!</definedName>
    <definedName name="Data_DirectCostsMaterialsSupplies_Y3" localSheetId="6">#REF!</definedName>
    <definedName name="Data_DirectCostsMaterialsSupplies_Y3" localSheetId="1">#REF!</definedName>
    <definedName name="Data_DirectCostsMaterialsSupplies_Y3">#REF!</definedName>
    <definedName name="Data_DirectCostsMaterialsSupplies_Y4" localSheetId="4">#REF!</definedName>
    <definedName name="Data_DirectCostsMaterialsSupplies_Y4" localSheetId="3">#REF!</definedName>
    <definedName name="Data_DirectCostsMaterialsSupplies_Y4" localSheetId="2">#REF!</definedName>
    <definedName name="Data_DirectCostsMaterialsSupplies_Y4" localSheetId="7">#REF!</definedName>
    <definedName name="Data_DirectCostsMaterialsSupplies_Y4" localSheetId="8">#REF!</definedName>
    <definedName name="Data_DirectCostsMaterialsSupplies_Y4" localSheetId="5">#REF!</definedName>
    <definedName name="Data_DirectCostsMaterialsSupplies_Y4" localSheetId="6">#REF!</definedName>
    <definedName name="Data_DirectCostsMaterialsSupplies_Y4" localSheetId="1">#REF!</definedName>
    <definedName name="Data_DirectCostsMaterialsSupplies_Y4">#REF!</definedName>
    <definedName name="Data_DirectCostsMaterialsSupplies_Y5" localSheetId="4">#REF!</definedName>
    <definedName name="Data_DirectCostsMaterialsSupplies_Y5" localSheetId="3">#REF!</definedName>
    <definedName name="Data_DirectCostsMaterialsSupplies_Y5" localSheetId="2">#REF!</definedName>
    <definedName name="Data_DirectCostsMaterialsSupplies_Y5" localSheetId="7">#REF!</definedName>
    <definedName name="Data_DirectCostsMaterialsSupplies_Y5" localSheetId="8">#REF!</definedName>
    <definedName name="Data_DirectCostsMaterialsSupplies_Y5" localSheetId="5">#REF!</definedName>
    <definedName name="Data_DirectCostsMaterialsSupplies_Y5" localSheetId="6">#REF!</definedName>
    <definedName name="Data_DirectCostsMaterialsSupplies_Y5" localSheetId="1">#REF!</definedName>
    <definedName name="Data_DirectCostsMaterialsSupplies_Y5">#REF!</definedName>
    <definedName name="Data_DirectCostsMaterialsSupplies_Y6" localSheetId="4">#REF!</definedName>
    <definedName name="Data_DirectCostsMaterialsSupplies_Y6" localSheetId="3">#REF!</definedName>
    <definedName name="Data_DirectCostsMaterialsSupplies_Y6" localSheetId="2">#REF!</definedName>
    <definedName name="Data_DirectCostsMaterialsSupplies_Y6" localSheetId="7">#REF!</definedName>
    <definedName name="Data_DirectCostsMaterialsSupplies_Y6" localSheetId="8">#REF!</definedName>
    <definedName name="Data_DirectCostsMaterialsSupplies_Y6" localSheetId="5">#REF!</definedName>
    <definedName name="Data_DirectCostsMaterialsSupplies_Y6" localSheetId="6">#REF!</definedName>
    <definedName name="Data_DirectCostsMaterialsSupplies_Y6" localSheetId="1">#REF!</definedName>
    <definedName name="Data_DirectCostsMaterialsSupplies_Y6">#REF!</definedName>
    <definedName name="Data_DirectCostsOther_Y1" localSheetId="4">#REF!,#REF!</definedName>
    <definedName name="Data_DirectCostsOther_Y1" localSheetId="3">#REF!,#REF!</definedName>
    <definedName name="Data_DirectCostsOther_Y1" localSheetId="2">#REF!,#REF!</definedName>
    <definedName name="Data_DirectCostsOther_Y1" localSheetId="7">#REF!,#REF!</definedName>
    <definedName name="Data_DirectCostsOther_Y1" localSheetId="8">#REF!,#REF!</definedName>
    <definedName name="Data_DirectCostsOther_Y1" localSheetId="5">#REF!,#REF!</definedName>
    <definedName name="Data_DirectCostsOther_Y1" localSheetId="6">#REF!,#REF!</definedName>
    <definedName name="Data_DirectCostsOther_Y1" localSheetId="1">#REF!,#REF!</definedName>
    <definedName name="Data_DirectCostsOther_Y1">#REF!,#REF!</definedName>
    <definedName name="Data_DirectCostsOther_Y2" localSheetId="4">#REF!,#REF!</definedName>
    <definedName name="Data_DirectCostsOther_Y2" localSheetId="3">#REF!,#REF!</definedName>
    <definedName name="Data_DirectCostsOther_Y2" localSheetId="2">#REF!,#REF!</definedName>
    <definedName name="Data_DirectCostsOther_Y2" localSheetId="7">#REF!,#REF!</definedName>
    <definedName name="Data_DirectCostsOther_Y2" localSheetId="8">#REF!,#REF!</definedName>
    <definedName name="Data_DirectCostsOther_Y2" localSheetId="5">#REF!,#REF!</definedName>
    <definedName name="Data_DirectCostsOther_Y2" localSheetId="6">#REF!,#REF!</definedName>
    <definedName name="Data_DirectCostsOther_Y2" localSheetId="1">#REF!,#REF!</definedName>
    <definedName name="Data_DirectCostsOther_Y2">#REF!,#REF!</definedName>
    <definedName name="Data_DirectCostsOther_Y3" localSheetId="4">#REF!,#REF!</definedName>
    <definedName name="Data_DirectCostsOther_Y3" localSheetId="3">#REF!,#REF!</definedName>
    <definedName name="Data_DirectCostsOther_Y3" localSheetId="2">#REF!,#REF!</definedName>
    <definedName name="Data_DirectCostsOther_Y3" localSheetId="7">#REF!,#REF!</definedName>
    <definedName name="Data_DirectCostsOther_Y3" localSheetId="8">#REF!,#REF!</definedName>
    <definedName name="Data_DirectCostsOther_Y3" localSheetId="5">#REF!,#REF!</definedName>
    <definedName name="Data_DirectCostsOther_Y3" localSheetId="6">#REF!,#REF!</definedName>
    <definedName name="Data_DirectCostsOther_Y3" localSheetId="1">#REF!,#REF!</definedName>
    <definedName name="Data_DirectCostsOther_Y3">#REF!,#REF!</definedName>
    <definedName name="Data_DirectCostsOther_Y4" localSheetId="4">#REF!,#REF!</definedName>
    <definedName name="Data_DirectCostsOther_Y4" localSheetId="3">#REF!,#REF!</definedName>
    <definedName name="Data_DirectCostsOther_Y4" localSheetId="2">#REF!,#REF!</definedName>
    <definedName name="Data_DirectCostsOther_Y4" localSheetId="7">#REF!,#REF!</definedName>
    <definedName name="Data_DirectCostsOther_Y4" localSheetId="8">#REF!,#REF!</definedName>
    <definedName name="Data_DirectCostsOther_Y4" localSheetId="5">#REF!,#REF!</definedName>
    <definedName name="Data_DirectCostsOther_Y4" localSheetId="6">#REF!,#REF!</definedName>
    <definedName name="Data_DirectCostsOther_Y4" localSheetId="1">#REF!,#REF!</definedName>
    <definedName name="Data_DirectCostsOther_Y4">#REF!,#REF!</definedName>
    <definedName name="Data_DirectCostsOther_Y5" localSheetId="4">#REF!,#REF!</definedName>
    <definedName name="Data_DirectCostsOther_Y5" localSheetId="3">#REF!,#REF!</definedName>
    <definedName name="Data_DirectCostsOther_Y5" localSheetId="2">#REF!,#REF!</definedName>
    <definedName name="Data_DirectCostsOther_Y5" localSheetId="7">#REF!,#REF!</definedName>
    <definedName name="Data_DirectCostsOther_Y5" localSheetId="8">#REF!,#REF!</definedName>
    <definedName name="Data_DirectCostsOther_Y5" localSheetId="5">#REF!,#REF!</definedName>
    <definedName name="Data_DirectCostsOther_Y5" localSheetId="6">#REF!,#REF!</definedName>
    <definedName name="Data_DirectCostsOther_Y5" localSheetId="1">#REF!,#REF!</definedName>
    <definedName name="Data_DirectCostsOther_Y5">#REF!,#REF!</definedName>
    <definedName name="Data_DirectCostsOther_Y6" localSheetId="4">#REF!,#REF!</definedName>
    <definedName name="Data_DirectCostsOther_Y6" localSheetId="3">#REF!,#REF!</definedName>
    <definedName name="Data_DirectCostsOther_Y6" localSheetId="2">#REF!,#REF!</definedName>
    <definedName name="Data_DirectCostsOther_Y6" localSheetId="7">#REF!,#REF!</definedName>
    <definedName name="Data_DirectCostsOther_Y6" localSheetId="8">#REF!,#REF!</definedName>
    <definedName name="Data_DirectCostsOther_Y6" localSheetId="5">#REF!,#REF!</definedName>
    <definedName name="Data_DirectCostsOther_Y6" localSheetId="6">#REF!,#REF!</definedName>
    <definedName name="Data_DirectCostsOther_Y6" localSheetId="1">#REF!,#REF!</definedName>
    <definedName name="Data_DirectCostsOther_Y6">#REF!,#REF!</definedName>
    <definedName name="Data_DirectCostsPublications_Y1" localSheetId="4">#REF!</definedName>
    <definedName name="Data_DirectCostsPublications_Y1" localSheetId="3">#REF!</definedName>
    <definedName name="Data_DirectCostsPublications_Y1" localSheetId="2">#REF!</definedName>
    <definedName name="Data_DirectCostsPublications_Y1" localSheetId="7">#REF!</definedName>
    <definedName name="Data_DirectCostsPublications_Y1" localSheetId="8">#REF!</definedName>
    <definedName name="Data_DirectCostsPublications_Y1" localSheetId="5">#REF!</definedName>
    <definedName name="Data_DirectCostsPublications_Y1" localSheetId="6">#REF!</definedName>
    <definedName name="Data_DirectCostsPublications_Y1" localSheetId="1">#REF!</definedName>
    <definedName name="Data_DirectCostsPublications_Y1">#REF!</definedName>
    <definedName name="Data_DirectCostsPublications_Y2" localSheetId="4">#REF!</definedName>
    <definedName name="Data_DirectCostsPublications_Y2" localSheetId="3">#REF!</definedName>
    <definedName name="Data_DirectCostsPublications_Y2" localSheetId="2">#REF!</definedName>
    <definedName name="Data_DirectCostsPublications_Y2" localSheetId="7">#REF!</definedName>
    <definedName name="Data_DirectCostsPublications_Y2" localSheetId="8">#REF!</definedName>
    <definedName name="Data_DirectCostsPublications_Y2" localSheetId="5">#REF!</definedName>
    <definedName name="Data_DirectCostsPublications_Y2" localSheetId="6">#REF!</definedName>
    <definedName name="Data_DirectCostsPublications_Y2" localSheetId="1">#REF!</definedName>
    <definedName name="Data_DirectCostsPublications_Y2">#REF!</definedName>
    <definedName name="Data_DirectCostsPublications_Y3" localSheetId="4">#REF!</definedName>
    <definedName name="Data_DirectCostsPublications_Y3" localSheetId="3">#REF!</definedName>
    <definedName name="Data_DirectCostsPublications_Y3" localSheetId="2">#REF!</definedName>
    <definedName name="Data_DirectCostsPublications_Y3" localSheetId="7">#REF!</definedName>
    <definedName name="Data_DirectCostsPublications_Y3" localSheetId="8">#REF!</definedName>
    <definedName name="Data_DirectCostsPublications_Y3" localSheetId="5">#REF!</definedName>
    <definedName name="Data_DirectCostsPublications_Y3" localSheetId="6">#REF!</definedName>
    <definedName name="Data_DirectCostsPublications_Y3" localSheetId="1">#REF!</definedName>
    <definedName name="Data_DirectCostsPublications_Y3">#REF!</definedName>
    <definedName name="Data_DirectCostsPublications_Y4" localSheetId="4">#REF!</definedName>
    <definedName name="Data_DirectCostsPublications_Y4" localSheetId="3">#REF!</definedName>
    <definedName name="Data_DirectCostsPublications_Y4" localSheetId="2">#REF!</definedName>
    <definedName name="Data_DirectCostsPublications_Y4" localSheetId="7">#REF!</definedName>
    <definedName name="Data_DirectCostsPublications_Y4" localSheetId="8">#REF!</definedName>
    <definedName name="Data_DirectCostsPublications_Y4" localSheetId="5">#REF!</definedName>
    <definedName name="Data_DirectCostsPublications_Y4" localSheetId="6">#REF!</definedName>
    <definedName name="Data_DirectCostsPublications_Y4" localSheetId="1">#REF!</definedName>
    <definedName name="Data_DirectCostsPublications_Y4">#REF!</definedName>
    <definedName name="Data_DirectCostsPublications_Y5" localSheetId="4">#REF!</definedName>
    <definedName name="Data_DirectCostsPublications_Y5" localSheetId="3">#REF!</definedName>
    <definedName name="Data_DirectCostsPublications_Y5" localSheetId="2">#REF!</definedName>
    <definedName name="Data_DirectCostsPublications_Y5" localSheetId="7">#REF!</definedName>
    <definedName name="Data_DirectCostsPublications_Y5" localSheetId="8">#REF!</definedName>
    <definedName name="Data_DirectCostsPublications_Y5" localSheetId="5">#REF!</definedName>
    <definedName name="Data_DirectCostsPublications_Y5" localSheetId="6">#REF!</definedName>
    <definedName name="Data_DirectCostsPublications_Y5" localSheetId="1">#REF!</definedName>
    <definedName name="Data_DirectCostsPublications_Y5">#REF!</definedName>
    <definedName name="Data_DirectCostsPublications_Y6" localSheetId="4">#REF!</definedName>
    <definedName name="Data_DirectCostsPublications_Y6" localSheetId="3">#REF!</definedName>
    <definedName name="Data_DirectCostsPublications_Y6" localSheetId="2">#REF!</definedName>
    <definedName name="Data_DirectCostsPublications_Y6" localSheetId="7">#REF!</definedName>
    <definedName name="Data_DirectCostsPublications_Y6" localSheetId="8">#REF!</definedName>
    <definedName name="Data_DirectCostsPublications_Y6" localSheetId="5">#REF!</definedName>
    <definedName name="Data_DirectCostsPublications_Y6" localSheetId="6">#REF!</definedName>
    <definedName name="Data_DirectCostsPublications_Y6" localSheetId="1">#REF!</definedName>
    <definedName name="Data_DirectCostsPublications_Y6">#REF!</definedName>
    <definedName name="Data_Exclude_Equipment" localSheetId="4">#REF!</definedName>
    <definedName name="Data_Exclude_Equipment" localSheetId="3">#REF!</definedName>
    <definedName name="Data_Exclude_Equipment" localSheetId="2">#REF!</definedName>
    <definedName name="Data_Exclude_Equipment" localSheetId="7">#REF!</definedName>
    <definedName name="Data_Exclude_Equipment" localSheetId="8">#REF!</definedName>
    <definedName name="Data_Exclude_Equipment" localSheetId="5">#REF!</definedName>
    <definedName name="Data_Exclude_Equipment" localSheetId="6">#REF!</definedName>
    <definedName name="Data_Exclude_Equipment" localSheetId="1">#REF!</definedName>
    <definedName name="Data_Exclude_Equipment">#REF!</definedName>
    <definedName name="Data_Exclude_Fringes" localSheetId="4">#REF!</definedName>
    <definedName name="Data_Exclude_Fringes" localSheetId="3">#REF!</definedName>
    <definedName name="Data_Exclude_Fringes" localSheetId="2">#REF!</definedName>
    <definedName name="Data_Exclude_Fringes" localSheetId="7">#REF!</definedName>
    <definedName name="Data_Exclude_Fringes" localSheetId="8">#REF!</definedName>
    <definedName name="Data_Exclude_Fringes" localSheetId="5">#REF!</definedName>
    <definedName name="Data_Exclude_Fringes" localSheetId="6">#REF!</definedName>
    <definedName name="Data_Exclude_Fringes" localSheetId="1">#REF!</definedName>
    <definedName name="Data_Exclude_Fringes">#REF!</definedName>
    <definedName name="Data_Exclude_NonUWSubawards" localSheetId="4">#REF!</definedName>
    <definedName name="Data_Exclude_NonUWSubawards" localSheetId="3">#REF!</definedName>
    <definedName name="Data_Exclude_NonUWSubawards" localSheetId="2">#REF!</definedName>
    <definedName name="Data_Exclude_NonUWSubawards" localSheetId="7">#REF!</definedName>
    <definedName name="Data_Exclude_NonUWSubawards" localSheetId="8">#REF!</definedName>
    <definedName name="Data_Exclude_NonUWSubawards" localSheetId="5">#REF!</definedName>
    <definedName name="Data_Exclude_NonUWSubawards" localSheetId="6">#REF!</definedName>
    <definedName name="Data_Exclude_NonUWSubawards" localSheetId="1">#REF!</definedName>
    <definedName name="Data_Exclude_NonUWSubawards">#REF!</definedName>
    <definedName name="Data_Exclude_NonUWSubawardsExceeding25K" localSheetId="4">#REF!</definedName>
    <definedName name="Data_Exclude_NonUWSubawardsExceeding25K" localSheetId="3">#REF!</definedName>
    <definedName name="Data_Exclude_NonUWSubawardsExceeding25K" localSheetId="2">#REF!</definedName>
    <definedName name="Data_Exclude_NonUWSubawardsExceeding25K" localSheetId="7">#REF!</definedName>
    <definedName name="Data_Exclude_NonUWSubawardsExceeding25K" localSheetId="8">#REF!</definedName>
    <definedName name="Data_Exclude_NonUWSubawardsExceeding25K" localSheetId="5">#REF!</definedName>
    <definedName name="Data_Exclude_NonUWSubawardsExceeding25K" localSheetId="6">#REF!</definedName>
    <definedName name="Data_Exclude_NonUWSubawardsExceeding25K" localSheetId="1">#REF!</definedName>
    <definedName name="Data_Exclude_NonUWSubawardsExceeding25K">#REF!</definedName>
    <definedName name="Data_Exclude_OtherCosts" localSheetId="4">#REF!</definedName>
    <definedName name="Data_Exclude_OtherCosts" localSheetId="3">#REF!</definedName>
    <definedName name="Data_Exclude_OtherCosts" localSheetId="2">#REF!</definedName>
    <definedName name="Data_Exclude_OtherCosts" localSheetId="7">#REF!</definedName>
    <definedName name="Data_Exclude_OtherCosts" localSheetId="8">#REF!</definedName>
    <definedName name="Data_Exclude_OtherCosts" localSheetId="5">#REF!</definedName>
    <definedName name="Data_Exclude_OtherCosts" localSheetId="6">#REF!</definedName>
    <definedName name="Data_Exclude_OtherCosts" localSheetId="1">#REF!</definedName>
    <definedName name="Data_Exclude_OtherCosts">#REF!</definedName>
    <definedName name="Data_Exclude_ParticipantCosts" localSheetId="4">#REF!</definedName>
    <definedName name="Data_Exclude_ParticipantCosts" localSheetId="3">#REF!</definedName>
    <definedName name="Data_Exclude_ParticipantCosts" localSheetId="2">#REF!</definedName>
    <definedName name="Data_Exclude_ParticipantCosts" localSheetId="7">#REF!</definedName>
    <definedName name="Data_Exclude_ParticipantCosts" localSheetId="8">#REF!</definedName>
    <definedName name="Data_Exclude_ParticipantCosts" localSheetId="5">#REF!</definedName>
    <definedName name="Data_Exclude_ParticipantCosts" localSheetId="6">#REF!</definedName>
    <definedName name="Data_Exclude_ParticipantCosts" localSheetId="1">#REF!</definedName>
    <definedName name="Data_Exclude_ParticipantCosts">#REF!</definedName>
    <definedName name="Data_Exclude_SalariesWages" localSheetId="4">#REF!</definedName>
    <definedName name="Data_Exclude_SalariesWages" localSheetId="3">#REF!</definedName>
    <definedName name="Data_Exclude_SalariesWages" localSheetId="2">#REF!</definedName>
    <definedName name="Data_Exclude_SalariesWages" localSheetId="7">#REF!</definedName>
    <definedName name="Data_Exclude_SalariesWages" localSheetId="8">#REF!</definedName>
    <definedName name="Data_Exclude_SalariesWages" localSheetId="5">#REF!</definedName>
    <definedName name="Data_Exclude_SalariesWages" localSheetId="6">#REF!</definedName>
    <definedName name="Data_Exclude_SalariesWages" localSheetId="1">#REF!</definedName>
    <definedName name="Data_Exclude_SalariesWages">#REF!</definedName>
    <definedName name="Data_Exclude_Travel" localSheetId="4">#REF!</definedName>
    <definedName name="Data_Exclude_Travel" localSheetId="3">#REF!</definedName>
    <definedName name="Data_Exclude_Travel" localSheetId="2">#REF!</definedName>
    <definedName name="Data_Exclude_Travel" localSheetId="7">#REF!</definedName>
    <definedName name="Data_Exclude_Travel" localSheetId="8">#REF!</definedName>
    <definedName name="Data_Exclude_Travel" localSheetId="5">#REF!</definedName>
    <definedName name="Data_Exclude_Travel" localSheetId="6">#REF!</definedName>
    <definedName name="Data_Exclude_Travel" localSheetId="1">#REF!</definedName>
    <definedName name="Data_Exclude_Travel">#REF!</definedName>
    <definedName name="Data_Exclude_Tuition" localSheetId="4">#REF!</definedName>
    <definedName name="Data_Exclude_Tuition" localSheetId="3">#REF!</definedName>
    <definedName name="Data_Exclude_Tuition" localSheetId="2">#REF!</definedName>
    <definedName name="Data_Exclude_Tuition" localSheetId="7">#REF!</definedName>
    <definedName name="Data_Exclude_Tuition" localSheetId="8">#REF!</definedName>
    <definedName name="Data_Exclude_Tuition" localSheetId="5">#REF!</definedName>
    <definedName name="Data_Exclude_Tuition" localSheetId="6">#REF!</definedName>
    <definedName name="Data_Exclude_Tuition" localSheetId="1">#REF!</definedName>
    <definedName name="Data_Exclude_Tuition">#REF!</definedName>
    <definedName name="Data_FA_Rate" localSheetId="4">#REF!</definedName>
    <definedName name="Data_FA_Rate" localSheetId="3">#REF!</definedName>
    <definedName name="Data_FA_Rate" localSheetId="2">#REF!</definedName>
    <definedName name="Data_FA_Rate" localSheetId="7">#REF!</definedName>
    <definedName name="Data_FA_Rate" localSheetId="8">#REF!</definedName>
    <definedName name="Data_FA_Rate" localSheetId="5">#REF!</definedName>
    <definedName name="Data_FA_Rate" localSheetId="6">#REF!</definedName>
    <definedName name="Data_FA_Rate" localSheetId="1">#REF!</definedName>
    <definedName name="Data_FA_Rate">#REF!</definedName>
    <definedName name="Data_ParticipantCostsOther_Y1" localSheetId="4">#REF!</definedName>
    <definedName name="Data_ParticipantCostsOther_Y1" localSheetId="3">#REF!</definedName>
    <definedName name="Data_ParticipantCostsOther_Y1" localSheetId="2">#REF!</definedName>
    <definedName name="Data_ParticipantCostsOther_Y1" localSheetId="7">#REF!</definedName>
    <definedName name="Data_ParticipantCostsOther_Y1" localSheetId="8">#REF!</definedName>
    <definedName name="Data_ParticipantCostsOther_Y1" localSheetId="5">#REF!</definedName>
    <definedName name="Data_ParticipantCostsOther_Y1" localSheetId="6">#REF!</definedName>
    <definedName name="Data_ParticipantCostsOther_Y1" localSheetId="1">#REF!</definedName>
    <definedName name="Data_ParticipantCostsOther_Y1">#REF!</definedName>
    <definedName name="Data_ParticipantCostsOther_Y2" localSheetId="4">#REF!</definedName>
    <definedName name="Data_ParticipantCostsOther_Y2" localSheetId="3">#REF!</definedName>
    <definedName name="Data_ParticipantCostsOther_Y2" localSheetId="2">#REF!</definedName>
    <definedName name="Data_ParticipantCostsOther_Y2" localSheetId="7">#REF!</definedName>
    <definedName name="Data_ParticipantCostsOther_Y2" localSheetId="8">#REF!</definedName>
    <definedName name="Data_ParticipantCostsOther_Y2" localSheetId="5">#REF!</definedName>
    <definedName name="Data_ParticipantCostsOther_Y2" localSheetId="6">#REF!</definedName>
    <definedName name="Data_ParticipantCostsOther_Y2" localSheetId="1">#REF!</definedName>
    <definedName name="Data_ParticipantCostsOther_Y2">#REF!</definedName>
    <definedName name="Data_ParticipantCostsOther_Y3" localSheetId="4">#REF!</definedName>
    <definedName name="Data_ParticipantCostsOther_Y3" localSheetId="3">#REF!</definedName>
    <definedName name="Data_ParticipantCostsOther_Y3" localSheetId="2">#REF!</definedName>
    <definedName name="Data_ParticipantCostsOther_Y3" localSheetId="7">#REF!</definedName>
    <definedName name="Data_ParticipantCostsOther_Y3" localSheetId="8">#REF!</definedName>
    <definedName name="Data_ParticipantCostsOther_Y3" localSheetId="5">#REF!</definedName>
    <definedName name="Data_ParticipantCostsOther_Y3" localSheetId="6">#REF!</definedName>
    <definedName name="Data_ParticipantCostsOther_Y3" localSheetId="1">#REF!</definedName>
    <definedName name="Data_ParticipantCostsOther_Y3">#REF!</definedName>
    <definedName name="Data_ParticipantCostsOther_Y4" localSheetId="4">#REF!</definedName>
    <definedName name="Data_ParticipantCostsOther_Y4" localSheetId="3">#REF!</definedName>
    <definedName name="Data_ParticipantCostsOther_Y4" localSheetId="2">#REF!</definedName>
    <definedName name="Data_ParticipantCostsOther_Y4" localSheetId="7">#REF!</definedName>
    <definedName name="Data_ParticipantCostsOther_Y4" localSheetId="8">#REF!</definedName>
    <definedName name="Data_ParticipantCostsOther_Y4" localSheetId="5">#REF!</definedName>
    <definedName name="Data_ParticipantCostsOther_Y4" localSheetId="6">#REF!</definedName>
    <definedName name="Data_ParticipantCostsOther_Y4" localSheetId="1">#REF!</definedName>
    <definedName name="Data_ParticipantCostsOther_Y4">#REF!</definedName>
    <definedName name="Data_ParticipantCostsOther_Y5" localSheetId="4">#REF!</definedName>
    <definedName name="Data_ParticipantCostsOther_Y5" localSheetId="3">#REF!</definedName>
    <definedName name="Data_ParticipantCostsOther_Y5" localSheetId="2">#REF!</definedName>
    <definedName name="Data_ParticipantCostsOther_Y5" localSheetId="7">#REF!</definedName>
    <definedName name="Data_ParticipantCostsOther_Y5" localSheetId="8">#REF!</definedName>
    <definedName name="Data_ParticipantCostsOther_Y5" localSheetId="5">#REF!</definedName>
    <definedName name="Data_ParticipantCostsOther_Y5" localSheetId="6">#REF!</definedName>
    <definedName name="Data_ParticipantCostsOther_Y5" localSheetId="1">#REF!</definedName>
    <definedName name="Data_ParticipantCostsOther_Y5">#REF!</definedName>
    <definedName name="Data_ParticipantCostsOther_Y6" localSheetId="4">#REF!</definedName>
    <definedName name="Data_ParticipantCostsOther_Y6" localSheetId="3">#REF!</definedName>
    <definedName name="Data_ParticipantCostsOther_Y6" localSheetId="2">#REF!</definedName>
    <definedName name="Data_ParticipantCostsOther_Y6" localSheetId="7">#REF!</definedName>
    <definedName name="Data_ParticipantCostsOther_Y6" localSheetId="8">#REF!</definedName>
    <definedName name="Data_ParticipantCostsOther_Y6" localSheetId="5">#REF!</definedName>
    <definedName name="Data_ParticipantCostsOther_Y6" localSheetId="6">#REF!</definedName>
    <definedName name="Data_ParticipantCostsOther_Y6" localSheetId="1">#REF!</definedName>
    <definedName name="Data_ParticipantCostsOther_Y6">#REF!</definedName>
    <definedName name="Data_ParticipantStipends_Y1" localSheetId="4">#REF!</definedName>
    <definedName name="Data_ParticipantStipends_Y1" localSheetId="3">#REF!</definedName>
    <definedName name="Data_ParticipantStipends_Y1" localSheetId="2">#REF!</definedName>
    <definedName name="Data_ParticipantStipends_Y1" localSheetId="7">#REF!</definedName>
    <definedName name="Data_ParticipantStipends_Y1" localSheetId="8">#REF!</definedName>
    <definedName name="Data_ParticipantStipends_Y1" localSheetId="5">#REF!</definedName>
    <definedName name="Data_ParticipantStipends_Y1" localSheetId="6">#REF!</definedName>
    <definedName name="Data_ParticipantStipends_Y1" localSheetId="1">#REF!</definedName>
    <definedName name="Data_ParticipantStipends_Y1">#REF!</definedName>
    <definedName name="Data_ParticipantStipends_Y2" localSheetId="4">#REF!</definedName>
    <definedName name="Data_ParticipantStipends_Y2" localSheetId="3">#REF!</definedName>
    <definedName name="Data_ParticipantStipends_Y2" localSheetId="2">#REF!</definedName>
    <definedName name="Data_ParticipantStipends_Y2" localSheetId="7">#REF!</definedName>
    <definedName name="Data_ParticipantStipends_Y2" localSheetId="8">#REF!</definedName>
    <definedName name="Data_ParticipantStipends_Y2" localSheetId="5">#REF!</definedName>
    <definedName name="Data_ParticipantStipends_Y2" localSheetId="6">#REF!</definedName>
    <definedName name="Data_ParticipantStipends_Y2" localSheetId="1">#REF!</definedName>
    <definedName name="Data_ParticipantStipends_Y2">#REF!</definedName>
    <definedName name="Data_ParticipantStipends_Y3" localSheetId="4">#REF!</definedName>
    <definedName name="Data_ParticipantStipends_Y3" localSheetId="3">#REF!</definedName>
    <definedName name="Data_ParticipantStipends_Y3" localSheetId="2">#REF!</definedName>
    <definedName name="Data_ParticipantStipends_Y3" localSheetId="7">#REF!</definedName>
    <definedName name="Data_ParticipantStipends_Y3" localSheetId="8">#REF!</definedName>
    <definedName name="Data_ParticipantStipends_Y3" localSheetId="5">#REF!</definedName>
    <definedName name="Data_ParticipantStipends_Y3" localSheetId="6">#REF!</definedName>
    <definedName name="Data_ParticipantStipends_Y3" localSheetId="1">#REF!</definedName>
    <definedName name="Data_ParticipantStipends_Y3">#REF!</definedName>
    <definedName name="Data_ParticipantStipends_Y4" localSheetId="4">#REF!</definedName>
    <definedName name="Data_ParticipantStipends_Y4" localSheetId="3">#REF!</definedName>
    <definedName name="Data_ParticipantStipends_Y4" localSheetId="2">#REF!</definedName>
    <definedName name="Data_ParticipantStipends_Y4" localSheetId="7">#REF!</definedName>
    <definedName name="Data_ParticipantStipends_Y4" localSheetId="8">#REF!</definedName>
    <definedName name="Data_ParticipantStipends_Y4" localSheetId="5">#REF!</definedName>
    <definedName name="Data_ParticipantStipends_Y4" localSheetId="6">#REF!</definedName>
    <definedName name="Data_ParticipantStipends_Y4" localSheetId="1">#REF!</definedName>
    <definedName name="Data_ParticipantStipends_Y4">#REF!</definedName>
    <definedName name="Data_ParticipantStipends_Y5" localSheetId="4">#REF!</definedName>
    <definedName name="Data_ParticipantStipends_Y5" localSheetId="3">#REF!</definedName>
    <definedName name="Data_ParticipantStipends_Y5" localSheetId="2">#REF!</definedName>
    <definedName name="Data_ParticipantStipends_Y5" localSheetId="7">#REF!</definedName>
    <definedName name="Data_ParticipantStipends_Y5" localSheetId="8">#REF!</definedName>
    <definedName name="Data_ParticipantStipends_Y5" localSheetId="5">#REF!</definedName>
    <definedName name="Data_ParticipantStipends_Y5" localSheetId="6">#REF!</definedName>
    <definedName name="Data_ParticipantStipends_Y5" localSheetId="1">#REF!</definedName>
    <definedName name="Data_ParticipantStipends_Y5">#REF!</definedName>
    <definedName name="Data_ParticipantStipends_Y6" localSheetId="4">#REF!</definedName>
    <definedName name="Data_ParticipantStipends_Y6" localSheetId="3">#REF!</definedName>
    <definedName name="Data_ParticipantStipends_Y6" localSheetId="2">#REF!</definedName>
    <definedName name="Data_ParticipantStipends_Y6" localSheetId="7">#REF!</definedName>
    <definedName name="Data_ParticipantStipends_Y6" localSheetId="8">#REF!</definedName>
    <definedName name="Data_ParticipantStipends_Y6" localSheetId="5">#REF!</definedName>
    <definedName name="Data_ParticipantStipends_Y6" localSheetId="6">#REF!</definedName>
    <definedName name="Data_ParticipantStipends_Y6" localSheetId="1">#REF!</definedName>
    <definedName name="Data_ParticipantStipends_Y6">#REF!</definedName>
    <definedName name="Data_ParticipantSubsistence_Y1" localSheetId="4">#REF!</definedName>
    <definedName name="Data_ParticipantSubsistence_Y1" localSheetId="3">#REF!</definedName>
    <definedName name="Data_ParticipantSubsistence_Y1" localSheetId="2">#REF!</definedName>
    <definedName name="Data_ParticipantSubsistence_Y1" localSheetId="7">#REF!</definedName>
    <definedName name="Data_ParticipantSubsistence_Y1" localSheetId="8">#REF!</definedName>
    <definedName name="Data_ParticipantSubsistence_Y1" localSheetId="5">#REF!</definedName>
    <definedName name="Data_ParticipantSubsistence_Y1" localSheetId="6">#REF!</definedName>
    <definedName name="Data_ParticipantSubsistence_Y1" localSheetId="1">#REF!</definedName>
    <definedName name="Data_ParticipantSubsistence_Y1">#REF!</definedName>
    <definedName name="Data_ParticipantSubsistence_Y2" localSheetId="4">#REF!</definedName>
    <definedName name="Data_ParticipantSubsistence_Y2" localSheetId="3">#REF!</definedName>
    <definedName name="Data_ParticipantSubsistence_Y2" localSheetId="2">#REF!</definedName>
    <definedName name="Data_ParticipantSubsistence_Y2" localSheetId="7">#REF!</definedName>
    <definedName name="Data_ParticipantSubsistence_Y2" localSheetId="8">#REF!</definedName>
    <definedName name="Data_ParticipantSubsistence_Y2" localSheetId="5">#REF!</definedName>
    <definedName name="Data_ParticipantSubsistence_Y2" localSheetId="6">#REF!</definedName>
    <definedName name="Data_ParticipantSubsistence_Y2" localSheetId="1">#REF!</definedName>
    <definedName name="Data_ParticipantSubsistence_Y2">#REF!</definedName>
    <definedName name="Data_ParticipantSubsistence_Y3" localSheetId="4">#REF!</definedName>
    <definedName name="Data_ParticipantSubsistence_Y3" localSheetId="3">#REF!</definedName>
    <definedName name="Data_ParticipantSubsistence_Y3" localSheetId="2">#REF!</definedName>
    <definedName name="Data_ParticipantSubsistence_Y3" localSheetId="7">#REF!</definedName>
    <definedName name="Data_ParticipantSubsistence_Y3" localSheetId="8">#REF!</definedName>
    <definedName name="Data_ParticipantSubsistence_Y3" localSheetId="5">#REF!</definedName>
    <definedName name="Data_ParticipantSubsistence_Y3" localSheetId="6">#REF!</definedName>
    <definedName name="Data_ParticipantSubsistence_Y3" localSheetId="1">#REF!</definedName>
    <definedName name="Data_ParticipantSubsistence_Y3">#REF!</definedName>
    <definedName name="Data_ParticipantSubsistence_Y4" localSheetId="4">#REF!</definedName>
    <definedName name="Data_ParticipantSubsistence_Y4" localSheetId="3">#REF!</definedName>
    <definedName name="Data_ParticipantSubsistence_Y4" localSheetId="2">#REF!</definedName>
    <definedName name="Data_ParticipantSubsistence_Y4" localSheetId="7">#REF!</definedName>
    <definedName name="Data_ParticipantSubsistence_Y4" localSheetId="8">#REF!</definedName>
    <definedName name="Data_ParticipantSubsistence_Y4" localSheetId="5">#REF!</definedName>
    <definedName name="Data_ParticipantSubsistence_Y4" localSheetId="6">#REF!</definedName>
    <definedName name="Data_ParticipantSubsistence_Y4" localSheetId="1">#REF!</definedName>
    <definedName name="Data_ParticipantSubsistence_Y4">#REF!</definedName>
    <definedName name="Data_ParticipantSubsistence_Y5" localSheetId="4">#REF!</definedName>
    <definedName name="Data_ParticipantSubsistence_Y5" localSheetId="3">#REF!</definedName>
    <definedName name="Data_ParticipantSubsistence_Y5" localSheetId="2">#REF!</definedName>
    <definedName name="Data_ParticipantSubsistence_Y5" localSheetId="7">#REF!</definedName>
    <definedName name="Data_ParticipantSubsistence_Y5" localSheetId="8">#REF!</definedName>
    <definedName name="Data_ParticipantSubsistence_Y5" localSheetId="5">#REF!</definedName>
    <definedName name="Data_ParticipantSubsistence_Y5" localSheetId="6">#REF!</definedName>
    <definedName name="Data_ParticipantSubsistence_Y5" localSheetId="1">#REF!</definedName>
    <definedName name="Data_ParticipantSubsistence_Y5">#REF!</definedName>
    <definedName name="Data_ParticipantSubsistence_Y6" localSheetId="4">#REF!</definedName>
    <definedName name="Data_ParticipantSubsistence_Y6" localSheetId="3">#REF!</definedName>
    <definedName name="Data_ParticipantSubsistence_Y6" localSheetId="2">#REF!</definedName>
    <definedName name="Data_ParticipantSubsistence_Y6" localSheetId="7">#REF!</definedName>
    <definedName name="Data_ParticipantSubsistence_Y6" localSheetId="8">#REF!</definedName>
    <definedName name="Data_ParticipantSubsistence_Y6" localSheetId="5">#REF!</definedName>
    <definedName name="Data_ParticipantSubsistence_Y6" localSheetId="6">#REF!</definedName>
    <definedName name="Data_ParticipantSubsistence_Y6" localSheetId="1">#REF!</definedName>
    <definedName name="Data_ParticipantSubsistence_Y6">#REF!</definedName>
    <definedName name="Data_ParticipantTravel_Y1" localSheetId="4">#REF!</definedName>
    <definedName name="Data_ParticipantTravel_Y1" localSheetId="3">#REF!</definedName>
    <definedName name="Data_ParticipantTravel_Y1" localSheetId="2">#REF!</definedName>
    <definedName name="Data_ParticipantTravel_Y1" localSheetId="7">#REF!</definedName>
    <definedName name="Data_ParticipantTravel_Y1" localSheetId="8">#REF!</definedName>
    <definedName name="Data_ParticipantTravel_Y1" localSheetId="5">#REF!</definedName>
    <definedName name="Data_ParticipantTravel_Y1" localSheetId="6">#REF!</definedName>
    <definedName name="Data_ParticipantTravel_Y1" localSheetId="1">#REF!</definedName>
    <definedName name="Data_ParticipantTravel_Y1">#REF!</definedName>
    <definedName name="Data_ParticipantTravel_Y2" localSheetId="4">#REF!</definedName>
    <definedName name="Data_ParticipantTravel_Y2" localSheetId="3">#REF!</definedName>
    <definedName name="Data_ParticipantTravel_Y2" localSheetId="2">#REF!</definedName>
    <definedName name="Data_ParticipantTravel_Y2" localSheetId="7">#REF!</definedName>
    <definedName name="Data_ParticipantTravel_Y2" localSheetId="8">#REF!</definedName>
    <definedName name="Data_ParticipantTravel_Y2" localSheetId="5">#REF!</definedName>
    <definedName name="Data_ParticipantTravel_Y2" localSheetId="6">#REF!</definedName>
    <definedName name="Data_ParticipantTravel_Y2" localSheetId="1">#REF!</definedName>
    <definedName name="Data_ParticipantTravel_Y2">#REF!</definedName>
    <definedName name="Data_ParticipantTravel_Y3" localSheetId="4">#REF!</definedName>
    <definedName name="Data_ParticipantTravel_Y3" localSheetId="3">#REF!</definedName>
    <definedName name="Data_ParticipantTravel_Y3" localSheetId="2">#REF!</definedName>
    <definedName name="Data_ParticipantTravel_Y3" localSheetId="7">#REF!</definedName>
    <definedName name="Data_ParticipantTravel_Y3" localSheetId="8">#REF!</definedName>
    <definedName name="Data_ParticipantTravel_Y3" localSheetId="5">#REF!</definedName>
    <definedName name="Data_ParticipantTravel_Y3" localSheetId="6">#REF!</definedName>
    <definedName name="Data_ParticipantTravel_Y3" localSheetId="1">#REF!</definedName>
    <definedName name="Data_ParticipantTravel_Y3">#REF!</definedName>
    <definedName name="Data_ParticipantTravel_Y4" localSheetId="4">#REF!</definedName>
    <definedName name="Data_ParticipantTravel_Y4" localSheetId="3">#REF!</definedName>
    <definedName name="Data_ParticipantTravel_Y4" localSheetId="2">#REF!</definedName>
    <definedName name="Data_ParticipantTravel_Y4" localSheetId="7">#REF!</definedName>
    <definedName name="Data_ParticipantTravel_Y4" localSheetId="8">#REF!</definedName>
    <definedName name="Data_ParticipantTravel_Y4" localSheetId="5">#REF!</definedName>
    <definedName name="Data_ParticipantTravel_Y4" localSheetId="6">#REF!</definedName>
    <definedName name="Data_ParticipantTravel_Y4" localSheetId="1">#REF!</definedName>
    <definedName name="Data_ParticipantTravel_Y4">#REF!</definedName>
    <definedName name="Data_ParticipantTravel_Y5" localSheetId="4">#REF!</definedName>
    <definedName name="Data_ParticipantTravel_Y5" localSheetId="3">#REF!</definedName>
    <definedName name="Data_ParticipantTravel_Y5" localSheetId="2">#REF!</definedName>
    <definedName name="Data_ParticipantTravel_Y5" localSheetId="7">#REF!</definedName>
    <definedName name="Data_ParticipantTravel_Y5" localSheetId="8">#REF!</definedName>
    <definedName name="Data_ParticipantTravel_Y5" localSheetId="5">#REF!</definedName>
    <definedName name="Data_ParticipantTravel_Y5" localSheetId="6">#REF!</definedName>
    <definedName name="Data_ParticipantTravel_Y5" localSheetId="1">#REF!</definedName>
    <definedName name="Data_ParticipantTravel_Y5">#REF!</definedName>
    <definedName name="Data_ParticipantTravel_Y6" localSheetId="4">#REF!</definedName>
    <definedName name="Data_ParticipantTravel_Y6" localSheetId="3">#REF!</definedName>
    <definedName name="Data_ParticipantTravel_Y6" localSheetId="2">#REF!</definedName>
    <definedName name="Data_ParticipantTravel_Y6" localSheetId="7">#REF!</definedName>
    <definedName name="Data_ParticipantTravel_Y6" localSheetId="8">#REF!</definedName>
    <definedName name="Data_ParticipantTravel_Y6" localSheetId="5">#REF!</definedName>
    <definedName name="Data_ParticipantTravel_Y6" localSheetId="6">#REF!</definedName>
    <definedName name="Data_ParticipantTravel_Y6" localSheetId="1">#REF!</definedName>
    <definedName name="Data_ParticipantTravel_Y6">#REF!</definedName>
    <definedName name="Data_PIName" localSheetId="4">#REF!</definedName>
    <definedName name="Data_PIName" localSheetId="3">#REF!</definedName>
    <definedName name="Data_PIName" localSheetId="2">#REF!</definedName>
    <definedName name="Data_PIName" localSheetId="7">#REF!</definedName>
    <definedName name="Data_PIName" localSheetId="8">#REF!</definedName>
    <definedName name="Data_PIName" localSheetId="5">#REF!</definedName>
    <definedName name="Data_PIName" localSheetId="6">#REF!</definedName>
    <definedName name="Data_PIName" localSheetId="1">#REF!</definedName>
    <definedName name="Data_PIName">#REF!</definedName>
    <definedName name="Data_ProjectEndDate" localSheetId="4">#REF!</definedName>
    <definedName name="Data_ProjectEndDate" localSheetId="3">#REF!</definedName>
    <definedName name="Data_ProjectEndDate" localSheetId="2">#REF!</definedName>
    <definedName name="Data_ProjectEndDate" localSheetId="7">#REF!</definedName>
    <definedName name="Data_ProjectEndDate" localSheetId="8">#REF!</definedName>
    <definedName name="Data_ProjectEndDate" localSheetId="5">#REF!</definedName>
    <definedName name="Data_ProjectEndDate" localSheetId="6">#REF!</definedName>
    <definedName name="Data_ProjectEndDate" localSheetId="1">#REF!</definedName>
    <definedName name="Data_ProjectEndDate">#REF!</definedName>
    <definedName name="Data_ProjectStartDate" localSheetId="4">#REF!</definedName>
    <definedName name="Data_ProjectStartDate" localSheetId="3">#REF!</definedName>
    <definedName name="Data_ProjectStartDate" localSheetId="2">#REF!</definedName>
    <definedName name="Data_ProjectStartDate" localSheetId="7">#REF!</definedName>
    <definedName name="Data_ProjectStartDate" localSheetId="8">#REF!</definedName>
    <definedName name="Data_ProjectStartDate" localSheetId="5">#REF!</definedName>
    <definedName name="Data_ProjectStartDate" localSheetId="6">#REF!</definedName>
    <definedName name="Data_ProjectStartDate" localSheetId="1">#REF!</definedName>
    <definedName name="Data_ProjectStartDate">#REF!</definedName>
    <definedName name="Data_ProjectTitle" localSheetId="4">#REF!</definedName>
    <definedName name="Data_ProjectTitle" localSheetId="3">#REF!</definedName>
    <definedName name="Data_ProjectTitle" localSheetId="2">#REF!</definedName>
    <definedName name="Data_ProjectTitle" localSheetId="7">#REF!</definedName>
    <definedName name="Data_ProjectTitle" localSheetId="8">#REF!</definedName>
    <definedName name="Data_ProjectTitle" localSheetId="5">#REF!</definedName>
    <definedName name="Data_ProjectTitle" localSheetId="6">#REF!</definedName>
    <definedName name="Data_ProjectTitle" localSheetId="1">#REF!</definedName>
    <definedName name="Data_ProjectTitle">#REF!</definedName>
    <definedName name="Data_SalaryInflationRate" localSheetId="4">#REF!</definedName>
    <definedName name="Data_SalaryInflationRate" localSheetId="3">#REF!</definedName>
    <definedName name="Data_SalaryInflationRate" localSheetId="2">#REF!</definedName>
    <definedName name="Data_SalaryInflationRate" localSheetId="7">#REF!</definedName>
    <definedName name="Data_SalaryInflationRate" localSheetId="8">#REF!</definedName>
    <definedName name="Data_SalaryInflationRate" localSheetId="5">#REF!</definedName>
    <definedName name="Data_SalaryInflationRate" localSheetId="6">#REF!</definedName>
    <definedName name="Data_SalaryInflationRate" localSheetId="1">#REF!</definedName>
    <definedName name="Data_SalaryInflationRate">#REF!</definedName>
    <definedName name="Data_Subaward_Y1_1" localSheetId="4">#REF!</definedName>
    <definedName name="Data_Subaward_Y1_1" localSheetId="3">#REF!</definedName>
    <definedName name="Data_Subaward_Y1_1" localSheetId="2">#REF!</definedName>
    <definedName name="Data_Subaward_Y1_1" localSheetId="7">#REF!</definedName>
    <definedName name="Data_Subaward_Y1_1" localSheetId="8">#REF!</definedName>
    <definedName name="Data_Subaward_Y1_1" localSheetId="5">#REF!</definedName>
    <definedName name="Data_Subaward_Y1_1" localSheetId="6">#REF!</definedName>
    <definedName name="Data_Subaward_Y1_1" localSheetId="1">#REF!</definedName>
    <definedName name="Data_Subaward_Y1_1">#REF!</definedName>
    <definedName name="Data_Subaward_Y1_2" localSheetId="4">#REF!</definedName>
    <definedName name="Data_Subaward_Y1_2" localSheetId="3">#REF!</definedName>
    <definedName name="Data_Subaward_Y1_2" localSheetId="2">#REF!</definedName>
    <definedName name="Data_Subaward_Y1_2" localSheetId="7">#REF!</definedName>
    <definedName name="Data_Subaward_Y1_2" localSheetId="8">#REF!</definedName>
    <definedName name="Data_Subaward_Y1_2" localSheetId="5">#REF!</definedName>
    <definedName name="Data_Subaward_Y1_2" localSheetId="6">#REF!</definedName>
    <definedName name="Data_Subaward_Y1_2" localSheetId="1">#REF!</definedName>
    <definedName name="Data_Subaward_Y1_2">#REF!</definedName>
    <definedName name="Data_Subaward_Y1_3" localSheetId="4">#REF!</definedName>
    <definedName name="Data_Subaward_Y1_3" localSheetId="3">#REF!</definedName>
    <definedName name="Data_Subaward_Y1_3" localSheetId="2">#REF!</definedName>
    <definedName name="Data_Subaward_Y1_3" localSheetId="7">#REF!</definedName>
    <definedName name="Data_Subaward_Y1_3" localSheetId="8">#REF!</definedName>
    <definedName name="Data_Subaward_Y1_3" localSheetId="5">#REF!</definedName>
    <definedName name="Data_Subaward_Y1_3" localSheetId="6">#REF!</definedName>
    <definedName name="Data_Subaward_Y1_3" localSheetId="1">#REF!</definedName>
    <definedName name="Data_Subaward_Y1_3">#REF!</definedName>
    <definedName name="Data_Subaward_Y1_4" localSheetId="4">#REF!</definedName>
    <definedName name="Data_Subaward_Y1_4" localSheetId="3">#REF!</definedName>
    <definedName name="Data_Subaward_Y1_4" localSheetId="2">#REF!</definedName>
    <definedName name="Data_Subaward_Y1_4" localSheetId="7">#REF!</definedName>
    <definedName name="Data_Subaward_Y1_4" localSheetId="8">#REF!</definedName>
    <definedName name="Data_Subaward_Y1_4" localSheetId="5">#REF!</definedName>
    <definedName name="Data_Subaward_Y1_4" localSheetId="6">#REF!</definedName>
    <definedName name="Data_Subaward_Y1_4" localSheetId="1">#REF!</definedName>
    <definedName name="Data_Subaward_Y1_4">#REF!</definedName>
    <definedName name="Data_Subaward_Y1_5" localSheetId="4">#REF!</definedName>
    <definedName name="Data_Subaward_Y1_5" localSheetId="3">#REF!</definedName>
    <definedName name="Data_Subaward_Y1_5" localSheetId="2">#REF!</definedName>
    <definedName name="Data_Subaward_Y1_5" localSheetId="7">#REF!</definedName>
    <definedName name="Data_Subaward_Y1_5" localSheetId="8">#REF!</definedName>
    <definedName name="Data_Subaward_Y1_5" localSheetId="5">#REF!</definedName>
    <definedName name="Data_Subaward_Y1_5" localSheetId="6">#REF!</definedName>
    <definedName name="Data_Subaward_Y1_5" localSheetId="1">#REF!</definedName>
    <definedName name="Data_Subaward_Y1_5">#REF!</definedName>
    <definedName name="Data_Subaward_Y2_1" localSheetId="4">#REF!</definedName>
    <definedName name="Data_Subaward_Y2_1" localSheetId="3">#REF!</definedName>
    <definedName name="Data_Subaward_Y2_1" localSheetId="2">#REF!</definedName>
    <definedName name="Data_Subaward_Y2_1" localSheetId="7">#REF!</definedName>
    <definedName name="Data_Subaward_Y2_1" localSheetId="8">#REF!</definedName>
    <definedName name="Data_Subaward_Y2_1" localSheetId="5">#REF!</definedName>
    <definedName name="Data_Subaward_Y2_1" localSheetId="6">#REF!</definedName>
    <definedName name="Data_Subaward_Y2_1" localSheetId="1">#REF!</definedName>
    <definedName name="Data_Subaward_Y2_1">#REF!</definedName>
    <definedName name="Data_Subaward_Y2_2" localSheetId="4">#REF!</definedName>
    <definedName name="Data_Subaward_Y2_2" localSheetId="3">#REF!</definedName>
    <definedName name="Data_Subaward_Y2_2" localSheetId="2">#REF!</definedName>
    <definedName name="Data_Subaward_Y2_2" localSheetId="7">#REF!</definedName>
    <definedName name="Data_Subaward_Y2_2" localSheetId="8">#REF!</definedName>
    <definedName name="Data_Subaward_Y2_2" localSheetId="5">#REF!</definedName>
    <definedName name="Data_Subaward_Y2_2" localSheetId="6">#REF!</definedName>
    <definedName name="Data_Subaward_Y2_2" localSheetId="1">#REF!</definedName>
    <definedName name="Data_Subaward_Y2_2">#REF!</definedName>
    <definedName name="Data_Subaward_Y2_3" localSheetId="4">#REF!</definedName>
    <definedName name="Data_Subaward_Y2_3" localSheetId="3">#REF!</definedName>
    <definedName name="Data_Subaward_Y2_3" localSheetId="2">#REF!</definedName>
    <definedName name="Data_Subaward_Y2_3" localSheetId="7">#REF!</definedName>
    <definedName name="Data_Subaward_Y2_3" localSheetId="8">#REF!</definedName>
    <definedName name="Data_Subaward_Y2_3" localSheetId="5">#REF!</definedName>
    <definedName name="Data_Subaward_Y2_3" localSheetId="6">#REF!</definedName>
    <definedName name="Data_Subaward_Y2_3" localSheetId="1">#REF!</definedName>
    <definedName name="Data_Subaward_Y2_3">#REF!</definedName>
    <definedName name="Data_Subaward_Y2_4" localSheetId="4">#REF!</definedName>
    <definedName name="Data_Subaward_Y2_4" localSheetId="3">#REF!</definedName>
    <definedName name="Data_Subaward_Y2_4" localSheetId="2">#REF!</definedName>
    <definedName name="Data_Subaward_Y2_4" localSheetId="7">#REF!</definedName>
    <definedName name="Data_Subaward_Y2_4" localSheetId="8">#REF!</definedName>
    <definedName name="Data_Subaward_Y2_4" localSheetId="5">#REF!</definedName>
    <definedName name="Data_Subaward_Y2_4" localSheetId="6">#REF!</definedName>
    <definedName name="Data_Subaward_Y2_4" localSheetId="1">#REF!</definedName>
    <definedName name="Data_Subaward_Y2_4">#REF!</definedName>
    <definedName name="Data_Subaward_Y2_5" localSheetId="4">#REF!</definedName>
    <definedName name="Data_Subaward_Y2_5" localSheetId="3">#REF!</definedName>
    <definedName name="Data_Subaward_Y2_5" localSheetId="2">#REF!</definedName>
    <definedName name="Data_Subaward_Y2_5" localSheetId="7">#REF!</definedName>
    <definedName name="Data_Subaward_Y2_5" localSheetId="8">#REF!</definedName>
    <definedName name="Data_Subaward_Y2_5" localSheetId="5">#REF!</definedName>
    <definedName name="Data_Subaward_Y2_5" localSheetId="6">#REF!</definedName>
    <definedName name="Data_Subaward_Y2_5" localSheetId="1">#REF!</definedName>
    <definedName name="Data_Subaward_Y2_5">#REF!</definedName>
    <definedName name="Data_Subaward_Y3_1" localSheetId="4">#REF!</definedName>
    <definedName name="Data_Subaward_Y3_1" localSheetId="3">#REF!</definedName>
    <definedName name="Data_Subaward_Y3_1" localSheetId="2">#REF!</definedName>
    <definedName name="Data_Subaward_Y3_1" localSheetId="7">#REF!</definedName>
    <definedName name="Data_Subaward_Y3_1" localSheetId="8">#REF!</definedName>
    <definedName name="Data_Subaward_Y3_1" localSheetId="5">#REF!</definedName>
    <definedName name="Data_Subaward_Y3_1" localSheetId="6">#REF!</definedName>
    <definedName name="Data_Subaward_Y3_1" localSheetId="1">#REF!</definedName>
    <definedName name="Data_Subaward_Y3_1">#REF!</definedName>
    <definedName name="Data_Subaward_Y3_2" localSheetId="4">#REF!</definedName>
    <definedName name="Data_Subaward_Y3_2" localSheetId="3">#REF!</definedName>
    <definedName name="Data_Subaward_Y3_2" localSheetId="2">#REF!</definedName>
    <definedName name="Data_Subaward_Y3_2" localSheetId="7">#REF!</definedName>
    <definedName name="Data_Subaward_Y3_2" localSheetId="8">#REF!</definedName>
    <definedName name="Data_Subaward_Y3_2" localSheetId="5">#REF!</definedName>
    <definedName name="Data_Subaward_Y3_2" localSheetId="6">#REF!</definedName>
    <definedName name="Data_Subaward_Y3_2" localSheetId="1">#REF!</definedName>
    <definedName name="Data_Subaward_Y3_2">#REF!</definedName>
    <definedName name="Data_Subaward_Y3_3" localSheetId="4">#REF!</definedName>
    <definedName name="Data_Subaward_Y3_3" localSheetId="3">#REF!</definedName>
    <definedName name="Data_Subaward_Y3_3" localSheetId="2">#REF!</definedName>
    <definedName name="Data_Subaward_Y3_3" localSheetId="7">#REF!</definedName>
    <definedName name="Data_Subaward_Y3_3" localSheetId="8">#REF!</definedName>
    <definedName name="Data_Subaward_Y3_3" localSheetId="5">#REF!</definedName>
    <definedName name="Data_Subaward_Y3_3" localSheetId="6">#REF!</definedName>
    <definedName name="Data_Subaward_Y3_3" localSheetId="1">#REF!</definedName>
    <definedName name="Data_Subaward_Y3_3">#REF!</definedName>
    <definedName name="Data_Subaward_Y3_4" localSheetId="4">#REF!</definedName>
    <definedName name="Data_Subaward_Y3_4" localSheetId="3">#REF!</definedName>
    <definedName name="Data_Subaward_Y3_4" localSheetId="2">#REF!</definedName>
    <definedName name="Data_Subaward_Y3_4" localSheetId="7">#REF!</definedName>
    <definedName name="Data_Subaward_Y3_4" localSheetId="8">#REF!</definedName>
    <definedName name="Data_Subaward_Y3_4" localSheetId="5">#REF!</definedName>
    <definedName name="Data_Subaward_Y3_4" localSheetId="6">#REF!</definedName>
    <definedName name="Data_Subaward_Y3_4" localSheetId="1">#REF!</definedName>
    <definedName name="Data_Subaward_Y3_4">#REF!</definedName>
    <definedName name="Data_Subaward_Y3_5" localSheetId="4">#REF!</definedName>
    <definedName name="Data_Subaward_Y3_5" localSheetId="3">#REF!</definedName>
    <definedName name="Data_Subaward_Y3_5" localSheetId="2">#REF!</definedName>
    <definedName name="Data_Subaward_Y3_5" localSheetId="7">#REF!</definedName>
    <definedName name="Data_Subaward_Y3_5" localSheetId="8">#REF!</definedName>
    <definedName name="Data_Subaward_Y3_5" localSheetId="5">#REF!</definedName>
    <definedName name="Data_Subaward_Y3_5" localSheetId="6">#REF!</definedName>
    <definedName name="Data_Subaward_Y3_5" localSheetId="1">#REF!</definedName>
    <definedName name="Data_Subaward_Y3_5">#REF!</definedName>
    <definedName name="Data_Subaward_Y4_1" localSheetId="4">#REF!</definedName>
    <definedName name="Data_Subaward_Y4_1" localSheetId="3">#REF!</definedName>
    <definedName name="Data_Subaward_Y4_1" localSheetId="2">#REF!</definedName>
    <definedName name="Data_Subaward_Y4_1" localSheetId="7">#REF!</definedName>
    <definedName name="Data_Subaward_Y4_1" localSheetId="8">#REF!</definedName>
    <definedName name="Data_Subaward_Y4_1" localSheetId="5">#REF!</definedName>
    <definedName name="Data_Subaward_Y4_1" localSheetId="6">#REF!</definedName>
    <definedName name="Data_Subaward_Y4_1" localSheetId="1">#REF!</definedName>
    <definedName name="Data_Subaward_Y4_1">#REF!</definedName>
    <definedName name="Data_Subaward_Y4_2" localSheetId="4">#REF!</definedName>
    <definedName name="Data_Subaward_Y4_2" localSheetId="3">#REF!</definedName>
    <definedName name="Data_Subaward_Y4_2" localSheetId="2">#REF!</definedName>
    <definedName name="Data_Subaward_Y4_2" localSheetId="7">#REF!</definedName>
    <definedName name="Data_Subaward_Y4_2" localSheetId="8">#REF!</definedName>
    <definedName name="Data_Subaward_Y4_2" localSheetId="5">#REF!</definedName>
    <definedName name="Data_Subaward_Y4_2" localSheetId="6">#REF!</definedName>
    <definedName name="Data_Subaward_Y4_2" localSheetId="1">#REF!</definedName>
    <definedName name="Data_Subaward_Y4_2">#REF!</definedName>
    <definedName name="Data_Subaward_Y4_3" localSheetId="4">#REF!</definedName>
    <definedName name="Data_Subaward_Y4_3" localSheetId="3">#REF!</definedName>
    <definedName name="Data_Subaward_Y4_3" localSheetId="2">#REF!</definedName>
    <definedName name="Data_Subaward_Y4_3" localSheetId="7">#REF!</definedName>
    <definedName name="Data_Subaward_Y4_3" localSheetId="8">#REF!</definedName>
    <definedName name="Data_Subaward_Y4_3" localSheetId="5">#REF!</definedName>
    <definedName name="Data_Subaward_Y4_3" localSheetId="6">#REF!</definedName>
    <definedName name="Data_Subaward_Y4_3" localSheetId="1">#REF!</definedName>
    <definedName name="Data_Subaward_Y4_3">#REF!</definedName>
    <definedName name="Data_Subaward_Y4_4" localSheetId="4">#REF!</definedName>
    <definedName name="Data_Subaward_Y4_4" localSheetId="3">#REF!</definedName>
    <definedName name="Data_Subaward_Y4_4" localSheetId="2">#REF!</definedName>
    <definedName name="Data_Subaward_Y4_4" localSheetId="7">#REF!</definedName>
    <definedName name="Data_Subaward_Y4_4" localSheetId="8">#REF!</definedName>
    <definedName name="Data_Subaward_Y4_4" localSheetId="5">#REF!</definedName>
    <definedName name="Data_Subaward_Y4_4" localSheetId="6">#REF!</definedName>
    <definedName name="Data_Subaward_Y4_4" localSheetId="1">#REF!</definedName>
    <definedName name="Data_Subaward_Y4_4">#REF!</definedName>
    <definedName name="Data_Subaward_Y4_5" localSheetId="4">#REF!</definedName>
    <definedName name="Data_Subaward_Y4_5" localSheetId="3">#REF!</definedName>
    <definedName name="Data_Subaward_Y4_5" localSheetId="2">#REF!</definedName>
    <definedName name="Data_Subaward_Y4_5" localSheetId="7">#REF!</definedName>
    <definedName name="Data_Subaward_Y4_5" localSheetId="8">#REF!</definedName>
    <definedName name="Data_Subaward_Y4_5" localSheetId="5">#REF!</definedName>
    <definedName name="Data_Subaward_Y4_5" localSheetId="6">#REF!</definedName>
    <definedName name="Data_Subaward_Y4_5" localSheetId="1">#REF!</definedName>
    <definedName name="Data_Subaward_Y4_5">#REF!</definedName>
    <definedName name="Data_Subaward_Y5_1" localSheetId="4">#REF!</definedName>
    <definedName name="Data_Subaward_Y5_1" localSheetId="3">#REF!</definedName>
    <definedName name="Data_Subaward_Y5_1" localSheetId="2">#REF!</definedName>
    <definedName name="Data_Subaward_Y5_1" localSheetId="7">#REF!</definedName>
    <definedName name="Data_Subaward_Y5_1" localSheetId="8">#REF!</definedName>
    <definedName name="Data_Subaward_Y5_1" localSheetId="5">#REF!</definedName>
    <definedName name="Data_Subaward_Y5_1" localSheetId="6">#REF!</definedName>
    <definedName name="Data_Subaward_Y5_1" localSheetId="1">#REF!</definedName>
    <definedName name="Data_Subaward_Y5_1">#REF!</definedName>
    <definedName name="Data_Subaward_Y5_2" localSheetId="4">#REF!</definedName>
    <definedName name="Data_Subaward_Y5_2" localSheetId="3">#REF!</definedName>
    <definedName name="Data_Subaward_Y5_2" localSheetId="2">#REF!</definedName>
    <definedName name="Data_Subaward_Y5_2" localSheetId="7">#REF!</definedName>
    <definedName name="Data_Subaward_Y5_2" localSheetId="8">#REF!</definedName>
    <definedName name="Data_Subaward_Y5_2" localSheetId="5">#REF!</definedName>
    <definedName name="Data_Subaward_Y5_2" localSheetId="6">#REF!</definedName>
    <definedName name="Data_Subaward_Y5_2" localSheetId="1">#REF!</definedName>
    <definedName name="Data_Subaward_Y5_2">#REF!</definedName>
    <definedName name="Data_Subaward_Y5_3" localSheetId="4">#REF!</definedName>
    <definedName name="Data_Subaward_Y5_3" localSheetId="3">#REF!</definedName>
    <definedName name="Data_Subaward_Y5_3" localSheetId="2">#REF!</definedName>
    <definedName name="Data_Subaward_Y5_3" localSheetId="7">#REF!</definedName>
    <definedName name="Data_Subaward_Y5_3" localSheetId="8">#REF!</definedName>
    <definedName name="Data_Subaward_Y5_3" localSheetId="5">#REF!</definedName>
    <definedName name="Data_Subaward_Y5_3" localSheetId="6">#REF!</definedName>
    <definedName name="Data_Subaward_Y5_3" localSheetId="1">#REF!</definedName>
    <definedName name="Data_Subaward_Y5_3">#REF!</definedName>
    <definedName name="Data_Subaward_Y5_4" localSheetId="4">#REF!</definedName>
    <definedName name="Data_Subaward_Y5_4" localSheetId="3">#REF!</definedName>
    <definedName name="Data_Subaward_Y5_4" localSheetId="2">#REF!</definedName>
    <definedName name="Data_Subaward_Y5_4" localSheetId="7">#REF!</definedName>
    <definedName name="Data_Subaward_Y5_4" localSheetId="8">#REF!</definedName>
    <definedName name="Data_Subaward_Y5_4" localSheetId="5">#REF!</definedName>
    <definedName name="Data_Subaward_Y5_4" localSheetId="6">#REF!</definedName>
    <definedName name="Data_Subaward_Y5_4" localSheetId="1">#REF!</definedName>
    <definedName name="Data_Subaward_Y5_4">#REF!</definedName>
    <definedName name="Data_Subaward_Y5_5" localSheetId="4">#REF!</definedName>
    <definedName name="Data_Subaward_Y5_5" localSheetId="3">#REF!</definedName>
    <definedName name="Data_Subaward_Y5_5" localSheetId="2">#REF!</definedName>
    <definedName name="Data_Subaward_Y5_5" localSheetId="7">#REF!</definedName>
    <definedName name="Data_Subaward_Y5_5" localSheetId="8">#REF!</definedName>
    <definedName name="Data_Subaward_Y5_5" localSheetId="5">#REF!</definedName>
    <definedName name="Data_Subaward_Y5_5" localSheetId="6">#REF!</definedName>
    <definedName name="Data_Subaward_Y5_5" localSheetId="1">#REF!</definedName>
    <definedName name="Data_Subaward_Y5_5">#REF!</definedName>
    <definedName name="Data_Subaward_Y6_1" localSheetId="4">#REF!</definedName>
    <definedName name="Data_Subaward_Y6_1" localSheetId="3">#REF!</definedName>
    <definedName name="Data_Subaward_Y6_1" localSheetId="2">#REF!</definedName>
    <definedName name="Data_Subaward_Y6_1" localSheetId="7">#REF!</definedName>
    <definedName name="Data_Subaward_Y6_1" localSheetId="8">#REF!</definedName>
    <definedName name="Data_Subaward_Y6_1" localSheetId="5">#REF!</definedName>
    <definedName name="Data_Subaward_Y6_1" localSheetId="6">#REF!</definedName>
    <definedName name="Data_Subaward_Y6_1" localSheetId="1">#REF!</definedName>
    <definedName name="Data_Subaward_Y6_1">#REF!</definedName>
    <definedName name="Data_Subaward_Y6_2" localSheetId="4">#REF!</definedName>
    <definedName name="Data_Subaward_Y6_2" localSheetId="3">#REF!</definedName>
    <definedName name="Data_Subaward_Y6_2" localSheetId="2">#REF!</definedName>
    <definedName name="Data_Subaward_Y6_2" localSheetId="7">#REF!</definedName>
    <definedName name="Data_Subaward_Y6_2" localSheetId="8">#REF!</definedName>
    <definedName name="Data_Subaward_Y6_2" localSheetId="5">#REF!</definedName>
    <definedName name="Data_Subaward_Y6_2" localSheetId="6">#REF!</definedName>
    <definedName name="Data_Subaward_Y6_2" localSheetId="1">#REF!</definedName>
    <definedName name="Data_Subaward_Y6_2">#REF!</definedName>
    <definedName name="Data_Subaward_Y6_3" localSheetId="4">#REF!</definedName>
    <definedName name="Data_Subaward_Y6_3" localSheetId="3">#REF!</definedName>
    <definedName name="Data_Subaward_Y6_3" localSheetId="2">#REF!</definedName>
    <definedName name="Data_Subaward_Y6_3" localSheetId="7">#REF!</definedName>
    <definedName name="Data_Subaward_Y6_3" localSheetId="8">#REF!</definedName>
    <definedName name="Data_Subaward_Y6_3" localSheetId="5">#REF!</definedName>
    <definedName name="Data_Subaward_Y6_3" localSheetId="6">#REF!</definedName>
    <definedName name="Data_Subaward_Y6_3" localSheetId="1">#REF!</definedName>
    <definedName name="Data_Subaward_Y6_3">#REF!</definedName>
    <definedName name="Data_Subaward_Y6_4" localSheetId="4">#REF!</definedName>
    <definedName name="Data_Subaward_Y6_4" localSheetId="3">#REF!</definedName>
    <definedName name="Data_Subaward_Y6_4" localSheetId="2">#REF!</definedName>
    <definedName name="Data_Subaward_Y6_4" localSheetId="7">#REF!</definedName>
    <definedName name="Data_Subaward_Y6_4" localSheetId="8">#REF!</definedName>
    <definedName name="Data_Subaward_Y6_4" localSheetId="5">#REF!</definedName>
    <definedName name="Data_Subaward_Y6_4" localSheetId="6">#REF!</definedName>
    <definedName name="Data_Subaward_Y6_4" localSheetId="1">#REF!</definedName>
    <definedName name="Data_Subaward_Y6_4">#REF!</definedName>
    <definedName name="Data_Subaward_Y6_5" localSheetId="4">#REF!</definedName>
    <definedName name="Data_Subaward_Y6_5" localSheetId="3">#REF!</definedName>
    <definedName name="Data_Subaward_Y6_5" localSheetId="2">#REF!</definedName>
    <definedName name="Data_Subaward_Y6_5" localSheetId="7">#REF!</definedName>
    <definedName name="Data_Subaward_Y6_5" localSheetId="8">#REF!</definedName>
    <definedName name="Data_Subaward_Y6_5" localSheetId="5">#REF!</definedName>
    <definedName name="Data_Subaward_Y6_5" localSheetId="6">#REF!</definedName>
    <definedName name="Data_Subaward_Y6_5" localSheetId="1">#REF!</definedName>
    <definedName name="Data_Subaward_Y6_5">#REF!</definedName>
    <definedName name="Database_MI" localSheetId="4">#REF!</definedName>
    <definedName name="Database_MI" localSheetId="3">#REF!</definedName>
    <definedName name="Database_MI" localSheetId="2">#REF!</definedName>
    <definedName name="Database_MI" localSheetId="7">#REF!</definedName>
    <definedName name="Database_MI" localSheetId="8">#REF!</definedName>
    <definedName name="Database_MI" localSheetId="5">#REF!</definedName>
    <definedName name="Database_MI" localSheetId="6">#REF!</definedName>
    <definedName name="Database_MI" localSheetId="1">#REF!</definedName>
    <definedName name="Database_MI">#REF!</definedName>
    <definedName name="DATES" localSheetId="4">#REF!</definedName>
    <definedName name="DATES" localSheetId="3">#REF!</definedName>
    <definedName name="DATES" localSheetId="2">#REF!</definedName>
    <definedName name="DATES" localSheetId="7">#REF!</definedName>
    <definedName name="DATES" localSheetId="8">#REF!</definedName>
    <definedName name="DATES" localSheetId="5">#REF!</definedName>
    <definedName name="DATES" localSheetId="6">#REF!</definedName>
    <definedName name="DATES" localSheetId="1">#REF!</definedName>
    <definedName name="DATES">#REF!</definedName>
    <definedName name="dawx" localSheetId="4">#REF!</definedName>
    <definedName name="dawx" localSheetId="3">#REF!</definedName>
    <definedName name="dawx" localSheetId="2">#REF!</definedName>
    <definedName name="dawx" localSheetId="7">#REF!</definedName>
    <definedName name="dawx" localSheetId="8">#REF!</definedName>
    <definedName name="dawx" localSheetId="5">#REF!</definedName>
    <definedName name="dawx" localSheetId="6">#REF!</definedName>
    <definedName name="dawx" localSheetId="1">#REF!</definedName>
    <definedName name="dawx">#REF!</definedName>
    <definedName name="DCSTG" localSheetId="4">#REF!</definedName>
    <definedName name="DCSTG" localSheetId="3">#REF!</definedName>
    <definedName name="DCSTG" localSheetId="2">#REF!</definedName>
    <definedName name="DCSTG" localSheetId="7">#REF!</definedName>
    <definedName name="DCSTG" localSheetId="8">#REF!</definedName>
    <definedName name="DCSTG" localSheetId="5">#REF!</definedName>
    <definedName name="DCSTG" localSheetId="6">#REF!</definedName>
    <definedName name="DCSTG" localSheetId="1">#REF!</definedName>
    <definedName name="DCSTG">#REF!</definedName>
    <definedName name="dczx" localSheetId="4">#REF!</definedName>
    <definedName name="dczx" localSheetId="3">#REF!</definedName>
    <definedName name="dczx" localSheetId="2">#REF!</definedName>
    <definedName name="dczx" localSheetId="7">#REF!</definedName>
    <definedName name="dczx" localSheetId="8">#REF!</definedName>
    <definedName name="dczx" localSheetId="5">#REF!</definedName>
    <definedName name="dczx" localSheetId="6">#REF!</definedName>
    <definedName name="dczx" localSheetId="1">#REF!</definedName>
    <definedName name="dczx">#REF!</definedName>
    <definedName name="dd" localSheetId="4">#REF!</definedName>
    <definedName name="dd" localSheetId="3">#REF!</definedName>
    <definedName name="dd" localSheetId="2">#REF!</definedName>
    <definedName name="dd" localSheetId="7">#REF!</definedName>
    <definedName name="dd" localSheetId="8">#REF!</definedName>
    <definedName name="dd" localSheetId="5">#REF!</definedName>
    <definedName name="dd" localSheetId="6">#REF!</definedName>
    <definedName name="dd" localSheetId="1">#REF!</definedName>
    <definedName name="dd">#REF!</definedName>
    <definedName name="de" localSheetId="4">#REF!</definedName>
    <definedName name="de" localSheetId="3">#REF!</definedName>
    <definedName name="de" localSheetId="2">#REF!</definedName>
    <definedName name="de" localSheetId="7">#REF!</definedName>
    <definedName name="de" localSheetId="8">#REF!</definedName>
    <definedName name="de" localSheetId="5">#REF!</definedName>
    <definedName name="de" localSheetId="6">#REF!</definedName>
    <definedName name="de" localSheetId="1">#REF!</definedName>
    <definedName name="de">#REF!</definedName>
    <definedName name="dec" localSheetId="4">#REF!</definedName>
    <definedName name="dec" localSheetId="3">#REF!</definedName>
    <definedName name="dec" localSheetId="2">#REF!</definedName>
    <definedName name="dec" localSheetId="7">#REF!</definedName>
    <definedName name="dec" localSheetId="8">#REF!</definedName>
    <definedName name="dec" localSheetId="5">#REF!</definedName>
    <definedName name="dec" localSheetId="6">#REF!</definedName>
    <definedName name="dec" localSheetId="1">#REF!</definedName>
    <definedName name="dec">#REF!</definedName>
    <definedName name="DEM">68.91</definedName>
    <definedName name="dert54" localSheetId="4">#REF!</definedName>
    <definedName name="dert54" localSheetId="3">#REF!</definedName>
    <definedName name="dert54" localSheetId="2">#REF!</definedName>
    <definedName name="dert54" localSheetId="7">#REF!</definedName>
    <definedName name="dert54" localSheetId="8">#REF!</definedName>
    <definedName name="dert54" localSheetId="5">#REF!</definedName>
    <definedName name="dert54" localSheetId="6">#REF!</definedName>
    <definedName name="dert54" localSheetId="1">#REF!</definedName>
    <definedName name="dert54">#REF!</definedName>
    <definedName name="deswrtfg" localSheetId="4">#REF!</definedName>
    <definedName name="deswrtfg" localSheetId="3">#REF!</definedName>
    <definedName name="deswrtfg" localSheetId="2">#REF!</definedName>
    <definedName name="deswrtfg" localSheetId="7">#REF!</definedName>
    <definedName name="deswrtfg" localSheetId="8">#REF!</definedName>
    <definedName name="deswrtfg" localSheetId="5">#REF!</definedName>
    <definedName name="deswrtfg" localSheetId="6">#REF!</definedName>
    <definedName name="deswrtfg" localSheetId="1">#REF!</definedName>
    <definedName name="deswrtfg">#REF!</definedName>
    <definedName name="DF" localSheetId="4">#REF!</definedName>
    <definedName name="DF" localSheetId="3">#REF!</definedName>
    <definedName name="DF" localSheetId="2">#REF!</definedName>
    <definedName name="DF" localSheetId="7">#REF!</definedName>
    <definedName name="DF" localSheetId="8">#REF!</definedName>
    <definedName name="DF" localSheetId="5">#REF!</definedName>
    <definedName name="DF" localSheetId="6">#REF!</definedName>
    <definedName name="DF" localSheetId="1">#REF!</definedName>
    <definedName name="DF">#REF!</definedName>
    <definedName name="DFH" localSheetId="4">#REF!</definedName>
    <definedName name="DFH" localSheetId="3">#REF!</definedName>
    <definedName name="DFH" localSheetId="2">#REF!</definedName>
    <definedName name="DFH" localSheetId="7">#REF!</definedName>
    <definedName name="DFH" localSheetId="8">#REF!</definedName>
    <definedName name="DFH" localSheetId="5">#REF!</definedName>
    <definedName name="DFH" localSheetId="6">#REF!</definedName>
    <definedName name="DFH" localSheetId="1">#REF!</definedName>
    <definedName name="DFH">#REF!</definedName>
    <definedName name="dfhgfdghfdkjghlnfkgjhnlkfjgnlfkgjnlfkgjlfkgjnfkgjnl45465315897899" localSheetId="4">#REF!</definedName>
    <definedName name="dfhgfdghfdkjghlnfkgjhnlkfjgnlfkgjnlfkgjlfkgjnfkgjnl45465315897899" localSheetId="3">#REF!</definedName>
    <definedName name="dfhgfdghfdkjghlnfkgjhnlkfjgnlfkgjnlfkgjlfkgjnfkgjnl45465315897899" localSheetId="2">#REF!</definedName>
    <definedName name="dfhgfdghfdkjghlnfkgjhnlkfjgnlfkgjnlfkgjlfkgjnfkgjnl45465315897899" localSheetId="7">#REF!</definedName>
    <definedName name="dfhgfdghfdkjghlnfkgjhnlkfjgnlfkgjnlfkgjlfkgjnfkgjnl45465315897899" localSheetId="8">#REF!</definedName>
    <definedName name="dfhgfdghfdkjghlnfkgjhnlkfjgnlfkgjnlfkgjlfkgjnfkgjnl45465315897899" localSheetId="5">#REF!</definedName>
    <definedName name="dfhgfdghfdkjghlnfkgjhnlkfjgnlfkgjnlfkgjlfkgjnfkgjnl45465315897899" localSheetId="6">#REF!</definedName>
    <definedName name="dfhgfdghfdkjghlnfkgjhnlkfjgnlfkgjnlfkgjlfkgjnfkgjnl45465315897899" localSheetId="1">#REF!</definedName>
    <definedName name="dfhgfdghfdkjghlnfkgjhnlkfjgnlfkgjnlfkgjlfkgjnfkgjnl45465315897899">#REF!</definedName>
    <definedName name="DFJH" localSheetId="4">#REF!</definedName>
    <definedName name="DFJH" localSheetId="3">#REF!</definedName>
    <definedName name="DFJH" localSheetId="2">#REF!</definedName>
    <definedName name="DFJH" localSheetId="7">#REF!</definedName>
    <definedName name="DFJH" localSheetId="8">#REF!</definedName>
    <definedName name="DFJH" localSheetId="5">#REF!</definedName>
    <definedName name="DFJH" localSheetId="6">#REF!</definedName>
    <definedName name="DFJH" localSheetId="1">#REF!</definedName>
    <definedName name="DFJH">#REF!</definedName>
    <definedName name="DFJHGBKFJHB" localSheetId="4">#REF!</definedName>
    <definedName name="DFJHGBKFJHB" localSheetId="3">#REF!</definedName>
    <definedName name="DFJHGBKFJHB" localSheetId="2">#REF!</definedName>
    <definedName name="DFJHGBKFJHB" localSheetId="7">#REF!</definedName>
    <definedName name="DFJHGBKFJHB" localSheetId="8">#REF!</definedName>
    <definedName name="DFJHGBKFJHB" localSheetId="5">#REF!</definedName>
    <definedName name="DFJHGBKFJHB" localSheetId="6">#REF!</definedName>
    <definedName name="DFJHGBKFJHB" localSheetId="1">#REF!</definedName>
    <definedName name="DFJHGBKFJHB">#REF!</definedName>
    <definedName name="dfrg" localSheetId="4">#REF!</definedName>
    <definedName name="dfrg" localSheetId="3">#REF!</definedName>
    <definedName name="dfrg" localSheetId="2">#REF!</definedName>
    <definedName name="dfrg" localSheetId="7">#REF!</definedName>
    <definedName name="dfrg" localSheetId="8">#REF!</definedName>
    <definedName name="dfrg" localSheetId="5">#REF!</definedName>
    <definedName name="dfrg" localSheetId="6">#REF!</definedName>
    <definedName name="dfrg" localSheetId="1">#REF!</definedName>
    <definedName name="dfrg">#REF!</definedName>
    <definedName name="DFSD" localSheetId="4">#REF!</definedName>
    <definedName name="DFSD" localSheetId="3">#REF!</definedName>
    <definedName name="DFSD" localSheetId="2">#REF!</definedName>
    <definedName name="DFSD" localSheetId="7">#REF!</definedName>
    <definedName name="DFSD" localSheetId="8">#REF!</definedName>
    <definedName name="DFSD" localSheetId="5">#REF!</definedName>
    <definedName name="DFSD" localSheetId="6">#REF!</definedName>
    <definedName name="DFSD" localSheetId="1">#REF!</definedName>
    <definedName name="DFSD">#REF!</definedName>
    <definedName name="DG" localSheetId="4">#REF!</definedName>
    <definedName name="DG" localSheetId="3">#REF!</definedName>
    <definedName name="DG" localSheetId="2">#REF!</definedName>
    <definedName name="DG" localSheetId="7">#REF!</definedName>
    <definedName name="DG" localSheetId="8">#REF!</definedName>
    <definedName name="DG" localSheetId="5">#REF!</definedName>
    <definedName name="DG" localSheetId="6">#REF!</definedName>
    <definedName name="DG" localSheetId="1">#REF!</definedName>
    <definedName name="DG">#REF!</definedName>
    <definedName name="DG.DOD.MWBG.CD" localSheetId="4">#REF!</definedName>
    <definedName name="DG.DOD.MWBG.CD" localSheetId="3">#REF!</definedName>
    <definedName name="DG.DOD.MWBG.CD" localSheetId="2">#REF!</definedName>
    <definedName name="DG.DOD.MWBG.CD" localSheetId="7">#REF!</definedName>
    <definedName name="DG.DOD.MWBG.CD" localSheetId="8">#REF!</definedName>
    <definedName name="DG.DOD.MWBG.CD" localSheetId="5">#REF!</definedName>
    <definedName name="DG.DOD.MWBG.CD" localSheetId="6">#REF!</definedName>
    <definedName name="DG.DOD.MWBG.CD" localSheetId="1">#REF!</definedName>
    <definedName name="DG.DOD.MWBG.CD">#REF!</definedName>
    <definedName name="dgf" localSheetId="4">#REF!</definedName>
    <definedName name="dgf" localSheetId="3">#REF!</definedName>
    <definedName name="dgf" localSheetId="2">#REF!</definedName>
    <definedName name="dgf" localSheetId="7">#REF!</definedName>
    <definedName name="dgf" localSheetId="8">#REF!</definedName>
    <definedName name="dgf" localSheetId="5">#REF!</definedName>
    <definedName name="dgf" localSheetId="6">#REF!</definedName>
    <definedName name="dgf" localSheetId="1">#REF!</definedName>
    <definedName name="dgf">#REF!</definedName>
    <definedName name="DGHG" localSheetId="4">#REF!</definedName>
    <definedName name="DGHG" localSheetId="3">#REF!</definedName>
    <definedName name="DGHG" localSheetId="2">#REF!</definedName>
    <definedName name="DGHG" localSheetId="7">#REF!</definedName>
    <definedName name="DGHG" localSheetId="8">#REF!</definedName>
    <definedName name="DGHG" localSheetId="5">#REF!</definedName>
    <definedName name="DGHG" localSheetId="6">#REF!</definedName>
    <definedName name="DGHG" localSheetId="1">#REF!</definedName>
    <definedName name="DGHG">#REF!</definedName>
    <definedName name="dhdfhfdhfghfghfgh" localSheetId="4">#REF!</definedName>
    <definedName name="dhdfhfdhfghfghfgh" localSheetId="3">#REF!</definedName>
    <definedName name="dhdfhfdhfghfghfgh" localSheetId="2">#REF!</definedName>
    <definedName name="dhdfhfdhfghfghfgh" localSheetId="7">#REF!</definedName>
    <definedName name="dhdfhfdhfghfghfgh" localSheetId="8">#REF!</definedName>
    <definedName name="dhdfhfdhfghfghfgh" localSheetId="5">#REF!</definedName>
    <definedName name="dhdfhfdhfghfghfgh" localSheetId="6">#REF!</definedName>
    <definedName name="dhdfhfdhfghfghfgh" localSheetId="1">#REF!</definedName>
    <definedName name="dhdfhfdhfghfghfgh">#REF!</definedName>
    <definedName name="DHFN" localSheetId="4">#REF!</definedName>
    <definedName name="DHFN" localSheetId="3">#REF!</definedName>
    <definedName name="DHFN" localSheetId="2">#REF!</definedName>
    <definedName name="DHFN" localSheetId="7">#REF!</definedName>
    <definedName name="DHFN" localSheetId="8">#REF!</definedName>
    <definedName name="DHFN" localSheetId="5">#REF!</definedName>
    <definedName name="DHFN" localSheetId="6">#REF!</definedName>
    <definedName name="DHFN" localSheetId="1">#REF!</definedName>
    <definedName name="DHFN">#REF!</definedName>
    <definedName name="diesel">"Chart 8"</definedName>
    <definedName name="DonorTable">#N/A</definedName>
    <definedName name="dr" localSheetId="4">#REF!</definedName>
    <definedName name="dr" localSheetId="3">#REF!</definedName>
    <definedName name="dr" localSheetId="2">#REF!</definedName>
    <definedName name="dr" localSheetId="7">#REF!</definedName>
    <definedName name="dr" localSheetId="8">#REF!</definedName>
    <definedName name="dr" localSheetId="5">#REF!</definedName>
    <definedName name="dr" localSheetId="6">#REF!</definedName>
    <definedName name="dr" localSheetId="1">#REF!</definedName>
    <definedName name="dr">#REF!</definedName>
    <definedName name="dr54ty6u7" localSheetId="4">#REF!</definedName>
    <definedName name="dr54ty6u7" localSheetId="3">#REF!</definedName>
    <definedName name="dr54ty6u7" localSheetId="2">#REF!</definedName>
    <definedName name="dr54ty6u7" localSheetId="7">#REF!</definedName>
    <definedName name="dr54ty6u7" localSheetId="8">#REF!</definedName>
    <definedName name="dr54ty6u7" localSheetId="5">#REF!</definedName>
    <definedName name="dr54ty6u7" localSheetId="6">#REF!</definedName>
    <definedName name="dr54ty6u7" localSheetId="1">#REF!</definedName>
    <definedName name="dr54ty6u7">#REF!</definedName>
    <definedName name="DRF" localSheetId="4">#REF!</definedName>
    <definedName name="DRF" localSheetId="3">#REF!</definedName>
    <definedName name="DRF" localSheetId="2">#REF!</definedName>
    <definedName name="DRF" localSheetId="7">#REF!</definedName>
    <definedName name="DRF" localSheetId="8">#REF!</definedName>
    <definedName name="DRF" localSheetId="5">#REF!</definedName>
    <definedName name="DRF" localSheetId="6">#REF!</definedName>
    <definedName name="DRF" localSheetId="1">#REF!</definedName>
    <definedName name="DRF">#REF!</definedName>
    <definedName name="drfrfrfrfrfk" localSheetId="4">#REF!</definedName>
    <definedName name="drfrfrfrfrfk" localSheetId="3">#REF!</definedName>
    <definedName name="drfrfrfrfrfk" localSheetId="2">#REF!</definedName>
    <definedName name="drfrfrfrfrfk" localSheetId="7">#REF!</definedName>
    <definedName name="drfrfrfrfrfk" localSheetId="8">#REF!</definedName>
    <definedName name="drfrfrfrfrfk" localSheetId="5">#REF!</definedName>
    <definedName name="drfrfrfrfrfk" localSheetId="6">#REF!</definedName>
    <definedName name="drfrfrfrfrfk" localSheetId="1">#REF!</definedName>
    <definedName name="drfrfrfrfrfk">#REF!</definedName>
    <definedName name="drftgyhuj" localSheetId="4">#REF!</definedName>
    <definedName name="drftgyhuj" localSheetId="3">#REF!</definedName>
    <definedName name="drftgyhuj" localSheetId="2">#REF!</definedName>
    <definedName name="drftgyhuj" localSheetId="7">#REF!</definedName>
    <definedName name="drftgyhuj" localSheetId="8">#REF!</definedName>
    <definedName name="drftgyhuj" localSheetId="5">#REF!</definedName>
    <definedName name="drftgyhuj" localSheetId="6">#REF!</definedName>
    <definedName name="drftgyhuj" localSheetId="1">#REF!</definedName>
    <definedName name="drftgyhuj">#REF!</definedName>
    <definedName name="DropDown_FABase" localSheetId="4">#REF!</definedName>
    <definedName name="DropDown_FABase" localSheetId="3">#REF!</definedName>
    <definedName name="DropDown_FABase" localSheetId="2">#REF!</definedName>
    <definedName name="DropDown_FABase" localSheetId="7">#REF!</definedName>
    <definedName name="DropDown_FABase" localSheetId="8">#REF!</definedName>
    <definedName name="DropDown_FABase" localSheetId="5">#REF!</definedName>
    <definedName name="DropDown_FABase" localSheetId="6">#REF!</definedName>
    <definedName name="DropDown_FABase" localSheetId="1">#REF!</definedName>
    <definedName name="DropDown_FABase">#REF!</definedName>
    <definedName name="DropDown_GradAssistantTypes" localSheetId="4">#REF!</definedName>
    <definedName name="DropDown_GradAssistantTypes" localSheetId="3">#REF!</definedName>
    <definedName name="DropDown_GradAssistantTypes" localSheetId="2">#REF!</definedName>
    <definedName name="DropDown_GradAssistantTypes" localSheetId="7">#REF!</definedName>
    <definedName name="DropDown_GradAssistantTypes" localSheetId="8">#REF!</definedName>
    <definedName name="DropDown_GradAssistantTypes" localSheetId="5">#REF!</definedName>
    <definedName name="DropDown_GradAssistantTypes" localSheetId="6">#REF!</definedName>
    <definedName name="DropDown_GradAssistantTypes" localSheetId="1">#REF!</definedName>
    <definedName name="DropDown_GradAssistantTypes">#REF!</definedName>
    <definedName name="DropDown_PayBasis" localSheetId="4">#REF!</definedName>
    <definedName name="DropDown_PayBasis" localSheetId="3">#REF!</definedName>
    <definedName name="DropDown_PayBasis" localSheetId="2">#REF!</definedName>
    <definedName name="DropDown_PayBasis" localSheetId="7">#REF!</definedName>
    <definedName name="DropDown_PayBasis" localSheetId="8">#REF!</definedName>
    <definedName name="DropDown_PayBasis" localSheetId="5">#REF!</definedName>
    <definedName name="DropDown_PayBasis" localSheetId="6">#REF!</definedName>
    <definedName name="DropDown_PayBasis" localSheetId="1">#REF!</definedName>
    <definedName name="DropDown_PayBasis">#REF!</definedName>
    <definedName name="DropDown_Period" localSheetId="4">#REF!</definedName>
    <definedName name="DropDown_Period" localSheetId="3">#REF!</definedName>
    <definedName name="DropDown_Period" localSheetId="2">#REF!</definedName>
    <definedName name="DropDown_Period" localSheetId="7">#REF!</definedName>
    <definedName name="DropDown_Period" localSheetId="8">#REF!</definedName>
    <definedName name="DropDown_Period" localSheetId="5">#REF!</definedName>
    <definedName name="DropDown_Period" localSheetId="6">#REF!</definedName>
    <definedName name="DropDown_Period" localSheetId="1">#REF!</definedName>
    <definedName name="DropDown_Period">#REF!</definedName>
    <definedName name="DropDown_ProjectType" localSheetId="4">#REF!</definedName>
    <definedName name="DropDown_ProjectType" localSheetId="3">#REF!</definedName>
    <definedName name="DropDown_ProjectType" localSheetId="2">#REF!</definedName>
    <definedName name="DropDown_ProjectType" localSheetId="7">#REF!</definedName>
    <definedName name="DropDown_ProjectType" localSheetId="8">#REF!</definedName>
    <definedName name="DropDown_ProjectType" localSheetId="5">#REF!</definedName>
    <definedName name="DropDown_ProjectType" localSheetId="6">#REF!</definedName>
    <definedName name="DropDown_ProjectType" localSheetId="1">#REF!</definedName>
    <definedName name="DropDown_ProjectType">#REF!</definedName>
    <definedName name="Dropdown_Role" localSheetId="4">#REF!</definedName>
    <definedName name="Dropdown_Role" localSheetId="3">#REF!</definedName>
    <definedName name="Dropdown_Role" localSheetId="2">#REF!</definedName>
    <definedName name="Dropdown_Role" localSheetId="7">#REF!</definedName>
    <definedName name="Dropdown_Role" localSheetId="8">#REF!</definedName>
    <definedName name="Dropdown_Role" localSheetId="5">#REF!</definedName>
    <definedName name="Dropdown_Role" localSheetId="6">#REF!</definedName>
    <definedName name="Dropdown_Role" localSheetId="1">#REF!</definedName>
    <definedName name="Dropdown_Role">#REF!</definedName>
    <definedName name="DropDown_SponsorType" localSheetId="4">#REF!</definedName>
    <definedName name="DropDown_SponsorType" localSheetId="3">#REF!</definedName>
    <definedName name="DropDown_SponsorType" localSheetId="2">#REF!</definedName>
    <definedName name="DropDown_SponsorType" localSheetId="7">#REF!</definedName>
    <definedName name="DropDown_SponsorType" localSheetId="8">#REF!</definedName>
    <definedName name="DropDown_SponsorType" localSheetId="5">#REF!</definedName>
    <definedName name="DropDown_SponsorType" localSheetId="6">#REF!</definedName>
    <definedName name="DropDown_SponsorType" localSheetId="1">#REF!</definedName>
    <definedName name="DropDown_SponsorType">#REF!</definedName>
    <definedName name="DRTD" localSheetId="4">#REF!</definedName>
    <definedName name="DRTD" localSheetId="3">#REF!</definedName>
    <definedName name="DRTD" localSheetId="2">#REF!</definedName>
    <definedName name="DRTD" localSheetId="7">#REF!</definedName>
    <definedName name="DRTD" localSheetId="8">#REF!</definedName>
    <definedName name="DRTD" localSheetId="5">#REF!</definedName>
    <definedName name="DRTD" localSheetId="6">#REF!</definedName>
    <definedName name="DRTD" localSheetId="1">#REF!</definedName>
    <definedName name="DRTD">#REF!</definedName>
    <definedName name="drtfgyhujik" localSheetId="4">#REF!</definedName>
    <definedName name="drtfgyhujik" localSheetId="3">#REF!</definedName>
    <definedName name="drtfgyhujik" localSheetId="2">#REF!</definedName>
    <definedName name="drtfgyhujik" localSheetId="7">#REF!</definedName>
    <definedName name="drtfgyhujik" localSheetId="8">#REF!</definedName>
    <definedName name="drtfgyhujik" localSheetId="5">#REF!</definedName>
    <definedName name="drtfgyhujik" localSheetId="6">#REF!</definedName>
    <definedName name="drtfgyhujik" localSheetId="1">#REF!</definedName>
    <definedName name="drtfgyhujik">#REF!</definedName>
    <definedName name="drty" localSheetId="4">#REF!</definedName>
    <definedName name="drty" localSheetId="3">#REF!</definedName>
    <definedName name="drty" localSheetId="2">#REF!</definedName>
    <definedName name="drty" localSheetId="7">#REF!</definedName>
    <definedName name="drty" localSheetId="8">#REF!</definedName>
    <definedName name="drty" localSheetId="5">#REF!</definedName>
    <definedName name="drty" localSheetId="6">#REF!</definedName>
    <definedName name="drty" localSheetId="1">#REF!</definedName>
    <definedName name="drty">#REF!</definedName>
    <definedName name="DS" localSheetId="4">#REF!</definedName>
    <definedName name="DS" localSheetId="3">#REF!</definedName>
    <definedName name="DS" localSheetId="2">#REF!</definedName>
    <definedName name="DS" localSheetId="7">#REF!</definedName>
    <definedName name="DS" localSheetId="8">#REF!</definedName>
    <definedName name="DS" localSheetId="5">#REF!</definedName>
    <definedName name="DS" localSheetId="6">#REF!</definedName>
    <definedName name="DS" localSheetId="1">#REF!</definedName>
    <definedName name="DS">#REF!</definedName>
    <definedName name="DSF" localSheetId="4">#REF!</definedName>
    <definedName name="DSF" localSheetId="3">#REF!</definedName>
    <definedName name="DSF" localSheetId="2">#REF!</definedName>
    <definedName name="DSF" localSheetId="7">#REF!</definedName>
    <definedName name="DSF" localSheetId="8">#REF!</definedName>
    <definedName name="DSF" localSheetId="5">#REF!</definedName>
    <definedName name="DSF" localSheetId="6">#REF!</definedName>
    <definedName name="DSF" localSheetId="1">#REF!</definedName>
    <definedName name="DSF">#REF!</definedName>
    <definedName name="DT.AMA.DECT.CD" localSheetId="4">#REF!</definedName>
    <definedName name="DT.AMA.DECT.CD" localSheetId="3">#REF!</definedName>
    <definedName name="DT.AMA.DECT.CD" localSheetId="2">#REF!</definedName>
    <definedName name="DT.AMA.DECT.CD" localSheetId="7">#REF!</definedName>
    <definedName name="DT.AMA.DECT.CD" localSheetId="8">#REF!</definedName>
    <definedName name="DT.AMA.DECT.CD" localSheetId="5">#REF!</definedName>
    <definedName name="DT.AMA.DECT.CD" localSheetId="6">#REF!</definedName>
    <definedName name="DT.AMA.DECT.CD" localSheetId="1">#REF!</definedName>
    <definedName name="DT.AMA.DECT.CD">#REF!</definedName>
    <definedName name="DT.AMD.DECT.CD" localSheetId="4">#REF!</definedName>
    <definedName name="DT.AMD.DECT.CD" localSheetId="3">#REF!</definedName>
    <definedName name="DT.AMD.DECT.CD" localSheetId="2">#REF!</definedName>
    <definedName name="DT.AMD.DECT.CD" localSheetId="7">#REF!</definedName>
    <definedName name="DT.AMD.DECT.CD" localSheetId="8">#REF!</definedName>
    <definedName name="DT.AMD.DECT.CD" localSheetId="5">#REF!</definedName>
    <definedName name="DT.AMD.DECT.CD" localSheetId="6">#REF!</definedName>
    <definedName name="DT.AMD.DECT.CD" localSheetId="1">#REF!</definedName>
    <definedName name="DT.AMD.DECT.CD">#REF!</definedName>
    <definedName name="DT.AMD.DLXF.CD" localSheetId="4">#REF!</definedName>
    <definedName name="DT.AMD.DLXF.CD" localSheetId="3">#REF!</definedName>
    <definedName name="DT.AMD.DLXF.CD" localSheetId="2">#REF!</definedName>
    <definedName name="DT.AMD.DLXF.CD" localSheetId="7">#REF!</definedName>
    <definedName name="DT.AMD.DLXF.CD" localSheetId="8">#REF!</definedName>
    <definedName name="DT.AMD.DLXF.CD" localSheetId="5">#REF!</definedName>
    <definedName name="DT.AMD.DLXF.CD" localSheetId="6">#REF!</definedName>
    <definedName name="DT.AMD.DLXF.CD" localSheetId="1">#REF!</definedName>
    <definedName name="DT.AMD.DLXF.CD">#REF!</definedName>
    <definedName name="DT.AMN.DLXF.CD" localSheetId="4">#REF!</definedName>
    <definedName name="DT.AMN.DLXF.CD" localSheetId="3">#REF!</definedName>
    <definedName name="DT.AMN.DLXF.CD" localSheetId="2">#REF!</definedName>
    <definedName name="DT.AMN.DLXF.CD" localSheetId="7">#REF!</definedName>
    <definedName name="DT.AMN.DLXF.CD" localSheetId="8">#REF!</definedName>
    <definedName name="DT.AMN.DLXF.CD" localSheetId="5">#REF!</definedName>
    <definedName name="DT.AMN.DLXF.CD" localSheetId="6">#REF!</definedName>
    <definedName name="DT.AMN.DLXF.CD" localSheetId="1">#REF!</definedName>
    <definedName name="DT.AMN.DLXF.CD">#REF!</definedName>
    <definedName name="DT.AMP.DECT.CD" localSheetId="4">#REF!</definedName>
    <definedName name="DT.AMP.DECT.CD" localSheetId="3">#REF!</definedName>
    <definedName name="DT.AMP.DECT.CD" localSheetId="2">#REF!</definedName>
    <definedName name="DT.AMP.DECT.CD" localSheetId="7">#REF!</definedName>
    <definedName name="DT.AMP.DECT.CD" localSheetId="8">#REF!</definedName>
    <definedName name="DT.AMP.DECT.CD" localSheetId="5">#REF!</definedName>
    <definedName name="DT.AMP.DECT.CD" localSheetId="6">#REF!</definedName>
    <definedName name="DT.AMP.DECT.CD" localSheetId="1">#REF!</definedName>
    <definedName name="DT.AMP.DECT.CD">#REF!</definedName>
    <definedName name="DT.AMR.DLXF.CD" localSheetId="4">#REF!</definedName>
    <definedName name="DT.AMR.DLXF.CD" localSheetId="3">#REF!</definedName>
    <definedName name="DT.AMR.DLXF.CD" localSheetId="2">#REF!</definedName>
    <definedName name="DT.AMR.DLXF.CD" localSheetId="7">#REF!</definedName>
    <definedName name="DT.AMR.DLXF.CD" localSheetId="8">#REF!</definedName>
    <definedName name="DT.AMR.DLXF.CD" localSheetId="5">#REF!</definedName>
    <definedName name="DT.AMR.DLXF.CD" localSheetId="6">#REF!</definedName>
    <definedName name="DT.AMR.DLXF.CD" localSheetId="1">#REF!</definedName>
    <definedName name="DT.AMR.DLXF.CD">#REF!</definedName>
    <definedName name="DT.AMT.BLAT.CD" localSheetId="4">#REF!</definedName>
    <definedName name="DT.AMT.BLAT.CD" localSheetId="3">#REF!</definedName>
    <definedName name="DT.AMT.BLAT.CD" localSheetId="2">#REF!</definedName>
    <definedName name="DT.AMT.BLAT.CD" localSheetId="7">#REF!</definedName>
    <definedName name="DT.AMT.BLAT.CD" localSheetId="8">#REF!</definedName>
    <definedName name="DT.AMT.BLAT.CD" localSheetId="5">#REF!</definedName>
    <definedName name="DT.AMT.BLAT.CD" localSheetId="6">#REF!</definedName>
    <definedName name="DT.AMT.BLAT.CD" localSheetId="1">#REF!</definedName>
    <definedName name="DT.AMT.BLAT.CD">#REF!</definedName>
    <definedName name="DT.AMT.DIMF.CD" localSheetId="4">#REF!</definedName>
    <definedName name="DT.AMT.DIMF.CD" localSheetId="3">#REF!</definedName>
    <definedName name="DT.AMT.DIMF.CD" localSheetId="2">#REF!</definedName>
    <definedName name="DT.AMT.DIMF.CD" localSheetId="7">#REF!</definedName>
    <definedName name="DT.AMT.DIMF.CD" localSheetId="8">#REF!</definedName>
    <definedName name="DT.AMT.DIMF.CD" localSheetId="5">#REF!</definedName>
    <definedName name="DT.AMT.DIMF.CD" localSheetId="6">#REF!</definedName>
    <definedName name="DT.AMT.DIMF.CD" localSheetId="1">#REF!</definedName>
    <definedName name="DT.AMT.DIMF.CD">#REF!</definedName>
    <definedName name="DT.AMT.DPNG.CD" localSheetId="4">#REF!</definedName>
    <definedName name="DT.AMT.DPNG.CD" localSheetId="3">#REF!</definedName>
    <definedName name="DT.AMT.DPNG.CD" localSheetId="2">#REF!</definedName>
    <definedName name="DT.AMT.DPNG.CD" localSheetId="7">#REF!</definedName>
    <definedName name="DT.AMT.DPNG.CD" localSheetId="8">#REF!</definedName>
    <definedName name="DT.AMT.DPNG.CD" localSheetId="5">#REF!</definedName>
    <definedName name="DT.AMT.DPNG.CD" localSheetId="6">#REF!</definedName>
    <definedName name="DT.AMT.DPNG.CD" localSheetId="1">#REF!</definedName>
    <definedName name="DT.AMT.DPNG.CD">#REF!</definedName>
    <definedName name="DT.AMT.DRSA.CD" localSheetId="4">#REF!</definedName>
    <definedName name="DT.AMT.DRSA.CD" localSheetId="3">#REF!</definedName>
    <definedName name="DT.AMT.DRSA.CD" localSheetId="2">#REF!</definedName>
    <definedName name="DT.AMT.DRSA.CD" localSheetId="7">#REF!</definedName>
    <definedName name="DT.AMT.DRSA.CD" localSheetId="8">#REF!</definedName>
    <definedName name="DT.AMT.DRSA.CD" localSheetId="5">#REF!</definedName>
    <definedName name="DT.AMT.DRSA.CD" localSheetId="6">#REF!</definedName>
    <definedName name="DT.AMT.DRSA.CD" localSheetId="1">#REF!</definedName>
    <definedName name="DT.AMT.DRSA.CD">#REF!</definedName>
    <definedName name="DT.AMT.DRSP.CD" localSheetId="4">#REF!</definedName>
    <definedName name="DT.AMT.DRSP.CD" localSheetId="3">#REF!</definedName>
    <definedName name="DT.AMT.DRSP.CD" localSheetId="2">#REF!</definedName>
    <definedName name="DT.AMT.DRSP.CD" localSheetId="7">#REF!</definedName>
    <definedName name="DT.AMT.DRSP.CD" localSheetId="8">#REF!</definedName>
    <definedName name="DT.AMT.DRSP.CD" localSheetId="5">#REF!</definedName>
    <definedName name="DT.AMT.DRSP.CD" localSheetId="6">#REF!</definedName>
    <definedName name="DT.AMT.DRSP.CD" localSheetId="1">#REF!</definedName>
    <definedName name="DT.AMT.DRSP.CD">#REF!</definedName>
    <definedName name="DT.AMT.MIBR.CD" localSheetId="4">#REF!</definedName>
    <definedName name="DT.AMT.MIBR.CD" localSheetId="3">#REF!</definedName>
    <definedName name="DT.AMT.MIBR.CD" localSheetId="2">#REF!</definedName>
    <definedName name="DT.AMT.MIBR.CD" localSheetId="7">#REF!</definedName>
    <definedName name="DT.AMT.MIBR.CD" localSheetId="8">#REF!</definedName>
    <definedName name="DT.AMT.MIBR.CD" localSheetId="5">#REF!</definedName>
    <definedName name="DT.AMT.MIBR.CD" localSheetId="6">#REF!</definedName>
    <definedName name="DT.AMT.MIBR.CD" localSheetId="1">#REF!</definedName>
    <definedName name="DT.AMT.MIBR.CD">#REF!</definedName>
    <definedName name="DT.AMT.MIDA.CD" localSheetId="4">#REF!</definedName>
    <definedName name="DT.AMT.MIDA.CD" localSheetId="3">#REF!</definedName>
    <definedName name="DT.AMT.MIDA.CD" localSheetId="2">#REF!</definedName>
    <definedName name="DT.AMT.MIDA.CD" localSheetId="7">#REF!</definedName>
    <definedName name="DT.AMT.MIDA.CD" localSheetId="8">#REF!</definedName>
    <definedName name="DT.AMT.MIDA.CD" localSheetId="5">#REF!</definedName>
    <definedName name="DT.AMT.MIDA.CD" localSheetId="6">#REF!</definedName>
    <definedName name="DT.AMT.MIDA.CD" localSheetId="1">#REF!</definedName>
    <definedName name="DT.AMT.MIDA.CD">#REF!</definedName>
    <definedName name="DT.AMT.MLAT.CD" localSheetId="4">#REF!</definedName>
    <definedName name="DT.AMT.MLAT.CD" localSheetId="3">#REF!</definedName>
    <definedName name="DT.AMT.MLAT.CD" localSheetId="2">#REF!</definedName>
    <definedName name="DT.AMT.MLAT.CD" localSheetId="7">#REF!</definedName>
    <definedName name="DT.AMT.MLAT.CD" localSheetId="8">#REF!</definedName>
    <definedName name="DT.AMT.MLAT.CD" localSheetId="5">#REF!</definedName>
    <definedName name="DT.AMT.MLAT.CD" localSheetId="6">#REF!</definedName>
    <definedName name="DT.AMT.MLAT.CD" localSheetId="1">#REF!</definedName>
    <definedName name="DT.AMT.MLAT.CD">#REF!</definedName>
    <definedName name="DT.AMT.PBND.CD" localSheetId="4">#REF!</definedName>
    <definedName name="DT.AMT.PBND.CD" localSheetId="3">#REF!</definedName>
    <definedName name="DT.AMT.PBND.CD" localSheetId="2">#REF!</definedName>
    <definedName name="DT.AMT.PBND.CD" localSheetId="7">#REF!</definedName>
    <definedName name="DT.AMT.PBND.CD" localSheetId="8">#REF!</definedName>
    <definedName name="DT.AMT.PBND.CD" localSheetId="5">#REF!</definedName>
    <definedName name="DT.AMT.PBND.CD" localSheetId="6">#REF!</definedName>
    <definedName name="DT.AMT.PBND.CD" localSheetId="1">#REF!</definedName>
    <definedName name="DT.AMT.PBND.CD">#REF!</definedName>
    <definedName name="DT.AMT.PRVT.CD" localSheetId="4">#REF!</definedName>
    <definedName name="DT.AMT.PRVT.CD" localSheetId="3">#REF!</definedName>
    <definedName name="DT.AMT.PRVT.CD" localSheetId="2">#REF!</definedName>
    <definedName name="DT.AMT.PRVT.CD" localSheetId="7">#REF!</definedName>
    <definedName name="DT.AMT.PRVT.CD" localSheetId="8">#REF!</definedName>
    <definedName name="DT.AMT.PRVT.CD" localSheetId="5">#REF!</definedName>
    <definedName name="DT.AMT.PRVT.CD" localSheetId="6">#REF!</definedName>
    <definedName name="DT.AMT.PRVT.CD" localSheetId="1">#REF!</definedName>
    <definedName name="DT.AMT.PRVT.CD">#REF!</definedName>
    <definedName name="DT.ARA.DECT.CD" localSheetId="4">#REF!</definedName>
    <definedName name="DT.ARA.DECT.CD" localSheetId="3">#REF!</definedName>
    <definedName name="DT.ARA.DECT.CD" localSheetId="2">#REF!</definedName>
    <definedName name="DT.ARA.DECT.CD" localSheetId="7">#REF!</definedName>
    <definedName name="DT.ARA.DECT.CD" localSheetId="8">#REF!</definedName>
    <definedName name="DT.ARA.DECT.CD" localSheetId="5">#REF!</definedName>
    <definedName name="DT.ARA.DECT.CD" localSheetId="6">#REF!</definedName>
    <definedName name="DT.ARA.DECT.CD" localSheetId="1">#REF!</definedName>
    <definedName name="DT.ARA.DECT.CD">#REF!</definedName>
    <definedName name="DT.ASD.DLXF.CD" localSheetId="4">#REF!</definedName>
    <definedName name="DT.ASD.DLXF.CD" localSheetId="3">#REF!</definedName>
    <definedName name="DT.ASD.DLXF.CD" localSheetId="2">#REF!</definedName>
    <definedName name="DT.ASD.DLXF.CD" localSheetId="7">#REF!</definedName>
    <definedName name="DT.ASD.DLXF.CD" localSheetId="8">#REF!</definedName>
    <definedName name="DT.ASD.DLXF.CD" localSheetId="5">#REF!</definedName>
    <definedName name="DT.ASD.DLXF.CD" localSheetId="6">#REF!</definedName>
    <definedName name="DT.ASD.DLXF.CD" localSheetId="1">#REF!</definedName>
    <definedName name="DT.ASD.DLXF.CD">#REF!</definedName>
    <definedName name="DT.AXA.DECT.CD" localSheetId="4">#REF!</definedName>
    <definedName name="DT.AXA.DECT.CD" localSheetId="3">#REF!</definedName>
    <definedName name="DT.AXA.DECT.CD" localSheetId="2">#REF!</definedName>
    <definedName name="DT.AXA.DECT.CD" localSheetId="7">#REF!</definedName>
    <definedName name="DT.AXA.DECT.CD" localSheetId="8">#REF!</definedName>
    <definedName name="DT.AXA.DECT.CD" localSheetId="5">#REF!</definedName>
    <definedName name="DT.AXA.DECT.CD" localSheetId="6">#REF!</definedName>
    <definedName name="DT.AXA.DECT.CD" localSheetId="1">#REF!</definedName>
    <definedName name="DT.AXA.DECT.CD">#REF!</definedName>
    <definedName name="DT.AXA.DPPG.CD" localSheetId="4">#REF!</definedName>
    <definedName name="DT.AXA.DPPG.CD" localSheetId="3">#REF!</definedName>
    <definedName name="DT.AXA.DPPG.CD" localSheetId="2">#REF!</definedName>
    <definedName name="DT.AXA.DPPG.CD" localSheetId="7">#REF!</definedName>
    <definedName name="DT.AXA.DPPG.CD" localSheetId="8">#REF!</definedName>
    <definedName name="DT.AXA.DPPG.CD" localSheetId="5">#REF!</definedName>
    <definedName name="DT.AXA.DPPG.CD" localSheetId="6">#REF!</definedName>
    <definedName name="DT.AXA.DPPG.CD" localSheetId="1">#REF!</definedName>
    <definedName name="DT.AXA.DPPG.CD">#REF!</definedName>
    <definedName name="DT.AXF.DECT.CD" localSheetId="4">#REF!</definedName>
    <definedName name="DT.AXF.DECT.CD" localSheetId="3">#REF!</definedName>
    <definedName name="DT.AXF.DECT.CD" localSheetId="2">#REF!</definedName>
    <definedName name="DT.AXF.DECT.CD" localSheetId="7">#REF!</definedName>
    <definedName name="DT.AXF.DECT.CD" localSheetId="8">#REF!</definedName>
    <definedName name="DT.AXF.DECT.CD" localSheetId="5">#REF!</definedName>
    <definedName name="DT.AXF.DECT.CD" localSheetId="6">#REF!</definedName>
    <definedName name="DT.AXF.DECT.CD" localSheetId="1">#REF!</definedName>
    <definedName name="DT.AXF.DECT.CD">#REF!</definedName>
    <definedName name="DT.AXP.DECT.CD" localSheetId="4">#REF!</definedName>
    <definedName name="DT.AXP.DECT.CD" localSheetId="3">#REF!</definedName>
    <definedName name="DT.AXP.DECT.CD" localSheetId="2">#REF!</definedName>
    <definedName name="DT.AXP.DECT.CD" localSheetId="7">#REF!</definedName>
    <definedName name="DT.AXP.DECT.CD" localSheetId="8">#REF!</definedName>
    <definedName name="DT.AXP.DECT.CD" localSheetId="5">#REF!</definedName>
    <definedName name="DT.AXP.DECT.CD" localSheetId="6">#REF!</definedName>
    <definedName name="DT.AXP.DECT.CD" localSheetId="1">#REF!</definedName>
    <definedName name="DT.AXP.DECT.CD">#REF!</definedName>
    <definedName name="DT.AXR.DECT.CD" localSheetId="4">#REF!</definedName>
    <definedName name="DT.AXR.DECT.CD" localSheetId="3">#REF!</definedName>
    <definedName name="DT.AXR.DECT.CD" localSheetId="2">#REF!</definedName>
    <definedName name="DT.AXR.DECT.CD" localSheetId="7">#REF!</definedName>
    <definedName name="DT.AXR.DECT.CD" localSheetId="8">#REF!</definedName>
    <definedName name="DT.AXR.DECT.CD" localSheetId="5">#REF!</definedName>
    <definedName name="DT.AXR.DECT.CD" localSheetId="6">#REF!</definedName>
    <definedName name="DT.AXR.DECT.CD" localSheetId="1">#REF!</definedName>
    <definedName name="DT.AXR.DECT.CD">#REF!</definedName>
    <definedName name="DT.DID.DLXF.CD" localSheetId="4">#REF!</definedName>
    <definedName name="DT.DID.DLXF.CD" localSheetId="3">#REF!</definedName>
    <definedName name="DT.DID.DLXF.CD" localSheetId="2">#REF!</definedName>
    <definedName name="DT.DID.DLXF.CD" localSheetId="7">#REF!</definedName>
    <definedName name="DT.DID.DLXF.CD" localSheetId="8">#REF!</definedName>
    <definedName name="DT.DID.DLXF.CD" localSheetId="5">#REF!</definedName>
    <definedName name="DT.DID.DLXF.CD" localSheetId="6">#REF!</definedName>
    <definedName name="DT.DID.DLXF.CD" localSheetId="1">#REF!</definedName>
    <definedName name="DT.DID.DLXF.CD">#REF!</definedName>
    <definedName name="DT.DIN.DLXF.CD" localSheetId="4">#REF!</definedName>
    <definedName name="DT.DIN.DLXF.CD" localSheetId="3">#REF!</definedName>
    <definedName name="DT.DIN.DLXF.CD" localSheetId="2">#REF!</definedName>
    <definedName name="DT.DIN.DLXF.CD" localSheetId="7">#REF!</definedName>
    <definedName name="DT.DIN.DLXF.CD" localSheetId="8">#REF!</definedName>
    <definedName name="DT.DIN.DLXF.CD" localSheetId="5">#REF!</definedName>
    <definedName name="DT.DIN.DLXF.CD" localSheetId="6">#REF!</definedName>
    <definedName name="DT.DIN.DLXF.CD" localSheetId="1">#REF!</definedName>
    <definedName name="DT.DIN.DLXF.CD">#REF!</definedName>
    <definedName name="DT.DIP.DECT.CD" localSheetId="4">#REF!</definedName>
    <definedName name="DT.DIP.DECT.CD" localSheetId="3">#REF!</definedName>
    <definedName name="DT.DIP.DECT.CD" localSheetId="2">#REF!</definedName>
    <definedName name="DT.DIP.DECT.CD" localSheetId="7">#REF!</definedName>
    <definedName name="DT.DIP.DECT.CD" localSheetId="8">#REF!</definedName>
    <definedName name="DT.DIP.DECT.CD" localSheetId="5">#REF!</definedName>
    <definedName name="DT.DIP.DECT.CD" localSheetId="6">#REF!</definedName>
    <definedName name="DT.DIP.DECT.CD" localSheetId="1">#REF!</definedName>
    <definedName name="DT.DIP.DECT.CD">#REF!</definedName>
    <definedName name="DT.DIR.DLXF.CD" localSheetId="4">#REF!</definedName>
    <definedName name="DT.DIR.DLXF.CD" localSheetId="3">#REF!</definedName>
    <definedName name="DT.DIR.DLXF.CD" localSheetId="2">#REF!</definedName>
    <definedName name="DT.DIR.DLXF.CD" localSheetId="7">#REF!</definedName>
    <definedName name="DT.DIR.DLXF.CD" localSheetId="8">#REF!</definedName>
    <definedName name="DT.DIR.DLXF.CD" localSheetId="5">#REF!</definedName>
    <definedName name="DT.DIR.DLXF.CD" localSheetId="6">#REF!</definedName>
    <definedName name="DT.DIR.DLXF.CD" localSheetId="1">#REF!</definedName>
    <definedName name="DT.DIR.DLXF.CD">#REF!</definedName>
    <definedName name="DT.DIS.BLAT.CD" localSheetId="4">#REF!</definedName>
    <definedName name="DT.DIS.BLAT.CD" localSheetId="3">#REF!</definedName>
    <definedName name="DT.DIS.BLAT.CD" localSheetId="2">#REF!</definedName>
    <definedName name="DT.DIS.BLAT.CD" localSheetId="7">#REF!</definedName>
    <definedName name="DT.DIS.BLAT.CD" localSheetId="8">#REF!</definedName>
    <definedName name="DT.DIS.BLAT.CD" localSheetId="5">#REF!</definedName>
    <definedName name="DT.DIS.BLAT.CD" localSheetId="6">#REF!</definedName>
    <definedName name="DT.DIS.BLAT.CD" localSheetId="1">#REF!</definedName>
    <definedName name="DT.DIS.BLAT.CD">#REF!</definedName>
    <definedName name="DT.DIS.DIMF.CD" localSheetId="4">#REF!</definedName>
    <definedName name="DT.DIS.DIMF.CD" localSheetId="3">#REF!</definedName>
    <definedName name="DT.DIS.DIMF.CD" localSheetId="2">#REF!</definedName>
    <definedName name="DT.DIS.DIMF.CD" localSheetId="7">#REF!</definedName>
    <definedName name="DT.DIS.DIMF.CD" localSheetId="8">#REF!</definedName>
    <definedName name="DT.DIS.DIMF.CD" localSheetId="5">#REF!</definedName>
    <definedName name="DT.DIS.DIMF.CD" localSheetId="6">#REF!</definedName>
    <definedName name="DT.DIS.DIMF.CD" localSheetId="1">#REF!</definedName>
    <definedName name="DT.DIS.DIMF.CD">#REF!</definedName>
    <definedName name="DT.DIS.DLXF.CD" localSheetId="4">#REF!</definedName>
    <definedName name="DT.DIS.DLXF.CD" localSheetId="3">#REF!</definedName>
    <definedName name="DT.DIS.DLXF.CD" localSheetId="2">#REF!</definedName>
    <definedName name="DT.DIS.DLXF.CD" localSheetId="7">#REF!</definedName>
    <definedName name="DT.DIS.DLXF.CD" localSheetId="8">#REF!</definedName>
    <definedName name="DT.DIS.DLXF.CD" localSheetId="5">#REF!</definedName>
    <definedName name="DT.DIS.DLXF.CD" localSheetId="6">#REF!</definedName>
    <definedName name="DT.DIS.DLXF.CD" localSheetId="1">#REF!</definedName>
    <definedName name="DT.DIS.DLXF.CD">#REF!</definedName>
    <definedName name="DT.DIS.DPNG.CD" localSheetId="4">#REF!</definedName>
    <definedName name="DT.DIS.DPNG.CD" localSheetId="3">#REF!</definedName>
    <definedName name="DT.DIS.DPNG.CD" localSheetId="2">#REF!</definedName>
    <definedName name="DT.DIS.DPNG.CD" localSheetId="7">#REF!</definedName>
    <definedName name="DT.DIS.DPNG.CD" localSheetId="8">#REF!</definedName>
    <definedName name="DT.DIS.DPNG.CD" localSheetId="5">#REF!</definedName>
    <definedName name="DT.DIS.DPNG.CD" localSheetId="6">#REF!</definedName>
    <definedName name="DT.DIS.DPNG.CD" localSheetId="1">#REF!</definedName>
    <definedName name="DT.DIS.DPNG.CD">#REF!</definedName>
    <definedName name="DT.DIS.DRSA.CD" localSheetId="4">#REF!</definedName>
    <definedName name="DT.DIS.DRSA.CD" localSheetId="3">#REF!</definedName>
    <definedName name="DT.DIS.DRSA.CD" localSheetId="2">#REF!</definedName>
    <definedName name="DT.DIS.DRSA.CD" localSheetId="7">#REF!</definedName>
    <definedName name="DT.DIS.DRSA.CD" localSheetId="8">#REF!</definedName>
    <definedName name="DT.DIS.DRSA.CD" localSheetId="5">#REF!</definedName>
    <definedName name="DT.DIS.DRSA.CD" localSheetId="6">#REF!</definedName>
    <definedName name="DT.DIS.DRSA.CD" localSheetId="1">#REF!</definedName>
    <definedName name="DT.DIS.DRSA.CD">#REF!</definedName>
    <definedName name="DT.DIS.DRSP.CD" localSheetId="4">#REF!</definedName>
    <definedName name="DT.DIS.DRSP.CD" localSheetId="3">#REF!</definedName>
    <definedName name="DT.DIS.DRSP.CD" localSheetId="2">#REF!</definedName>
    <definedName name="DT.DIS.DRSP.CD" localSheetId="7">#REF!</definedName>
    <definedName name="DT.DIS.DRSP.CD" localSheetId="8">#REF!</definedName>
    <definedName name="DT.DIS.DRSP.CD" localSheetId="5">#REF!</definedName>
    <definedName name="DT.DIS.DRSP.CD" localSheetId="6">#REF!</definedName>
    <definedName name="DT.DIS.DRSP.CD" localSheetId="1">#REF!</definedName>
    <definedName name="DT.DIS.DRSP.CD">#REF!</definedName>
    <definedName name="DT.DIS.DSTC.CD" localSheetId="4">#REF!</definedName>
    <definedName name="DT.DIS.DSTC.CD" localSheetId="3">#REF!</definedName>
    <definedName name="DT.DIS.DSTC.CD" localSheetId="2">#REF!</definedName>
    <definedName name="DT.DIS.DSTC.CD" localSheetId="7">#REF!</definedName>
    <definedName name="DT.DIS.DSTC.CD" localSheetId="8">#REF!</definedName>
    <definedName name="DT.DIS.DSTC.CD" localSheetId="5">#REF!</definedName>
    <definedName name="DT.DIS.DSTC.CD" localSheetId="6">#REF!</definedName>
    <definedName name="DT.DIS.DSTC.CD" localSheetId="1">#REF!</definedName>
    <definedName name="DT.DIS.DSTC.CD">#REF!</definedName>
    <definedName name="DT.DIS.MIBR.CD" localSheetId="4">#REF!</definedName>
    <definedName name="DT.DIS.MIBR.CD" localSheetId="3">#REF!</definedName>
    <definedName name="DT.DIS.MIBR.CD" localSheetId="2">#REF!</definedName>
    <definedName name="DT.DIS.MIBR.CD" localSheetId="7">#REF!</definedName>
    <definedName name="DT.DIS.MIBR.CD" localSheetId="8">#REF!</definedName>
    <definedName name="DT.DIS.MIBR.CD" localSheetId="5">#REF!</definedName>
    <definedName name="DT.DIS.MIBR.CD" localSheetId="6">#REF!</definedName>
    <definedName name="DT.DIS.MIBR.CD" localSheetId="1">#REF!</definedName>
    <definedName name="DT.DIS.MIBR.CD">#REF!</definedName>
    <definedName name="DT.DIS.MIDA.CD" localSheetId="4">#REF!</definedName>
    <definedName name="DT.DIS.MIDA.CD" localSheetId="3">#REF!</definedName>
    <definedName name="DT.DIS.MIDA.CD" localSheetId="2">#REF!</definedName>
    <definedName name="DT.DIS.MIDA.CD" localSheetId="7">#REF!</definedName>
    <definedName name="DT.DIS.MIDA.CD" localSheetId="8">#REF!</definedName>
    <definedName name="DT.DIS.MIDA.CD" localSheetId="5">#REF!</definedName>
    <definedName name="DT.DIS.MIDA.CD" localSheetId="6">#REF!</definedName>
    <definedName name="DT.DIS.MIDA.CD" localSheetId="1">#REF!</definedName>
    <definedName name="DT.DIS.MIDA.CD">#REF!</definedName>
    <definedName name="DT.DIS.MLAT.CD" localSheetId="4">#REF!</definedName>
    <definedName name="DT.DIS.MLAT.CD" localSheetId="3">#REF!</definedName>
    <definedName name="DT.DIS.MLAT.CD" localSheetId="2">#REF!</definedName>
    <definedName name="DT.DIS.MLAT.CD" localSheetId="7">#REF!</definedName>
    <definedName name="DT.DIS.MLAT.CD" localSheetId="8">#REF!</definedName>
    <definedName name="DT.DIS.MLAT.CD" localSheetId="5">#REF!</definedName>
    <definedName name="DT.DIS.MLAT.CD" localSheetId="6">#REF!</definedName>
    <definedName name="DT.DIS.MLAT.CD" localSheetId="1">#REF!</definedName>
    <definedName name="DT.DIS.MLAT.CD">#REF!</definedName>
    <definedName name="DT.DIS.PBND.CD" localSheetId="4">#REF!</definedName>
    <definedName name="DT.DIS.PBND.CD" localSheetId="3">#REF!</definedName>
    <definedName name="DT.DIS.PBND.CD" localSheetId="2">#REF!</definedName>
    <definedName name="DT.DIS.PBND.CD" localSheetId="7">#REF!</definedName>
    <definedName name="DT.DIS.PBND.CD" localSheetId="8">#REF!</definedName>
    <definedName name="DT.DIS.PBND.CD" localSheetId="5">#REF!</definedName>
    <definedName name="DT.DIS.PBND.CD" localSheetId="6">#REF!</definedName>
    <definedName name="DT.DIS.PBND.CD" localSheetId="1">#REF!</definedName>
    <definedName name="DT.DIS.PBND.CD">#REF!</definedName>
    <definedName name="DT.DIS.PRVT.CD" localSheetId="4">#REF!</definedName>
    <definedName name="DT.DIS.PRVT.CD" localSheetId="3">#REF!</definedName>
    <definedName name="DT.DIS.PRVT.CD" localSheetId="2">#REF!</definedName>
    <definedName name="DT.DIS.PRVT.CD" localSheetId="7">#REF!</definedName>
    <definedName name="DT.DIS.PRVT.CD" localSheetId="8">#REF!</definedName>
    <definedName name="DT.DIS.PRVT.CD" localSheetId="5">#REF!</definedName>
    <definedName name="DT.DIS.PRVT.CD" localSheetId="6">#REF!</definedName>
    <definedName name="DT.DIS.PRVT.CD" localSheetId="1">#REF!</definedName>
    <definedName name="DT.DIS.PRVT.CD">#REF!</definedName>
    <definedName name="DT.DNA.DLXF.CD" localSheetId="4">#REF!</definedName>
    <definedName name="DT.DNA.DLXF.CD" localSheetId="3">#REF!</definedName>
    <definedName name="DT.DNA.DLXF.CD" localSheetId="2">#REF!</definedName>
    <definedName name="DT.DNA.DLXF.CD" localSheetId="7">#REF!</definedName>
    <definedName name="DT.DNA.DLXF.CD" localSheetId="8">#REF!</definedName>
    <definedName name="DT.DNA.DLXF.CD" localSheetId="5">#REF!</definedName>
    <definedName name="DT.DNA.DLXF.CD" localSheetId="6">#REF!</definedName>
    <definedName name="DT.DNA.DLXF.CD" localSheetId="1">#REF!</definedName>
    <definedName name="DT.DNA.DLXF.CD">#REF!</definedName>
    <definedName name="DT.DNI.DSTC.CD" localSheetId="4">#REF!</definedName>
    <definedName name="DT.DNI.DSTC.CD" localSheetId="3">#REF!</definedName>
    <definedName name="DT.DNI.DSTC.CD" localSheetId="2">#REF!</definedName>
    <definedName name="DT.DNI.DSTC.CD" localSheetId="7">#REF!</definedName>
    <definedName name="DT.DNI.DSTC.CD" localSheetId="8">#REF!</definedName>
    <definedName name="DT.DNI.DSTC.CD" localSheetId="5">#REF!</definedName>
    <definedName name="DT.DNI.DSTC.CD" localSheetId="6">#REF!</definedName>
    <definedName name="DT.DNI.DSTC.CD" localSheetId="1">#REF!</definedName>
    <definedName name="DT.DNI.DSTC.CD">#REF!</definedName>
    <definedName name="DT.DOD.ALLC.CD" localSheetId="4">#REF!</definedName>
    <definedName name="DT.DOD.ALLC.CD" localSheetId="3">#REF!</definedName>
    <definedName name="DT.DOD.ALLC.CD" localSheetId="2">#REF!</definedName>
    <definedName name="DT.DOD.ALLC.CD" localSheetId="7">#REF!</definedName>
    <definedName name="DT.DOD.ALLC.CD" localSheetId="8">#REF!</definedName>
    <definedName name="DT.DOD.ALLC.CD" localSheetId="5">#REF!</definedName>
    <definedName name="DT.DOD.ALLC.CD" localSheetId="6">#REF!</definedName>
    <definedName name="DT.DOD.ALLC.CD" localSheetId="1">#REF!</definedName>
    <definedName name="DT.DOD.ALLC.CD">#REF!</definedName>
    <definedName name="DT.DOD.BLAT.CD" localSheetId="4">#REF!</definedName>
    <definedName name="DT.DOD.BLAT.CD" localSheetId="3">#REF!</definedName>
    <definedName name="DT.DOD.BLAT.CD" localSheetId="2">#REF!</definedName>
    <definedName name="DT.DOD.BLAT.CD" localSheetId="7">#REF!</definedName>
    <definedName name="DT.DOD.BLAT.CD" localSheetId="8">#REF!</definedName>
    <definedName name="DT.DOD.BLAT.CD" localSheetId="5">#REF!</definedName>
    <definedName name="DT.DOD.BLAT.CD" localSheetId="6">#REF!</definedName>
    <definedName name="DT.DOD.BLAT.CD" localSheetId="1">#REF!</definedName>
    <definedName name="DT.DOD.BLAT.CD">#REF!</definedName>
    <definedName name="DT.DOD.DECT.CD" localSheetId="4">#REF!</definedName>
    <definedName name="DT.DOD.DECT.CD" localSheetId="3">#REF!</definedName>
    <definedName name="DT.DOD.DECT.CD" localSheetId="2">#REF!</definedName>
    <definedName name="DT.DOD.DECT.CD" localSheetId="7">#REF!</definedName>
    <definedName name="DT.DOD.DECT.CD" localSheetId="8">#REF!</definedName>
    <definedName name="DT.DOD.DECT.CD" localSheetId="5">#REF!</definedName>
    <definedName name="DT.DOD.DECT.CD" localSheetId="6">#REF!</definedName>
    <definedName name="DT.DOD.DECT.CD" localSheetId="1">#REF!</definedName>
    <definedName name="DT.DOD.DECT.CD">#REF!</definedName>
    <definedName name="DT.DOD.DIMF.CD" localSheetId="4">#REF!</definedName>
    <definedName name="DT.DOD.DIMF.CD" localSheetId="3">#REF!</definedName>
    <definedName name="DT.DOD.DIMF.CD" localSheetId="2">#REF!</definedName>
    <definedName name="DT.DOD.DIMF.CD" localSheetId="7">#REF!</definedName>
    <definedName name="DT.DOD.DIMF.CD" localSheetId="8">#REF!</definedName>
    <definedName name="DT.DOD.DIMF.CD" localSheetId="5">#REF!</definedName>
    <definedName name="DT.DOD.DIMF.CD" localSheetId="6">#REF!</definedName>
    <definedName name="DT.DOD.DIMF.CD" localSheetId="1">#REF!</definedName>
    <definedName name="DT.DOD.DIMF.CD">#REF!</definedName>
    <definedName name="DT.DOD.DLXF.CD" localSheetId="4">#REF!</definedName>
    <definedName name="DT.DOD.DLXF.CD" localSheetId="3">#REF!</definedName>
    <definedName name="DT.DOD.DLXF.CD" localSheetId="2">#REF!</definedName>
    <definedName name="DT.DOD.DLXF.CD" localSheetId="7">#REF!</definedName>
    <definedName name="DT.DOD.DLXF.CD" localSheetId="8">#REF!</definedName>
    <definedName name="DT.DOD.DLXF.CD" localSheetId="5">#REF!</definedName>
    <definedName name="DT.DOD.DLXF.CD" localSheetId="6">#REF!</definedName>
    <definedName name="DT.DOD.DLXF.CD" localSheetId="1">#REF!</definedName>
    <definedName name="DT.DOD.DLXF.CD">#REF!</definedName>
    <definedName name="DT.DOD.DPNG.CD" localSheetId="4">#REF!</definedName>
    <definedName name="DT.DOD.DPNG.CD" localSheetId="3">#REF!</definedName>
    <definedName name="DT.DOD.DPNG.CD" localSheetId="2">#REF!</definedName>
    <definedName name="DT.DOD.DPNG.CD" localSheetId="7">#REF!</definedName>
    <definedName name="DT.DOD.DPNG.CD" localSheetId="8">#REF!</definedName>
    <definedName name="DT.DOD.DPNG.CD" localSheetId="5">#REF!</definedName>
    <definedName name="DT.DOD.DPNG.CD" localSheetId="6">#REF!</definedName>
    <definedName name="DT.DOD.DPNG.CD" localSheetId="1">#REF!</definedName>
    <definedName name="DT.DOD.DPNG.CD">#REF!</definedName>
    <definedName name="DT.DOD.DPPG.CD" localSheetId="4">#REF!</definedName>
    <definedName name="DT.DOD.DPPG.CD" localSheetId="3">#REF!</definedName>
    <definedName name="DT.DOD.DPPG.CD" localSheetId="2">#REF!</definedName>
    <definedName name="DT.DOD.DPPG.CD" localSheetId="7">#REF!</definedName>
    <definedName name="DT.DOD.DPPG.CD" localSheetId="8">#REF!</definedName>
    <definedName name="DT.DOD.DPPG.CD" localSheetId="5">#REF!</definedName>
    <definedName name="DT.DOD.DPPG.CD" localSheetId="6">#REF!</definedName>
    <definedName name="DT.DOD.DPPG.CD" localSheetId="1">#REF!</definedName>
    <definedName name="DT.DOD.DPPG.CD">#REF!</definedName>
    <definedName name="DT.DOD.DRSA.CD" localSheetId="4">#REF!</definedName>
    <definedName name="DT.DOD.DRSA.CD" localSheetId="3">#REF!</definedName>
    <definedName name="DT.DOD.DRSA.CD" localSheetId="2">#REF!</definedName>
    <definedName name="DT.DOD.DRSA.CD" localSheetId="7">#REF!</definedName>
    <definedName name="DT.DOD.DRSA.CD" localSheetId="8">#REF!</definedName>
    <definedName name="DT.DOD.DRSA.CD" localSheetId="5">#REF!</definedName>
    <definedName name="DT.DOD.DRSA.CD" localSheetId="6">#REF!</definedName>
    <definedName name="DT.DOD.DRSA.CD" localSheetId="1">#REF!</definedName>
    <definedName name="DT.DOD.DRSA.CD">#REF!</definedName>
    <definedName name="DT.DOD.DRSP.CD" localSheetId="4">#REF!</definedName>
    <definedName name="DT.DOD.DRSP.CD" localSheetId="3">#REF!</definedName>
    <definedName name="DT.DOD.DRSP.CD" localSheetId="2">#REF!</definedName>
    <definedName name="DT.DOD.DRSP.CD" localSheetId="7">#REF!</definedName>
    <definedName name="DT.DOD.DRSP.CD" localSheetId="8">#REF!</definedName>
    <definedName name="DT.DOD.DRSP.CD" localSheetId="5">#REF!</definedName>
    <definedName name="DT.DOD.DRSP.CD" localSheetId="6">#REF!</definedName>
    <definedName name="DT.DOD.DRSP.CD" localSheetId="1">#REF!</definedName>
    <definedName name="DT.DOD.DRSP.CD">#REF!</definedName>
    <definedName name="DT.DOD.DSTC.CD" localSheetId="4">#REF!</definedName>
    <definedName name="DT.DOD.DSTC.CD" localSheetId="3">#REF!</definedName>
    <definedName name="DT.DOD.DSTC.CD" localSheetId="2">#REF!</definedName>
    <definedName name="DT.DOD.DSTC.CD" localSheetId="7">#REF!</definedName>
    <definedName name="DT.DOD.DSTC.CD" localSheetId="8">#REF!</definedName>
    <definedName name="DT.DOD.DSTC.CD" localSheetId="5">#REF!</definedName>
    <definedName name="DT.DOD.DSTC.CD" localSheetId="6">#REF!</definedName>
    <definedName name="DT.DOD.DSTC.CD" localSheetId="1">#REF!</definedName>
    <definedName name="DT.DOD.DSTC.CD">#REF!</definedName>
    <definedName name="DT.DOD.MIBR.CD" localSheetId="4">#REF!</definedName>
    <definedName name="DT.DOD.MIBR.CD" localSheetId="3">#REF!</definedName>
    <definedName name="DT.DOD.MIBR.CD" localSheetId="2">#REF!</definedName>
    <definedName name="DT.DOD.MIBR.CD" localSheetId="7">#REF!</definedName>
    <definedName name="DT.DOD.MIBR.CD" localSheetId="8">#REF!</definedName>
    <definedName name="DT.DOD.MIBR.CD" localSheetId="5">#REF!</definedName>
    <definedName name="DT.DOD.MIBR.CD" localSheetId="6">#REF!</definedName>
    <definedName name="DT.DOD.MIBR.CD" localSheetId="1">#REF!</definedName>
    <definedName name="DT.DOD.MIBR.CD">#REF!</definedName>
    <definedName name="DT.DOD.MIDA.CD" localSheetId="4">#REF!</definedName>
    <definedName name="DT.DOD.MIDA.CD" localSheetId="3">#REF!</definedName>
    <definedName name="DT.DOD.MIDA.CD" localSheetId="2">#REF!</definedName>
    <definedName name="DT.DOD.MIDA.CD" localSheetId="7">#REF!</definedName>
    <definedName name="DT.DOD.MIDA.CD" localSheetId="8">#REF!</definedName>
    <definedName name="DT.DOD.MIDA.CD" localSheetId="5">#REF!</definedName>
    <definedName name="DT.DOD.MIDA.CD" localSheetId="6">#REF!</definedName>
    <definedName name="DT.DOD.MIDA.CD" localSheetId="1">#REF!</definedName>
    <definedName name="DT.DOD.MIDA.CD">#REF!</definedName>
    <definedName name="DT.DOD.MLAT.CD" localSheetId="4">#REF!</definedName>
    <definedName name="DT.DOD.MLAT.CD" localSheetId="3">#REF!</definedName>
    <definedName name="DT.DOD.MLAT.CD" localSheetId="2">#REF!</definedName>
    <definedName name="DT.DOD.MLAT.CD" localSheetId="7">#REF!</definedName>
    <definedName name="DT.DOD.MLAT.CD" localSheetId="8">#REF!</definedName>
    <definedName name="DT.DOD.MLAT.CD" localSheetId="5">#REF!</definedName>
    <definedName name="DT.DOD.MLAT.CD" localSheetId="6">#REF!</definedName>
    <definedName name="DT.DOD.MLAT.CD" localSheetId="1">#REF!</definedName>
    <definedName name="DT.DOD.MLAT.CD">#REF!</definedName>
    <definedName name="DT.DOD.OFFT.CD" localSheetId="4">#REF!</definedName>
    <definedName name="DT.DOD.OFFT.CD" localSheetId="3">#REF!</definedName>
    <definedName name="DT.DOD.OFFT.CD" localSheetId="2">#REF!</definedName>
    <definedName name="DT.DOD.OFFT.CD" localSheetId="7">#REF!</definedName>
    <definedName name="DT.DOD.OFFT.CD" localSheetId="8">#REF!</definedName>
    <definedName name="DT.DOD.OFFT.CD" localSheetId="5">#REF!</definedName>
    <definedName name="DT.DOD.OFFT.CD" localSheetId="6">#REF!</definedName>
    <definedName name="DT.DOD.OFFT.CD" localSheetId="1">#REF!</definedName>
    <definedName name="DT.DOD.OFFT.CD">#REF!</definedName>
    <definedName name="DT.DOD.PBND.CD" localSheetId="4">#REF!</definedName>
    <definedName name="DT.DOD.PBND.CD" localSheetId="3">#REF!</definedName>
    <definedName name="DT.DOD.PBND.CD" localSheetId="2">#REF!</definedName>
    <definedName name="DT.DOD.PBND.CD" localSheetId="7">#REF!</definedName>
    <definedName name="DT.DOD.PBND.CD" localSheetId="8">#REF!</definedName>
    <definedName name="DT.DOD.PBND.CD" localSheetId="5">#REF!</definedName>
    <definedName name="DT.DOD.PBND.CD" localSheetId="6">#REF!</definedName>
    <definedName name="DT.DOD.PBND.CD" localSheetId="1">#REF!</definedName>
    <definedName name="DT.DOD.PBND.CD">#REF!</definedName>
    <definedName name="DT.DOD.PCBK.CD" localSheetId="4">#REF!</definedName>
    <definedName name="DT.DOD.PCBK.CD" localSheetId="3">#REF!</definedName>
    <definedName name="DT.DOD.PCBK.CD" localSheetId="2">#REF!</definedName>
    <definedName name="DT.DOD.PCBK.CD" localSheetId="7">#REF!</definedName>
    <definedName name="DT.DOD.PCBK.CD" localSheetId="8">#REF!</definedName>
    <definedName name="DT.DOD.PCBK.CD" localSheetId="5">#REF!</definedName>
    <definedName name="DT.DOD.PCBK.CD" localSheetId="6">#REF!</definedName>
    <definedName name="DT.DOD.PCBK.CD" localSheetId="1">#REF!</definedName>
    <definedName name="DT.DOD.PCBK.CD">#REF!</definedName>
    <definedName name="DT.DOD.POTH.CD" localSheetId="4">#REF!</definedName>
    <definedName name="DT.DOD.POTH.CD" localSheetId="3">#REF!</definedName>
    <definedName name="DT.DOD.POTH.CD" localSheetId="2">#REF!</definedName>
    <definedName name="DT.DOD.POTH.CD" localSheetId="7">#REF!</definedName>
    <definedName name="DT.DOD.POTH.CD" localSheetId="8">#REF!</definedName>
    <definedName name="DT.DOD.POTH.CD" localSheetId="5">#REF!</definedName>
    <definedName name="DT.DOD.POTH.CD" localSheetId="6">#REF!</definedName>
    <definedName name="DT.DOD.POTH.CD" localSheetId="1">#REF!</definedName>
    <definedName name="DT.DOD.POTH.CD">#REF!</definedName>
    <definedName name="DT.DOD.PRVT.CD" localSheetId="4">#REF!</definedName>
    <definedName name="DT.DOD.PRVT.CD" localSheetId="3">#REF!</definedName>
    <definedName name="DT.DOD.PRVT.CD" localSheetId="2">#REF!</definedName>
    <definedName name="DT.DOD.PRVT.CD" localSheetId="7">#REF!</definedName>
    <definedName name="DT.DOD.PRVT.CD" localSheetId="8">#REF!</definedName>
    <definedName name="DT.DOD.PRVT.CD" localSheetId="5">#REF!</definedName>
    <definedName name="DT.DOD.PRVT.CD" localSheetId="6">#REF!</definedName>
    <definedName name="DT.DOD.PRVT.CD" localSheetId="1">#REF!</definedName>
    <definedName name="DT.DOD.PRVT.CD">#REF!</definedName>
    <definedName name="DT.DOD.PSUP.CD" localSheetId="4">#REF!</definedName>
    <definedName name="DT.DOD.PSUP.CD" localSheetId="3">#REF!</definedName>
    <definedName name="DT.DOD.PSUP.CD" localSheetId="2">#REF!</definedName>
    <definedName name="DT.DOD.PSUP.CD" localSheetId="7">#REF!</definedName>
    <definedName name="DT.DOD.PSUP.CD" localSheetId="8">#REF!</definedName>
    <definedName name="DT.DOD.PSUP.CD" localSheetId="5">#REF!</definedName>
    <definedName name="DT.DOD.PSUP.CD" localSheetId="6">#REF!</definedName>
    <definedName name="DT.DOD.PSUP.CD" localSheetId="1">#REF!</definedName>
    <definedName name="DT.DOD.PSUP.CD">#REF!</definedName>
    <definedName name="DT.DON.DLXF.CD" localSheetId="4">#REF!</definedName>
    <definedName name="DT.DON.DLXF.CD" localSheetId="3">#REF!</definedName>
    <definedName name="DT.DON.DLXF.CD" localSheetId="2">#REF!</definedName>
    <definedName name="DT.DON.DLXF.CD" localSheetId="7">#REF!</definedName>
    <definedName name="DT.DON.DLXF.CD" localSheetId="8">#REF!</definedName>
    <definedName name="DT.DON.DLXF.CD" localSheetId="5">#REF!</definedName>
    <definedName name="DT.DON.DLXF.CD" localSheetId="6">#REF!</definedName>
    <definedName name="DT.DON.DLXF.CD" localSheetId="1">#REF!</definedName>
    <definedName name="DT.DON.DLXF.CD">#REF!</definedName>
    <definedName name="DT.DOX.DECT.CD" localSheetId="4">#REF!</definedName>
    <definedName name="DT.DOX.DECT.CD" localSheetId="3">#REF!</definedName>
    <definedName name="DT.DOX.DECT.CD" localSheetId="2">#REF!</definedName>
    <definedName name="DT.DOX.DECT.CD" localSheetId="7">#REF!</definedName>
    <definedName name="DT.DOX.DECT.CD" localSheetId="8">#REF!</definedName>
    <definedName name="DT.DOX.DECT.CD" localSheetId="5">#REF!</definedName>
    <definedName name="DT.DOX.DECT.CD" localSheetId="6">#REF!</definedName>
    <definedName name="DT.DOX.DECT.CD" localSheetId="1">#REF!</definedName>
    <definedName name="DT.DOX.DECT.CD">#REF!</definedName>
    <definedName name="DT.DPA.DLXF.CD" localSheetId="4">#REF!</definedName>
    <definedName name="DT.DPA.DLXF.CD" localSheetId="3">#REF!</definedName>
    <definedName name="DT.DPA.DLXF.CD" localSheetId="2">#REF!</definedName>
    <definedName name="DT.DPA.DLXF.CD" localSheetId="7">#REF!</definedName>
    <definedName name="DT.DPA.DLXF.CD" localSheetId="8">#REF!</definedName>
    <definedName name="DT.DPA.DLXF.CD" localSheetId="5">#REF!</definedName>
    <definedName name="DT.DPA.DLXF.CD" localSheetId="6">#REF!</definedName>
    <definedName name="DT.DPA.DLXF.CD" localSheetId="1">#REF!</definedName>
    <definedName name="DT.DPA.DLXF.CD">#REF!</definedName>
    <definedName name="DT.DSC.DLXF.CD" localSheetId="4">#REF!</definedName>
    <definedName name="DT.DSC.DLXF.CD" localSheetId="3">#REF!</definedName>
    <definedName name="DT.DSC.DLXF.CD" localSheetId="2">#REF!</definedName>
    <definedName name="DT.DSC.DLXF.CD" localSheetId="7">#REF!</definedName>
    <definedName name="DT.DSC.DLXF.CD" localSheetId="8">#REF!</definedName>
    <definedName name="DT.DSC.DLXF.CD" localSheetId="5">#REF!</definedName>
    <definedName name="DT.DSC.DLXF.CD" localSheetId="6">#REF!</definedName>
    <definedName name="DT.DSC.DLXF.CD" localSheetId="1">#REF!</definedName>
    <definedName name="DT.DSC.DLXF.CD">#REF!</definedName>
    <definedName name="DT.DSD.DLXF.CD" localSheetId="4">#REF!</definedName>
    <definedName name="DT.DSD.DLXF.CD" localSheetId="3">#REF!</definedName>
    <definedName name="DT.DSD.DLXF.CD" localSheetId="2">#REF!</definedName>
    <definedName name="DT.DSD.DLXF.CD" localSheetId="7">#REF!</definedName>
    <definedName name="DT.DSD.DLXF.CD" localSheetId="8">#REF!</definedName>
    <definedName name="DT.DSD.DLXF.CD" localSheetId="5">#REF!</definedName>
    <definedName name="DT.DSD.DLXF.CD" localSheetId="6">#REF!</definedName>
    <definedName name="DT.DSD.DLXF.CD" localSheetId="1">#REF!</definedName>
    <definedName name="DT.DSD.DLXF.CD">#REF!</definedName>
    <definedName name="DT.DTA.DLXF.CD" localSheetId="4">#REF!</definedName>
    <definedName name="DT.DTA.DLXF.CD" localSheetId="3">#REF!</definedName>
    <definedName name="DT.DTA.DLXF.CD" localSheetId="2">#REF!</definedName>
    <definedName name="DT.DTA.DLXF.CD" localSheetId="7">#REF!</definedName>
    <definedName name="DT.DTA.DLXF.CD" localSheetId="8">#REF!</definedName>
    <definedName name="DT.DTA.DLXF.CD" localSheetId="5">#REF!</definedName>
    <definedName name="DT.DTA.DLXF.CD" localSheetId="6">#REF!</definedName>
    <definedName name="DT.DTA.DLXF.CD" localSheetId="1">#REF!</definedName>
    <definedName name="DT.DTA.DLXF.CD">#REF!</definedName>
    <definedName name="DT.DTA.OADJ.CD" localSheetId="4">#REF!</definedName>
    <definedName name="DT.DTA.OADJ.CD" localSheetId="3">#REF!</definedName>
    <definedName name="DT.DTA.OADJ.CD" localSheetId="2">#REF!</definedName>
    <definedName name="DT.DTA.OADJ.CD" localSheetId="7">#REF!</definedName>
    <definedName name="DT.DTA.OADJ.CD" localSheetId="8">#REF!</definedName>
    <definedName name="DT.DTA.OADJ.CD" localSheetId="5">#REF!</definedName>
    <definedName name="DT.DTA.OADJ.CD" localSheetId="6">#REF!</definedName>
    <definedName name="DT.DTA.OADJ.CD" localSheetId="1">#REF!</definedName>
    <definedName name="DT.DTA.OADJ.CD">#REF!</definedName>
    <definedName name="DT.DWA.DECT.CD" localSheetId="4">#REF!</definedName>
    <definedName name="DT.DWA.DECT.CD" localSheetId="3">#REF!</definedName>
    <definedName name="DT.DWA.DECT.CD" localSheetId="2">#REF!</definedName>
    <definedName name="DT.DWA.DECT.CD" localSheetId="7">#REF!</definedName>
    <definedName name="DT.DWA.DECT.CD" localSheetId="8">#REF!</definedName>
    <definedName name="DT.DWA.DECT.CD" localSheetId="5">#REF!</definedName>
    <definedName name="DT.DWA.DECT.CD" localSheetId="6">#REF!</definedName>
    <definedName name="DT.DWA.DECT.CD" localSheetId="1">#REF!</definedName>
    <definedName name="DT.DWA.DECT.CD">#REF!</definedName>
    <definedName name="DT.INA.DECT.CD" localSheetId="4">#REF!</definedName>
    <definedName name="DT.INA.DECT.CD" localSheetId="3">#REF!</definedName>
    <definedName name="DT.INA.DECT.CD" localSheetId="2">#REF!</definedName>
    <definedName name="DT.INA.DECT.CD" localSheetId="7">#REF!</definedName>
    <definedName name="DT.INA.DECT.CD" localSheetId="8">#REF!</definedName>
    <definedName name="DT.INA.DECT.CD" localSheetId="5">#REF!</definedName>
    <definedName name="DT.INA.DECT.CD" localSheetId="6">#REF!</definedName>
    <definedName name="DT.INA.DECT.CD" localSheetId="1">#REF!</definedName>
    <definedName name="DT.INA.DECT.CD">#REF!</definedName>
    <definedName name="DT.IND.DEXF.CD" localSheetId="4">#REF!</definedName>
    <definedName name="DT.IND.DEXF.CD" localSheetId="3">#REF!</definedName>
    <definedName name="DT.IND.DEXF.CD" localSheetId="2">#REF!</definedName>
    <definedName name="DT.IND.DEXF.CD" localSheetId="7">#REF!</definedName>
    <definedName name="DT.IND.DEXF.CD" localSheetId="8">#REF!</definedName>
    <definedName name="DT.IND.DEXF.CD" localSheetId="5">#REF!</definedName>
    <definedName name="DT.IND.DEXF.CD" localSheetId="6">#REF!</definedName>
    <definedName name="DT.IND.DEXF.CD" localSheetId="1">#REF!</definedName>
    <definedName name="DT.IND.DEXF.CD">#REF!</definedName>
    <definedName name="DT.INN.DLXF.CD" localSheetId="4">#REF!</definedName>
    <definedName name="DT.INN.DLXF.CD" localSheetId="3">#REF!</definedName>
    <definedName name="DT.INN.DLXF.CD" localSheetId="2">#REF!</definedName>
    <definedName name="DT.INN.DLXF.CD" localSheetId="7">#REF!</definedName>
    <definedName name="DT.INN.DLXF.CD" localSheetId="8">#REF!</definedName>
    <definedName name="DT.INN.DLXF.CD" localSheetId="5">#REF!</definedName>
    <definedName name="DT.INN.DLXF.CD" localSheetId="6">#REF!</definedName>
    <definedName name="DT.INN.DLXF.CD" localSheetId="1">#REF!</definedName>
    <definedName name="DT.INN.DLXF.CD">#REF!</definedName>
    <definedName name="DT.INP.DECT.CD" localSheetId="4">#REF!</definedName>
    <definedName name="DT.INP.DECT.CD" localSheetId="3">#REF!</definedName>
    <definedName name="DT.INP.DECT.CD" localSheetId="2">#REF!</definedName>
    <definedName name="DT.INP.DECT.CD" localSheetId="7">#REF!</definedName>
    <definedName name="DT.INP.DECT.CD" localSheetId="8">#REF!</definedName>
    <definedName name="DT.INP.DECT.CD" localSheetId="5">#REF!</definedName>
    <definedName name="DT.INP.DECT.CD" localSheetId="6">#REF!</definedName>
    <definedName name="DT.INP.DECT.CD" localSheetId="1">#REF!</definedName>
    <definedName name="DT.INP.DECT.CD">#REF!</definedName>
    <definedName name="DT.INR.DLXF.CD" localSheetId="4">#REF!</definedName>
    <definedName name="DT.INR.DLXF.CD" localSheetId="3">#REF!</definedName>
    <definedName name="DT.INR.DLXF.CD" localSheetId="2">#REF!</definedName>
    <definedName name="DT.INR.DLXF.CD" localSheetId="7">#REF!</definedName>
    <definedName name="DT.INR.DLXF.CD" localSheetId="8">#REF!</definedName>
    <definedName name="DT.INR.DLXF.CD" localSheetId="5">#REF!</definedName>
    <definedName name="DT.INR.DLXF.CD" localSheetId="6">#REF!</definedName>
    <definedName name="DT.INR.DLXF.CD" localSheetId="1">#REF!</definedName>
    <definedName name="DT.INR.DLXF.CD">#REF!</definedName>
    <definedName name="DT.INT.BLAT.CD" localSheetId="4">#REF!</definedName>
    <definedName name="DT.INT.BLAT.CD" localSheetId="3">#REF!</definedName>
    <definedName name="DT.INT.BLAT.CD" localSheetId="2">#REF!</definedName>
    <definedName name="DT.INT.BLAT.CD" localSheetId="7">#REF!</definedName>
    <definedName name="DT.INT.BLAT.CD" localSheetId="8">#REF!</definedName>
    <definedName name="DT.INT.BLAT.CD" localSheetId="5">#REF!</definedName>
    <definedName name="DT.INT.BLAT.CD" localSheetId="6">#REF!</definedName>
    <definedName name="DT.INT.BLAT.CD" localSheetId="1">#REF!</definedName>
    <definedName name="DT.INT.BLAT.CD">#REF!</definedName>
    <definedName name="DT.INT.DIMF.CD" localSheetId="4">#REF!</definedName>
    <definedName name="DT.INT.DIMF.CD" localSheetId="3">#REF!</definedName>
    <definedName name="DT.INT.DIMF.CD" localSheetId="2">#REF!</definedName>
    <definedName name="DT.INT.DIMF.CD" localSheetId="7">#REF!</definedName>
    <definedName name="DT.INT.DIMF.CD" localSheetId="8">#REF!</definedName>
    <definedName name="DT.INT.DIMF.CD" localSheetId="5">#REF!</definedName>
    <definedName name="DT.INT.DIMF.CD" localSheetId="6">#REF!</definedName>
    <definedName name="DT.INT.DIMF.CD" localSheetId="1">#REF!</definedName>
    <definedName name="DT.INT.DIMF.CD">#REF!</definedName>
    <definedName name="DT.INT.DPNG.CD" localSheetId="4">#REF!</definedName>
    <definedName name="DT.INT.DPNG.CD" localSheetId="3">#REF!</definedName>
    <definedName name="DT.INT.DPNG.CD" localSheetId="2">#REF!</definedName>
    <definedName name="DT.INT.DPNG.CD" localSheetId="7">#REF!</definedName>
    <definedName name="DT.INT.DPNG.CD" localSheetId="8">#REF!</definedName>
    <definedName name="DT.INT.DPNG.CD" localSheetId="5">#REF!</definedName>
    <definedName name="DT.INT.DPNG.CD" localSheetId="6">#REF!</definedName>
    <definedName name="DT.INT.DPNG.CD" localSheetId="1">#REF!</definedName>
    <definedName name="DT.INT.DPNG.CD">#REF!</definedName>
    <definedName name="DT.INT.DRSA.CD" localSheetId="4">#REF!</definedName>
    <definedName name="DT.INT.DRSA.CD" localSheetId="3">#REF!</definedName>
    <definedName name="DT.INT.DRSA.CD" localSheetId="2">#REF!</definedName>
    <definedName name="DT.INT.DRSA.CD" localSheetId="7">#REF!</definedName>
    <definedName name="DT.INT.DRSA.CD" localSheetId="8">#REF!</definedName>
    <definedName name="DT.INT.DRSA.CD" localSheetId="5">#REF!</definedName>
    <definedName name="DT.INT.DRSA.CD" localSheetId="6">#REF!</definedName>
    <definedName name="DT.INT.DRSA.CD" localSheetId="1">#REF!</definedName>
    <definedName name="DT.INT.DRSA.CD">#REF!</definedName>
    <definedName name="DT.INT.DRSP.CD" localSheetId="4">#REF!</definedName>
    <definedName name="DT.INT.DRSP.CD" localSheetId="3">#REF!</definedName>
    <definedName name="DT.INT.DRSP.CD" localSheetId="2">#REF!</definedName>
    <definedName name="DT.INT.DRSP.CD" localSheetId="7">#REF!</definedName>
    <definedName name="DT.INT.DRSP.CD" localSheetId="8">#REF!</definedName>
    <definedName name="DT.INT.DRSP.CD" localSheetId="5">#REF!</definedName>
    <definedName name="DT.INT.DRSP.CD" localSheetId="6">#REF!</definedName>
    <definedName name="DT.INT.DRSP.CD" localSheetId="1">#REF!</definedName>
    <definedName name="DT.INT.DRSP.CD">#REF!</definedName>
    <definedName name="DT.INT.DSTC.CD" localSheetId="4">#REF!</definedName>
    <definedName name="DT.INT.DSTC.CD" localSheetId="3">#REF!</definedName>
    <definedName name="DT.INT.DSTC.CD" localSheetId="2">#REF!</definedName>
    <definedName name="DT.INT.DSTC.CD" localSheetId="7">#REF!</definedName>
    <definedName name="DT.INT.DSTC.CD" localSheetId="8">#REF!</definedName>
    <definedName name="DT.INT.DSTC.CD" localSheetId="5">#REF!</definedName>
    <definedName name="DT.INT.DSTC.CD" localSheetId="6">#REF!</definedName>
    <definedName name="DT.INT.DSTC.CD" localSheetId="1">#REF!</definedName>
    <definedName name="DT.INT.DSTC.CD">#REF!</definedName>
    <definedName name="DT.INT.MIBR.CD" localSheetId="4">#REF!</definedName>
    <definedName name="DT.INT.MIBR.CD" localSheetId="3">#REF!</definedName>
    <definedName name="DT.INT.MIBR.CD" localSheetId="2">#REF!</definedName>
    <definedName name="DT.INT.MIBR.CD" localSheetId="7">#REF!</definedName>
    <definedName name="DT.INT.MIBR.CD" localSheetId="8">#REF!</definedName>
    <definedName name="DT.INT.MIBR.CD" localSheetId="5">#REF!</definedName>
    <definedName name="DT.INT.MIBR.CD" localSheetId="6">#REF!</definedName>
    <definedName name="DT.INT.MIBR.CD" localSheetId="1">#REF!</definedName>
    <definedName name="DT.INT.MIBR.CD">#REF!</definedName>
    <definedName name="DT.INT.MIDA.CD" localSheetId="4">#REF!</definedName>
    <definedName name="DT.INT.MIDA.CD" localSheetId="3">#REF!</definedName>
    <definedName name="DT.INT.MIDA.CD" localSheetId="2">#REF!</definedName>
    <definedName name="DT.INT.MIDA.CD" localSheetId="7">#REF!</definedName>
    <definedName name="DT.INT.MIDA.CD" localSheetId="8">#REF!</definedName>
    <definedName name="DT.INT.MIDA.CD" localSheetId="5">#REF!</definedName>
    <definedName name="DT.INT.MIDA.CD" localSheetId="6">#REF!</definedName>
    <definedName name="DT.INT.MIDA.CD" localSheetId="1">#REF!</definedName>
    <definedName name="DT.INT.MIDA.CD">#REF!</definedName>
    <definedName name="DT.INT.MLAT.CD" localSheetId="4">#REF!</definedName>
    <definedName name="DT.INT.MLAT.CD" localSheetId="3">#REF!</definedName>
    <definedName name="DT.INT.MLAT.CD" localSheetId="2">#REF!</definedName>
    <definedName name="DT.INT.MLAT.CD" localSheetId="7">#REF!</definedName>
    <definedName name="DT.INT.MLAT.CD" localSheetId="8">#REF!</definedName>
    <definedName name="DT.INT.MLAT.CD" localSheetId="5">#REF!</definedName>
    <definedName name="DT.INT.MLAT.CD" localSheetId="6">#REF!</definedName>
    <definedName name="DT.INT.MLAT.CD" localSheetId="1">#REF!</definedName>
    <definedName name="DT.INT.MLAT.CD">#REF!</definedName>
    <definedName name="DT.INT.PBND.CD" localSheetId="4">#REF!</definedName>
    <definedName name="DT.INT.PBND.CD" localSheetId="3">#REF!</definedName>
    <definedName name="DT.INT.PBND.CD" localSheetId="2">#REF!</definedName>
    <definedName name="DT.INT.PBND.CD" localSheetId="7">#REF!</definedName>
    <definedName name="DT.INT.PBND.CD" localSheetId="8">#REF!</definedName>
    <definedName name="DT.INT.PBND.CD" localSheetId="5">#REF!</definedName>
    <definedName name="DT.INT.PBND.CD" localSheetId="6">#REF!</definedName>
    <definedName name="DT.INT.PBND.CD" localSheetId="1">#REF!</definedName>
    <definedName name="DT.INT.PBND.CD">#REF!</definedName>
    <definedName name="DT.INT.PRVT.CD" localSheetId="4">#REF!</definedName>
    <definedName name="DT.INT.PRVT.CD" localSheetId="3">#REF!</definedName>
    <definedName name="DT.INT.PRVT.CD" localSheetId="2">#REF!</definedName>
    <definedName name="DT.INT.PRVT.CD" localSheetId="7">#REF!</definedName>
    <definedName name="DT.INT.PRVT.CD" localSheetId="8">#REF!</definedName>
    <definedName name="DT.INT.PRVT.CD" localSheetId="5">#REF!</definedName>
    <definedName name="DT.INT.PRVT.CD" localSheetId="6">#REF!</definedName>
    <definedName name="DT.INT.PRVT.CD" localSheetId="1">#REF!</definedName>
    <definedName name="DT.INT.PRVT.CD">#REF!</definedName>
    <definedName name="DT.IRA.DECT.CD" localSheetId="4">#REF!</definedName>
    <definedName name="DT.IRA.DECT.CD" localSheetId="3">#REF!</definedName>
    <definedName name="DT.IRA.DECT.CD" localSheetId="2">#REF!</definedName>
    <definedName name="DT.IRA.DECT.CD" localSheetId="7">#REF!</definedName>
    <definedName name="DT.IRA.DECT.CD" localSheetId="8">#REF!</definedName>
    <definedName name="DT.IRA.DECT.CD" localSheetId="5">#REF!</definedName>
    <definedName name="DT.IRA.DECT.CD" localSheetId="6">#REF!</definedName>
    <definedName name="DT.IRA.DECT.CD" localSheetId="1">#REF!</definedName>
    <definedName name="DT.IRA.DECT.CD">#REF!</definedName>
    <definedName name="DT.ISD.DLXF.CD" localSheetId="4">#REF!</definedName>
    <definedName name="DT.ISD.DLXF.CD" localSheetId="3">#REF!</definedName>
    <definedName name="DT.ISD.DLXF.CD" localSheetId="2">#REF!</definedName>
    <definedName name="DT.ISD.DLXF.CD" localSheetId="7">#REF!</definedName>
    <definedName name="DT.ISD.DLXF.CD" localSheetId="8">#REF!</definedName>
    <definedName name="DT.ISD.DLXF.CD" localSheetId="5">#REF!</definedName>
    <definedName name="DT.ISD.DLXF.CD" localSheetId="6">#REF!</definedName>
    <definedName name="DT.ISD.DLXF.CD" localSheetId="1">#REF!</definedName>
    <definedName name="DT.ISD.DLXF.CD">#REF!</definedName>
    <definedName name="DT.IXA.DECT.CD" localSheetId="4">#REF!</definedName>
    <definedName name="DT.IXA.DECT.CD" localSheetId="3">#REF!</definedName>
    <definedName name="DT.IXA.DECT.CD" localSheetId="2">#REF!</definedName>
    <definedName name="DT.IXA.DECT.CD" localSheetId="7">#REF!</definedName>
    <definedName name="DT.IXA.DECT.CD" localSheetId="8">#REF!</definedName>
    <definedName name="DT.IXA.DECT.CD" localSheetId="5">#REF!</definedName>
    <definedName name="DT.IXA.DECT.CD" localSheetId="6">#REF!</definedName>
    <definedName name="DT.IXA.DECT.CD" localSheetId="1">#REF!</definedName>
    <definedName name="DT.IXA.DECT.CD">#REF!</definedName>
    <definedName name="DT.IXA.DPPG.CD" localSheetId="4">#REF!</definedName>
    <definedName name="DT.IXA.DPPG.CD" localSheetId="3">#REF!</definedName>
    <definedName name="DT.IXA.DPPG.CD" localSheetId="2">#REF!</definedName>
    <definedName name="DT.IXA.DPPG.CD" localSheetId="7">#REF!</definedName>
    <definedName name="DT.IXA.DPPG.CD" localSheetId="8">#REF!</definedName>
    <definedName name="DT.IXA.DPPG.CD" localSheetId="5">#REF!</definedName>
    <definedName name="DT.IXA.DPPG.CD" localSheetId="6">#REF!</definedName>
    <definedName name="DT.IXA.DPPG.CD" localSheetId="1">#REF!</definedName>
    <definedName name="DT.IXA.DPPG.CD">#REF!</definedName>
    <definedName name="DT.IXF.DECT.CD" localSheetId="4">#REF!</definedName>
    <definedName name="DT.IXF.DECT.CD" localSheetId="3">#REF!</definedName>
    <definedName name="DT.IXF.DECT.CD" localSheetId="2">#REF!</definedName>
    <definedName name="DT.IXF.DECT.CD" localSheetId="7">#REF!</definedName>
    <definedName name="DT.IXF.DECT.CD" localSheetId="8">#REF!</definedName>
    <definedName name="DT.IXF.DECT.CD" localSheetId="5">#REF!</definedName>
    <definedName name="DT.IXF.DECT.CD" localSheetId="6">#REF!</definedName>
    <definedName name="DT.IXF.DECT.CD" localSheetId="1">#REF!</definedName>
    <definedName name="DT.IXF.DECT.CD">#REF!</definedName>
    <definedName name="DT.IXP.DECT.CD" localSheetId="4">#REF!</definedName>
    <definedName name="DT.IXP.DECT.CD" localSheetId="3">#REF!</definedName>
    <definedName name="DT.IXP.DECT.CD" localSheetId="2">#REF!</definedName>
    <definedName name="DT.IXP.DECT.CD" localSheetId="7">#REF!</definedName>
    <definedName name="DT.IXP.DECT.CD" localSheetId="8">#REF!</definedName>
    <definedName name="DT.IXP.DECT.CD" localSheetId="5">#REF!</definedName>
    <definedName name="DT.IXP.DECT.CD" localSheetId="6">#REF!</definedName>
    <definedName name="DT.IXP.DECT.CD" localSheetId="1">#REF!</definedName>
    <definedName name="DT.IXP.DECT.CD">#REF!</definedName>
    <definedName name="DT.IXR.DECT.CD" localSheetId="4">#REF!</definedName>
    <definedName name="DT.IXR.DECT.CD" localSheetId="3">#REF!</definedName>
    <definedName name="DT.IXR.DECT.CD" localSheetId="2">#REF!</definedName>
    <definedName name="DT.IXR.DECT.CD" localSheetId="7">#REF!</definedName>
    <definedName name="DT.IXR.DECT.CD" localSheetId="8">#REF!</definedName>
    <definedName name="DT.IXR.DECT.CD" localSheetId="5">#REF!</definedName>
    <definedName name="DT.IXR.DECT.CD" localSheetId="6">#REF!</definedName>
    <definedName name="DT.IXR.DECT.CD" localSheetId="1">#REF!</definedName>
    <definedName name="DT.IXR.DECT.CD">#REF!</definedName>
    <definedName name="DT.NFL.DSTC.CD" localSheetId="4">#REF!</definedName>
    <definedName name="DT.NFL.DSTC.CD" localSheetId="3">#REF!</definedName>
    <definedName name="DT.NFL.DSTC.CD" localSheetId="2">#REF!</definedName>
    <definedName name="DT.NFL.DSTC.CD" localSheetId="7">#REF!</definedName>
    <definedName name="DT.NFL.DSTC.CD" localSheetId="8">#REF!</definedName>
    <definedName name="DT.NFL.DSTC.CD" localSheetId="5">#REF!</definedName>
    <definedName name="DT.NFL.DSTC.CD" localSheetId="6">#REF!</definedName>
    <definedName name="DT.NFL.DSTC.CD" localSheetId="1">#REF!</definedName>
    <definedName name="DT.NFL.DSTC.CD">#REF!</definedName>
    <definedName name="dtg" localSheetId="4">#REF!</definedName>
    <definedName name="dtg" localSheetId="3">#REF!</definedName>
    <definedName name="dtg" localSheetId="2">#REF!</definedName>
    <definedName name="dtg" localSheetId="7">#REF!</definedName>
    <definedName name="dtg" localSheetId="8">#REF!</definedName>
    <definedName name="dtg" localSheetId="5">#REF!</definedName>
    <definedName name="dtg" localSheetId="6">#REF!</definedName>
    <definedName name="dtg" localSheetId="1">#REF!</definedName>
    <definedName name="dtg">#REF!</definedName>
    <definedName name="DTV" localSheetId="4">#REF!</definedName>
    <definedName name="DTV" localSheetId="3">#REF!</definedName>
    <definedName name="DTV" localSheetId="2">#REF!</definedName>
    <definedName name="DTV" localSheetId="7">#REF!</definedName>
    <definedName name="DTV" localSheetId="8">#REF!</definedName>
    <definedName name="DTV" localSheetId="5">#REF!</definedName>
    <definedName name="DTV" localSheetId="6">#REF!</definedName>
    <definedName name="DTV" localSheetId="1">#REF!</definedName>
    <definedName name="DTV">#REF!</definedName>
    <definedName name="DVRG" localSheetId="4">#REF!</definedName>
    <definedName name="DVRG" localSheetId="3">#REF!</definedName>
    <definedName name="DVRG" localSheetId="2">#REF!</definedName>
    <definedName name="DVRG" localSheetId="7">#REF!</definedName>
    <definedName name="DVRG" localSheetId="8">#REF!</definedName>
    <definedName name="DVRG" localSheetId="5">#REF!</definedName>
    <definedName name="DVRG" localSheetId="6">#REF!</definedName>
    <definedName name="DVRG" localSheetId="1">#REF!</definedName>
    <definedName name="DVRG">#REF!</definedName>
    <definedName name="dw" localSheetId="4">#REF!</definedName>
    <definedName name="dw" localSheetId="3">#REF!</definedName>
    <definedName name="dw" localSheetId="2">#REF!</definedName>
    <definedName name="dw" localSheetId="7">#REF!</definedName>
    <definedName name="dw" localSheetId="8">#REF!</definedName>
    <definedName name="dw" localSheetId="5">#REF!</definedName>
    <definedName name="dw" localSheetId="6">#REF!</definedName>
    <definedName name="dw" localSheetId="1">#REF!</definedName>
    <definedName name="dw">#REF!</definedName>
    <definedName name="DXG" localSheetId="4">#REF!</definedName>
    <definedName name="DXG" localSheetId="3">#REF!</definedName>
    <definedName name="DXG" localSheetId="2">#REF!</definedName>
    <definedName name="DXG" localSheetId="7">#REF!</definedName>
    <definedName name="DXG" localSheetId="8">#REF!</definedName>
    <definedName name="DXG" localSheetId="5">#REF!</definedName>
    <definedName name="DXG" localSheetId="6">#REF!</definedName>
    <definedName name="DXG" localSheetId="1">#REF!</definedName>
    <definedName name="DXG">#REF!</definedName>
    <definedName name="dxw" localSheetId="4">#REF!</definedName>
    <definedName name="dxw" localSheetId="3">#REF!</definedName>
    <definedName name="dxw" localSheetId="2">#REF!</definedName>
    <definedName name="dxw" localSheetId="7">#REF!</definedName>
    <definedName name="dxw" localSheetId="8">#REF!</definedName>
    <definedName name="dxw" localSheetId="5">#REF!</definedName>
    <definedName name="dxw" localSheetId="6">#REF!</definedName>
    <definedName name="dxw" localSheetId="1">#REF!</definedName>
    <definedName name="dxw">#REF!</definedName>
    <definedName name="e" localSheetId="4">#REF!</definedName>
    <definedName name="e" localSheetId="3">#REF!</definedName>
    <definedName name="e" localSheetId="2">#REF!</definedName>
    <definedName name="e" localSheetId="7">#REF!</definedName>
    <definedName name="e" localSheetId="8">#REF!</definedName>
    <definedName name="e" localSheetId="5">#REF!</definedName>
    <definedName name="e" localSheetId="6">#REF!</definedName>
    <definedName name="e" localSheetId="1">#REF!</definedName>
    <definedName name="e">#REF!</definedName>
    <definedName name="E200E" localSheetId="4">#REF!</definedName>
    <definedName name="E200E" localSheetId="3">#REF!</definedName>
    <definedName name="E200E" localSheetId="2">#REF!</definedName>
    <definedName name="E200E" localSheetId="7">#REF!</definedName>
    <definedName name="E200E" localSheetId="8">#REF!</definedName>
    <definedName name="E200E" localSheetId="5">#REF!</definedName>
    <definedName name="E200E" localSheetId="6">#REF!</definedName>
    <definedName name="E200E" localSheetId="1">#REF!</definedName>
    <definedName name="E200E">#REF!</definedName>
    <definedName name="e3qw" localSheetId="4">#REF!</definedName>
    <definedName name="e3qw" localSheetId="3">#REF!</definedName>
    <definedName name="e3qw" localSheetId="2">#REF!</definedName>
    <definedName name="e3qw" localSheetId="7">#REF!</definedName>
    <definedName name="e3qw" localSheetId="8">#REF!</definedName>
    <definedName name="e3qw" localSheetId="5">#REF!</definedName>
    <definedName name="e3qw" localSheetId="6">#REF!</definedName>
    <definedName name="e3qw" localSheetId="1">#REF!</definedName>
    <definedName name="e3qw">#REF!</definedName>
    <definedName name="e3r4t5" localSheetId="4">#REF!</definedName>
    <definedName name="e3r4t5" localSheetId="3">#REF!</definedName>
    <definedName name="e3r4t5" localSheetId="2">#REF!</definedName>
    <definedName name="e3r4t5" localSheetId="7">#REF!</definedName>
    <definedName name="e3r4t5" localSheetId="8">#REF!</definedName>
    <definedName name="e3r4t5" localSheetId="5">#REF!</definedName>
    <definedName name="e3r4t5" localSheetId="6">#REF!</definedName>
    <definedName name="e3r4t5" localSheetId="1">#REF!</definedName>
    <definedName name="e3r4t5">#REF!</definedName>
    <definedName name="e4d" localSheetId="4">#REF!</definedName>
    <definedName name="e4d" localSheetId="3">#REF!</definedName>
    <definedName name="e4d" localSheetId="2">#REF!</definedName>
    <definedName name="e4d" localSheetId="7">#REF!</definedName>
    <definedName name="e4d" localSheetId="8">#REF!</definedName>
    <definedName name="e4d" localSheetId="5">#REF!</definedName>
    <definedName name="e4d" localSheetId="6">#REF!</definedName>
    <definedName name="e4d" localSheetId="1">#REF!</definedName>
    <definedName name="e4d">#REF!</definedName>
    <definedName name="E4R" localSheetId="4">#REF!</definedName>
    <definedName name="E4R" localSheetId="3">#REF!</definedName>
    <definedName name="E4R" localSheetId="2">#REF!</definedName>
    <definedName name="E4R" localSheetId="7">#REF!</definedName>
    <definedName name="E4R" localSheetId="8">#REF!</definedName>
    <definedName name="E4R" localSheetId="5">#REF!</definedName>
    <definedName name="E4R" localSheetId="6">#REF!</definedName>
    <definedName name="E4R" localSheetId="1">#REF!</definedName>
    <definedName name="E4R">#REF!</definedName>
    <definedName name="e4rt5" localSheetId="4">#REF!</definedName>
    <definedName name="e4rt5" localSheetId="3">#REF!</definedName>
    <definedName name="e4rt5" localSheetId="2">#REF!</definedName>
    <definedName name="e4rt5" localSheetId="7">#REF!</definedName>
    <definedName name="e4rt5" localSheetId="8">#REF!</definedName>
    <definedName name="e4rt5" localSheetId="5">#REF!</definedName>
    <definedName name="e4rt5" localSheetId="6">#REF!</definedName>
    <definedName name="e4rt5" localSheetId="1">#REF!</definedName>
    <definedName name="e4rt5">#REF!</definedName>
    <definedName name="EBRD_for_D" localSheetId="4">#REF!</definedName>
    <definedName name="EBRD_for_D" localSheetId="3">#REF!</definedName>
    <definedName name="EBRD_for_D" localSheetId="2">#REF!</definedName>
    <definedName name="EBRD_for_D" localSheetId="7">#REF!</definedName>
    <definedName name="EBRD_for_D" localSheetId="8">#REF!</definedName>
    <definedName name="EBRD_for_D" localSheetId="5">#REF!</definedName>
    <definedName name="EBRD_for_D" localSheetId="6">#REF!</definedName>
    <definedName name="EBRD_for_D" localSheetId="1">#REF!</definedName>
    <definedName name="EBRD_for_D">#REF!</definedName>
    <definedName name="EBTRD_for_D" localSheetId="4">#REF!</definedName>
    <definedName name="EBTRD_for_D" localSheetId="3">#REF!</definedName>
    <definedName name="EBTRD_for_D" localSheetId="2">#REF!</definedName>
    <definedName name="EBTRD_for_D" localSheetId="7">#REF!</definedName>
    <definedName name="EBTRD_for_D" localSheetId="8">#REF!</definedName>
    <definedName name="EBTRD_for_D" localSheetId="5">#REF!</definedName>
    <definedName name="EBTRD_for_D" localSheetId="6">#REF!</definedName>
    <definedName name="EBTRD_for_D" localSheetId="1">#REF!</definedName>
    <definedName name="EBTRD_for_D">#REF!</definedName>
    <definedName name="EBTRD_fro_D" localSheetId="4">#REF!</definedName>
    <definedName name="EBTRD_fro_D" localSheetId="3">#REF!</definedName>
    <definedName name="EBTRD_fro_D" localSheetId="2">#REF!</definedName>
    <definedName name="EBTRD_fro_D" localSheetId="7">#REF!</definedName>
    <definedName name="EBTRD_fro_D" localSheetId="8">#REF!</definedName>
    <definedName name="EBTRD_fro_D" localSheetId="5">#REF!</definedName>
    <definedName name="EBTRD_fro_D" localSheetId="6">#REF!</definedName>
    <definedName name="EBTRD_fro_D" localSheetId="1">#REF!</definedName>
    <definedName name="EBTRD_fro_D">#REF!</definedName>
    <definedName name="ECF" localSheetId="4">#REF!</definedName>
    <definedName name="ECF" localSheetId="3">#REF!</definedName>
    <definedName name="ECF" localSheetId="2">#REF!</definedName>
    <definedName name="ECF" localSheetId="7">#REF!</definedName>
    <definedName name="ECF" localSheetId="8">#REF!</definedName>
    <definedName name="ECF" localSheetId="5">#REF!</definedName>
    <definedName name="ECF" localSheetId="6">#REF!</definedName>
    <definedName name="ECF" localSheetId="1">#REF!</definedName>
    <definedName name="ECF">#REF!</definedName>
    <definedName name="ED" localSheetId="4">#REF!</definedName>
    <definedName name="ED" localSheetId="3">#REF!</definedName>
    <definedName name="ED" localSheetId="2">#REF!</definedName>
    <definedName name="ED" localSheetId="7">#REF!</definedName>
    <definedName name="ED" localSheetId="8">#REF!</definedName>
    <definedName name="ED" localSheetId="5">#REF!</definedName>
    <definedName name="ED" localSheetId="6">#REF!</definedName>
    <definedName name="ED" localSheetId="1">#REF!</definedName>
    <definedName name="ED">#REF!</definedName>
    <definedName name="ede">#N/A</definedName>
    <definedName name="EDRFGT" localSheetId="4">#REF!</definedName>
    <definedName name="EDRFGT" localSheetId="3">#REF!</definedName>
    <definedName name="EDRFGT" localSheetId="2">#REF!</definedName>
    <definedName name="EDRFGT" localSheetId="7">#REF!</definedName>
    <definedName name="EDRFGT" localSheetId="8">#REF!</definedName>
    <definedName name="EDRFGT" localSheetId="5">#REF!</definedName>
    <definedName name="EDRFGT" localSheetId="6">#REF!</definedName>
    <definedName name="EDRFGT" localSheetId="1">#REF!</definedName>
    <definedName name="EDRFGT">#REF!</definedName>
    <definedName name="edrfgthyj" localSheetId="4">#REF!</definedName>
    <definedName name="edrfgthyj" localSheetId="3">#REF!</definedName>
    <definedName name="edrfgthyj" localSheetId="2">#REF!</definedName>
    <definedName name="edrfgthyj" localSheetId="7">#REF!</definedName>
    <definedName name="edrfgthyj" localSheetId="8">#REF!</definedName>
    <definedName name="edrfgthyj" localSheetId="5">#REF!</definedName>
    <definedName name="edrfgthyj" localSheetId="6">#REF!</definedName>
    <definedName name="edrfgthyj" localSheetId="1">#REF!</definedName>
    <definedName name="edrfgthyj">#REF!</definedName>
    <definedName name="edrftg" localSheetId="4">#REF!</definedName>
    <definedName name="edrftg" localSheetId="3">#REF!</definedName>
    <definedName name="edrftg" localSheetId="2">#REF!</definedName>
    <definedName name="edrftg" localSheetId="7">#REF!</definedName>
    <definedName name="edrftg" localSheetId="8">#REF!</definedName>
    <definedName name="edrftg" localSheetId="5">#REF!</definedName>
    <definedName name="edrftg" localSheetId="6">#REF!</definedName>
    <definedName name="edrftg" localSheetId="1">#REF!</definedName>
    <definedName name="edrftg">#REF!</definedName>
    <definedName name="edrftgyh" localSheetId="4">#REF!</definedName>
    <definedName name="edrftgyh" localSheetId="3">#REF!</definedName>
    <definedName name="edrftgyh" localSheetId="2">#REF!</definedName>
    <definedName name="edrftgyh" localSheetId="7">#REF!</definedName>
    <definedName name="edrftgyh" localSheetId="8">#REF!</definedName>
    <definedName name="edrftgyh" localSheetId="5">#REF!</definedName>
    <definedName name="edrftgyh" localSheetId="6">#REF!</definedName>
    <definedName name="edrftgyh" localSheetId="1">#REF!</definedName>
    <definedName name="edrftgyh">#REF!</definedName>
    <definedName name="edrftgyhuj" localSheetId="4">#REF!</definedName>
    <definedName name="edrftgyhuj" localSheetId="3">#REF!</definedName>
    <definedName name="edrftgyhuj" localSheetId="2">#REF!</definedName>
    <definedName name="edrftgyhuj" localSheetId="7">#REF!</definedName>
    <definedName name="edrftgyhuj" localSheetId="8">#REF!</definedName>
    <definedName name="edrftgyhuj" localSheetId="5">#REF!</definedName>
    <definedName name="edrftgyhuj" localSheetId="6">#REF!</definedName>
    <definedName name="edrftgyhuj" localSheetId="1">#REF!</definedName>
    <definedName name="edrftgyhuj">#REF!</definedName>
    <definedName name="edsw" localSheetId="4">#REF!</definedName>
    <definedName name="edsw" localSheetId="3">#REF!</definedName>
    <definedName name="edsw" localSheetId="2">#REF!</definedName>
    <definedName name="edsw" localSheetId="7">#REF!</definedName>
    <definedName name="edsw" localSheetId="8">#REF!</definedName>
    <definedName name="edsw" localSheetId="5">#REF!</definedName>
    <definedName name="edsw" localSheetId="6">#REF!</definedName>
    <definedName name="edsw" localSheetId="1">#REF!</definedName>
    <definedName name="edsw">#REF!</definedName>
    <definedName name="EDT" localSheetId="4">#REF!</definedName>
    <definedName name="EDT" localSheetId="3">#REF!</definedName>
    <definedName name="EDT" localSheetId="2">#REF!</definedName>
    <definedName name="EDT" localSheetId="7">#REF!</definedName>
    <definedName name="EDT" localSheetId="8">#REF!</definedName>
    <definedName name="EDT" localSheetId="5">#REF!</definedName>
    <definedName name="EDT" localSheetId="6">#REF!</definedName>
    <definedName name="EDT" localSheetId="1">#REF!</definedName>
    <definedName name="EDT">#REF!</definedName>
    <definedName name="EDW" localSheetId="4">#REF!</definedName>
    <definedName name="EDW" localSheetId="3">#REF!</definedName>
    <definedName name="EDW" localSheetId="2">#REF!</definedName>
    <definedName name="EDW" localSheetId="7">#REF!</definedName>
    <definedName name="EDW" localSheetId="8">#REF!</definedName>
    <definedName name="EDW" localSheetId="5">#REF!</definedName>
    <definedName name="EDW" localSheetId="6">#REF!</definedName>
    <definedName name="EDW" localSheetId="1">#REF!</definedName>
    <definedName name="EDW">#REF!</definedName>
    <definedName name="edwrey" localSheetId="4">#REF!</definedName>
    <definedName name="edwrey" localSheetId="3">#REF!</definedName>
    <definedName name="edwrey" localSheetId="2">#REF!</definedName>
    <definedName name="edwrey" localSheetId="7">#REF!</definedName>
    <definedName name="edwrey" localSheetId="8">#REF!</definedName>
    <definedName name="edwrey" localSheetId="5">#REF!</definedName>
    <definedName name="edwrey" localSheetId="6">#REF!</definedName>
    <definedName name="edwrey" localSheetId="1">#REF!</definedName>
    <definedName name="edwrey">#REF!</definedName>
    <definedName name="ee" localSheetId="4">#REF!</definedName>
    <definedName name="ee" localSheetId="3">#REF!</definedName>
    <definedName name="ee" localSheetId="2">#REF!</definedName>
    <definedName name="ee" localSheetId="7">#REF!</definedName>
    <definedName name="ee" localSheetId="8">#REF!</definedName>
    <definedName name="ee" localSheetId="5">#REF!</definedName>
    <definedName name="ee" localSheetId="6">#REF!</definedName>
    <definedName name="ee" localSheetId="1">#REF!</definedName>
    <definedName name="ee">#REF!</definedName>
    <definedName name="EED" localSheetId="4">'[20]расш по 146  _2_'!#REF!</definedName>
    <definedName name="EED" localSheetId="3">'[20]расш по 146  _2_'!#REF!</definedName>
    <definedName name="EED" localSheetId="2">'[20]расш по 146  _2_'!#REF!</definedName>
    <definedName name="EED" localSheetId="7">'[20]расш по 146  _2_'!#REF!</definedName>
    <definedName name="EED" localSheetId="8">'[20]расш по 146  _2_'!#REF!</definedName>
    <definedName name="EED" localSheetId="5">'[20]расш по 146  _2_'!#REF!</definedName>
    <definedName name="EED" localSheetId="6">'[20]расш по 146  _2_'!#REF!</definedName>
    <definedName name="EED" localSheetId="1">'[20]расш по 146  _2_'!#REF!</definedName>
    <definedName name="EED">'[20]расш по 146  _2_'!#REF!</definedName>
    <definedName name="EEE" localSheetId="4">#REF!</definedName>
    <definedName name="EEE" localSheetId="3">#REF!</definedName>
    <definedName name="EEE" localSheetId="2">#REF!</definedName>
    <definedName name="EEE" localSheetId="7">#REF!</definedName>
    <definedName name="EEE" localSheetId="8">#REF!</definedName>
    <definedName name="EEE" localSheetId="5">#REF!</definedName>
    <definedName name="EEE" localSheetId="6">#REF!</definedName>
    <definedName name="EEE" localSheetId="1">#REF!</definedName>
    <definedName name="EEE">#REF!</definedName>
    <definedName name="Elvira" localSheetId="4">'[7]B-4'!#REF!</definedName>
    <definedName name="Elvira" localSheetId="3">'[7]B-4'!#REF!</definedName>
    <definedName name="Elvira" localSheetId="2">'[7]B-4'!#REF!</definedName>
    <definedName name="Elvira" localSheetId="7">'[7]B-4'!#REF!</definedName>
    <definedName name="Elvira" localSheetId="8">'[7]B-4'!#REF!</definedName>
    <definedName name="Elvira" localSheetId="5">'[7]B-4'!#REF!</definedName>
    <definedName name="Elvira" localSheetId="6">'[7]B-4'!#REF!</definedName>
    <definedName name="Elvira" localSheetId="1">'[7]B-4'!#REF!</definedName>
    <definedName name="Elvira">'[7]B-4'!#REF!</definedName>
    <definedName name="Empl" localSheetId="4">#REF!</definedName>
    <definedName name="Empl" localSheetId="3">#REF!</definedName>
    <definedName name="Empl" localSheetId="2">#REF!</definedName>
    <definedName name="Empl" localSheetId="7">#REF!</definedName>
    <definedName name="Empl" localSheetId="8">#REF!</definedName>
    <definedName name="Empl" localSheetId="5">#REF!</definedName>
    <definedName name="Empl" localSheetId="6">#REF!</definedName>
    <definedName name="Empl" localSheetId="1">#REF!</definedName>
    <definedName name="Empl">#REF!</definedName>
    <definedName name="endbut">"Button 3"</definedName>
    <definedName name="EnergyConcPriceRealIn" localSheetId="4">#REF!</definedName>
    <definedName name="EnergyConcPriceRealIn" localSheetId="3">#REF!</definedName>
    <definedName name="EnergyConcPriceRealIn" localSheetId="2">#REF!</definedName>
    <definedName name="EnergyConcPriceRealIn" localSheetId="7">#REF!</definedName>
    <definedName name="EnergyConcPriceRealIn" localSheetId="8">#REF!</definedName>
    <definedName name="EnergyConcPriceRealIn" localSheetId="5">#REF!</definedName>
    <definedName name="EnergyConcPriceRealIn" localSheetId="6">#REF!</definedName>
    <definedName name="EnergyConcPriceRealIn" localSheetId="1">#REF!</definedName>
    <definedName name="EnergyConcPriceRealIn">#REF!</definedName>
    <definedName name="EnergyConcUnitVariableKZTShareIn" localSheetId="4">#REF!</definedName>
    <definedName name="EnergyConcUnitVariableKZTShareIn" localSheetId="3">#REF!</definedName>
    <definedName name="EnergyConcUnitVariableKZTShareIn" localSheetId="2">#REF!</definedName>
    <definedName name="EnergyConcUnitVariableKZTShareIn" localSheetId="7">#REF!</definedName>
    <definedName name="EnergyConcUnitVariableKZTShareIn" localSheetId="8">#REF!</definedName>
    <definedName name="EnergyConcUnitVariableKZTShareIn" localSheetId="5">#REF!</definedName>
    <definedName name="EnergyConcUnitVariableKZTShareIn" localSheetId="6">#REF!</definedName>
    <definedName name="EnergyConcUnitVariableKZTShareIn" localSheetId="1">#REF!</definedName>
    <definedName name="EnergyConcUnitVariableKZTShareIn">#REF!</definedName>
    <definedName name="EnergyConcUnitVariableRealIn" localSheetId="4">#REF!</definedName>
    <definedName name="EnergyConcUnitVariableRealIn" localSheetId="3">#REF!</definedName>
    <definedName name="EnergyConcUnitVariableRealIn" localSheetId="2">#REF!</definedName>
    <definedName name="EnergyConcUnitVariableRealIn" localSheetId="7">#REF!</definedName>
    <definedName name="EnergyConcUnitVariableRealIn" localSheetId="8">#REF!</definedName>
    <definedName name="EnergyConcUnitVariableRealIn" localSheetId="5">#REF!</definedName>
    <definedName name="EnergyConcUnitVariableRealIn" localSheetId="6">#REF!</definedName>
    <definedName name="EnergyConcUnitVariableRealIn" localSheetId="1">#REF!</definedName>
    <definedName name="EnergyConcUnitVariableRealIn">#REF!</definedName>
    <definedName name="EnergyConcVolumeIn" localSheetId="4">#REF!</definedName>
    <definedName name="EnergyConcVolumeIn" localSheetId="3">#REF!</definedName>
    <definedName name="EnergyConcVolumeIn" localSheetId="2">#REF!</definedName>
    <definedName name="EnergyConcVolumeIn" localSheetId="7">#REF!</definedName>
    <definedName name="EnergyConcVolumeIn" localSheetId="8">#REF!</definedName>
    <definedName name="EnergyConcVolumeIn" localSheetId="5">#REF!</definedName>
    <definedName name="EnergyConcVolumeIn" localSheetId="6">#REF!</definedName>
    <definedName name="EnergyConcVolumeIn" localSheetId="1">#REF!</definedName>
    <definedName name="EnergyConcVolumeIn">#REF!</definedName>
    <definedName name="ENTMU" localSheetId="4">#REF!</definedName>
    <definedName name="ENTMU" localSheetId="3">#REF!</definedName>
    <definedName name="ENTMU" localSheetId="2">#REF!</definedName>
    <definedName name="ENTMU" localSheetId="7">#REF!</definedName>
    <definedName name="ENTMU" localSheetId="8">#REF!</definedName>
    <definedName name="ENTMU" localSheetId="5">#REF!</definedName>
    <definedName name="ENTMU" localSheetId="6">#REF!</definedName>
    <definedName name="ENTMU" localSheetId="1">#REF!</definedName>
    <definedName name="ENTMU">#REF!</definedName>
    <definedName name="EntSec" localSheetId="4">#REF!</definedName>
    <definedName name="EntSec" localSheetId="3">#REF!</definedName>
    <definedName name="EntSec" localSheetId="2">#REF!</definedName>
    <definedName name="EntSec" localSheetId="7">#REF!</definedName>
    <definedName name="EntSec" localSheetId="8">#REF!</definedName>
    <definedName name="EntSec" localSheetId="5">#REF!</definedName>
    <definedName name="EntSec" localSheetId="6">#REF!</definedName>
    <definedName name="EntSec" localSheetId="1">#REF!</definedName>
    <definedName name="EntSec">#REF!</definedName>
    <definedName name="ER" localSheetId="4">#REF!</definedName>
    <definedName name="ER" localSheetId="3">#REF!</definedName>
    <definedName name="ER" localSheetId="2">#REF!</definedName>
    <definedName name="ER" localSheetId="7">#REF!</definedName>
    <definedName name="ER" localSheetId="8">#REF!</definedName>
    <definedName name="ER" localSheetId="5">#REF!</definedName>
    <definedName name="ER" localSheetId="6">#REF!</definedName>
    <definedName name="ER" localSheetId="1">#REF!</definedName>
    <definedName name="ER">#REF!</definedName>
    <definedName name="er45t" localSheetId="4">#REF!</definedName>
    <definedName name="er45t" localSheetId="3">#REF!</definedName>
    <definedName name="er45t" localSheetId="2">#REF!</definedName>
    <definedName name="er45t" localSheetId="7">#REF!</definedName>
    <definedName name="er45t" localSheetId="8">#REF!</definedName>
    <definedName name="er45t" localSheetId="5">#REF!</definedName>
    <definedName name="er45t" localSheetId="6">#REF!</definedName>
    <definedName name="er45t" localSheetId="1">#REF!</definedName>
    <definedName name="er45t">#REF!</definedName>
    <definedName name="ERB" localSheetId="4">#REF!</definedName>
    <definedName name="ERB" localSheetId="3">#REF!</definedName>
    <definedName name="ERB" localSheetId="2">#REF!</definedName>
    <definedName name="ERB" localSheetId="7">#REF!</definedName>
    <definedName name="ERB" localSheetId="8">#REF!</definedName>
    <definedName name="ERB" localSheetId="5">#REF!</definedName>
    <definedName name="ERB" localSheetId="6">#REF!</definedName>
    <definedName name="ERB" localSheetId="1">#REF!</definedName>
    <definedName name="ERB">#REF!</definedName>
    <definedName name="ERBT" localSheetId="4">#REF!</definedName>
    <definedName name="ERBT" localSheetId="3">#REF!</definedName>
    <definedName name="ERBT" localSheetId="2">#REF!</definedName>
    <definedName name="ERBT" localSheetId="7">#REF!</definedName>
    <definedName name="ERBT" localSheetId="8">#REF!</definedName>
    <definedName name="ERBT" localSheetId="5">#REF!</definedName>
    <definedName name="ERBT" localSheetId="6">#REF!</definedName>
    <definedName name="ERBT" localSheetId="1">#REF!</definedName>
    <definedName name="ERBT">#REF!</definedName>
    <definedName name="erfgefge" localSheetId="4">#REF!</definedName>
    <definedName name="erfgefge" localSheetId="3">#REF!</definedName>
    <definedName name="erfgefge" localSheetId="2">#REF!</definedName>
    <definedName name="erfgefge" localSheetId="7">#REF!</definedName>
    <definedName name="erfgefge" localSheetId="8">#REF!</definedName>
    <definedName name="erfgefge" localSheetId="5">#REF!</definedName>
    <definedName name="erfgefge" localSheetId="6">#REF!</definedName>
    <definedName name="erfgefge" localSheetId="1">#REF!</definedName>
    <definedName name="erfgefge">#REF!</definedName>
    <definedName name="erfgt" localSheetId="4">#REF!</definedName>
    <definedName name="erfgt" localSheetId="3">#REF!</definedName>
    <definedName name="erfgt" localSheetId="2">#REF!</definedName>
    <definedName name="erfgt" localSheetId="7">#REF!</definedName>
    <definedName name="erfgt" localSheetId="8">#REF!</definedName>
    <definedName name="erfgt" localSheetId="5">#REF!</definedName>
    <definedName name="erfgt" localSheetId="6">#REF!</definedName>
    <definedName name="erfgt" localSheetId="1">#REF!</definedName>
    <definedName name="erfgt">#REF!</definedName>
    <definedName name="erftg5" localSheetId="4">#REF!</definedName>
    <definedName name="erftg5" localSheetId="3">#REF!</definedName>
    <definedName name="erftg5" localSheetId="2">#REF!</definedName>
    <definedName name="erftg5" localSheetId="7">#REF!</definedName>
    <definedName name="erftg5" localSheetId="8">#REF!</definedName>
    <definedName name="erftg5" localSheetId="5">#REF!</definedName>
    <definedName name="erftg5" localSheetId="6">#REF!</definedName>
    <definedName name="erftg5" localSheetId="1">#REF!</definedName>
    <definedName name="erftg5">#REF!</definedName>
    <definedName name="ERI" localSheetId="4">#REF!</definedName>
    <definedName name="ERI" localSheetId="3">#REF!</definedName>
    <definedName name="ERI" localSheetId="2">#REF!</definedName>
    <definedName name="ERI" localSheetId="7">#REF!</definedName>
    <definedName name="ERI" localSheetId="8">#REF!</definedName>
    <definedName name="ERI" localSheetId="5">#REF!</definedName>
    <definedName name="ERI" localSheetId="6">#REF!</definedName>
    <definedName name="ERI" localSheetId="1">#REF!</definedName>
    <definedName name="ERI">#REF!</definedName>
    <definedName name="ErrorRowsPrevious" localSheetId="4">#REF!</definedName>
    <definedName name="ErrorRowsPrevious" localSheetId="3">#REF!</definedName>
    <definedName name="ErrorRowsPrevious" localSheetId="2">#REF!</definedName>
    <definedName name="ErrorRowsPrevious" localSheetId="7">#REF!</definedName>
    <definedName name="ErrorRowsPrevious" localSheetId="8">#REF!</definedName>
    <definedName name="ErrorRowsPrevious" localSheetId="5">#REF!</definedName>
    <definedName name="ErrorRowsPrevious" localSheetId="6">#REF!</definedName>
    <definedName name="ErrorRowsPrevious" localSheetId="1">#REF!</definedName>
    <definedName name="ErrorRowsPrevious">#REF!</definedName>
    <definedName name="ErrorsRowsCurrent" localSheetId="4">#REF!</definedName>
    <definedName name="ErrorsRowsCurrent" localSheetId="3">#REF!</definedName>
    <definedName name="ErrorsRowsCurrent" localSheetId="2">#REF!</definedName>
    <definedName name="ErrorsRowsCurrent" localSheetId="7">#REF!</definedName>
    <definedName name="ErrorsRowsCurrent" localSheetId="8">#REF!</definedName>
    <definedName name="ErrorsRowsCurrent" localSheetId="5">#REF!</definedName>
    <definedName name="ErrorsRowsCurrent" localSheetId="6">#REF!</definedName>
    <definedName name="ErrorsRowsCurrent" localSheetId="1">#REF!</definedName>
    <definedName name="ErrorsRowsCurrent">#REF!</definedName>
    <definedName name="ertgyu" localSheetId="4">#REF!</definedName>
    <definedName name="ertgyu" localSheetId="3">#REF!</definedName>
    <definedName name="ertgyu" localSheetId="2">#REF!</definedName>
    <definedName name="ertgyu" localSheetId="7">#REF!</definedName>
    <definedName name="ertgyu" localSheetId="8">#REF!</definedName>
    <definedName name="ertgyu" localSheetId="5">#REF!</definedName>
    <definedName name="ertgyu" localSheetId="6">#REF!</definedName>
    <definedName name="ertgyu" localSheetId="1">#REF!</definedName>
    <definedName name="ertgyu">#REF!</definedName>
    <definedName name="ERTYHIK" localSheetId="4">#REF!</definedName>
    <definedName name="ERTYHIK" localSheetId="3">#REF!</definedName>
    <definedName name="ERTYHIK" localSheetId="2">#REF!</definedName>
    <definedName name="ERTYHIK" localSheetId="7">#REF!</definedName>
    <definedName name="ERTYHIK" localSheetId="8">#REF!</definedName>
    <definedName name="ERTYHIK" localSheetId="5">#REF!</definedName>
    <definedName name="ERTYHIK" localSheetId="6">#REF!</definedName>
    <definedName name="ERTYHIK" localSheetId="1">#REF!</definedName>
    <definedName name="ERTYHIK">#REF!</definedName>
    <definedName name="ERUH" localSheetId="4">#REF!</definedName>
    <definedName name="ERUH" localSheetId="3">#REF!</definedName>
    <definedName name="ERUH" localSheetId="2">#REF!</definedName>
    <definedName name="ERUH" localSheetId="7">#REF!</definedName>
    <definedName name="ERUH" localSheetId="8">#REF!</definedName>
    <definedName name="ERUH" localSheetId="5">#REF!</definedName>
    <definedName name="ERUH" localSheetId="6">#REF!</definedName>
    <definedName name="ERUH" localSheetId="1">#REF!</definedName>
    <definedName name="ERUH">#REF!</definedName>
    <definedName name="ERY" localSheetId="4">#REF!</definedName>
    <definedName name="ERY" localSheetId="3">#REF!</definedName>
    <definedName name="ERY" localSheetId="2">#REF!</definedName>
    <definedName name="ERY" localSheetId="7">#REF!</definedName>
    <definedName name="ERY" localSheetId="8">#REF!</definedName>
    <definedName name="ERY" localSheetId="5">#REF!</definedName>
    <definedName name="ERY" localSheetId="6">#REF!</definedName>
    <definedName name="ERY" localSheetId="1">#REF!</definedName>
    <definedName name="ERY">#REF!</definedName>
    <definedName name="eryh" localSheetId="4">#REF!</definedName>
    <definedName name="eryh" localSheetId="3">#REF!</definedName>
    <definedName name="eryh" localSheetId="2">#REF!</definedName>
    <definedName name="eryh" localSheetId="7">#REF!</definedName>
    <definedName name="eryh" localSheetId="8">#REF!</definedName>
    <definedName name="eryh" localSheetId="5">#REF!</definedName>
    <definedName name="eryh" localSheetId="6">#REF!</definedName>
    <definedName name="eryh" localSheetId="1">#REF!</definedName>
    <definedName name="eryh">#REF!</definedName>
    <definedName name="eryrtuyu" localSheetId="4">#REF!</definedName>
    <definedName name="eryrtuyu" localSheetId="3">#REF!</definedName>
    <definedName name="eryrtuyu" localSheetId="2">#REF!</definedName>
    <definedName name="eryrtuyu" localSheetId="7">#REF!</definedName>
    <definedName name="eryrtuyu" localSheetId="8">#REF!</definedName>
    <definedName name="eryrtuyu" localSheetId="5">#REF!</definedName>
    <definedName name="eryrtuyu" localSheetId="6">#REF!</definedName>
    <definedName name="eryrtuyu" localSheetId="1">#REF!</definedName>
    <definedName name="eryrtuyu">#REF!</definedName>
    <definedName name="es" localSheetId="4">'[20]расш по 146  _2_'!#REF!</definedName>
    <definedName name="es" localSheetId="3">'[20]расш по 146  _2_'!#REF!</definedName>
    <definedName name="es" localSheetId="2">'[20]расш по 146  _2_'!#REF!</definedName>
    <definedName name="es" localSheetId="7">'[20]расш по 146  _2_'!#REF!</definedName>
    <definedName name="es" localSheetId="8">'[20]расш по 146  _2_'!#REF!</definedName>
    <definedName name="es" localSheetId="5">'[20]расш по 146  _2_'!#REF!</definedName>
    <definedName name="es" localSheetId="6">'[20]расш по 146  _2_'!#REF!</definedName>
    <definedName name="es" localSheetId="1">'[20]расш по 146  _2_'!#REF!</definedName>
    <definedName name="es">'[20]расш по 146  _2_'!#REF!</definedName>
    <definedName name="ET" localSheetId="4">#REF!</definedName>
    <definedName name="ET" localSheetId="3">#REF!</definedName>
    <definedName name="ET" localSheetId="2">#REF!</definedName>
    <definedName name="ET" localSheetId="7">#REF!</definedName>
    <definedName name="ET" localSheetId="8">#REF!</definedName>
    <definedName name="ET" localSheetId="5">#REF!</definedName>
    <definedName name="ET" localSheetId="6">#REF!</definedName>
    <definedName name="ET" localSheetId="1">#REF!</definedName>
    <definedName name="ET">#REF!</definedName>
    <definedName name="etb" localSheetId="4">#REF!</definedName>
    <definedName name="etb" localSheetId="3">#REF!</definedName>
    <definedName name="etb" localSheetId="2">#REF!</definedName>
    <definedName name="etb" localSheetId="7">#REF!</definedName>
    <definedName name="etb" localSheetId="8">#REF!</definedName>
    <definedName name="etb" localSheetId="5">#REF!</definedName>
    <definedName name="etb" localSheetId="6">#REF!</definedName>
    <definedName name="etb" localSheetId="1">#REF!</definedName>
    <definedName name="etb">#REF!</definedName>
    <definedName name="etg" localSheetId="4">#REF!</definedName>
    <definedName name="etg" localSheetId="3">#REF!</definedName>
    <definedName name="etg" localSheetId="2">#REF!</definedName>
    <definedName name="etg" localSheetId="7">#REF!</definedName>
    <definedName name="etg" localSheetId="8">#REF!</definedName>
    <definedName name="etg" localSheetId="5">#REF!</definedName>
    <definedName name="etg" localSheetId="6">#REF!</definedName>
    <definedName name="etg" localSheetId="1">#REF!</definedName>
    <definedName name="etg">#REF!</definedName>
    <definedName name="ETR" localSheetId="4">#REF!</definedName>
    <definedName name="ETR" localSheetId="3">#REF!</definedName>
    <definedName name="ETR" localSheetId="2">#REF!</definedName>
    <definedName name="ETR" localSheetId="7">#REF!</definedName>
    <definedName name="ETR" localSheetId="8">#REF!</definedName>
    <definedName name="ETR" localSheetId="5">#REF!</definedName>
    <definedName name="ETR" localSheetId="6">#REF!</definedName>
    <definedName name="ETR" localSheetId="1">#REF!</definedName>
    <definedName name="ETR">#REF!</definedName>
    <definedName name="EUR">134.77</definedName>
    <definedName name="EW" localSheetId="4">#REF!</definedName>
    <definedName name="EW" localSheetId="3">#REF!</definedName>
    <definedName name="EW" localSheetId="2">#REF!</definedName>
    <definedName name="EW" localSheetId="7">#REF!</definedName>
    <definedName name="EW" localSheetId="8">#REF!</definedName>
    <definedName name="EW" localSheetId="5">#REF!</definedName>
    <definedName name="EW" localSheetId="6">#REF!</definedName>
    <definedName name="EW" localSheetId="1">#REF!</definedName>
    <definedName name="EW">#REF!</definedName>
    <definedName name="ew3w" localSheetId="4">#REF!</definedName>
    <definedName name="ew3w" localSheetId="3">#REF!</definedName>
    <definedName name="ew3w" localSheetId="2">#REF!</definedName>
    <definedName name="ew3w" localSheetId="7">#REF!</definedName>
    <definedName name="ew3w" localSheetId="8">#REF!</definedName>
    <definedName name="ew3w" localSheetId="5">#REF!</definedName>
    <definedName name="ew3w" localSheetId="6">#REF!</definedName>
    <definedName name="ew3w" localSheetId="1">#REF!</definedName>
    <definedName name="ew3w">#REF!</definedName>
    <definedName name="ewfDE" localSheetId="4">#REF!</definedName>
    <definedName name="ewfDE" localSheetId="3">#REF!</definedName>
    <definedName name="ewfDE" localSheetId="2">#REF!</definedName>
    <definedName name="ewfDE" localSheetId="7">#REF!</definedName>
    <definedName name="ewfDE" localSheetId="8">#REF!</definedName>
    <definedName name="ewfDE" localSheetId="5">#REF!</definedName>
    <definedName name="ewfDE" localSheetId="6">#REF!</definedName>
    <definedName name="ewfDE" localSheetId="1">#REF!</definedName>
    <definedName name="ewfDE">#REF!</definedName>
    <definedName name="ewr" localSheetId="4">#REF!</definedName>
    <definedName name="ewr" localSheetId="3">#REF!</definedName>
    <definedName name="ewr" localSheetId="2">#REF!</definedName>
    <definedName name="ewr" localSheetId="7">#REF!</definedName>
    <definedName name="ewr" localSheetId="8">#REF!</definedName>
    <definedName name="ewr" localSheetId="5">#REF!</definedName>
    <definedName name="ewr" localSheetId="6">#REF!</definedName>
    <definedName name="ewr" localSheetId="1">#REF!</definedName>
    <definedName name="ewr">#REF!</definedName>
    <definedName name="ews" localSheetId="4">#REF!</definedName>
    <definedName name="ews" localSheetId="3">#REF!</definedName>
    <definedName name="ews" localSheetId="2">#REF!</definedName>
    <definedName name="ews" localSheetId="7">#REF!</definedName>
    <definedName name="ews" localSheetId="8">#REF!</definedName>
    <definedName name="ews" localSheetId="5">#REF!</definedName>
    <definedName name="ews" localSheetId="6">#REF!</definedName>
    <definedName name="ews" localSheetId="1">#REF!</definedName>
    <definedName name="ews">#REF!</definedName>
    <definedName name="ewsedrftg" localSheetId="4">#REF!</definedName>
    <definedName name="ewsedrftg" localSheetId="3">#REF!</definedName>
    <definedName name="ewsedrftg" localSheetId="2">#REF!</definedName>
    <definedName name="ewsedrftg" localSheetId="7">#REF!</definedName>
    <definedName name="ewsedrftg" localSheetId="8">#REF!</definedName>
    <definedName name="ewsedrftg" localSheetId="5">#REF!</definedName>
    <definedName name="ewsedrftg" localSheetId="6">#REF!</definedName>
    <definedName name="ewsedrftg" localSheetId="1">#REF!</definedName>
    <definedName name="ewsedrftg">#REF!</definedName>
    <definedName name="Excel" localSheetId="4">#REF!</definedName>
    <definedName name="Excel" localSheetId="3">#REF!</definedName>
    <definedName name="Excel" localSheetId="2">#REF!</definedName>
    <definedName name="Excel" localSheetId="7">#REF!</definedName>
    <definedName name="Excel" localSheetId="8">#REF!</definedName>
    <definedName name="Excel" localSheetId="5">#REF!</definedName>
    <definedName name="Excel" localSheetId="6">#REF!</definedName>
    <definedName name="Excel" localSheetId="0">#REF!</definedName>
    <definedName name="Excel" localSheetId="1">#REF!</definedName>
    <definedName name="Excel">#REF!</definedName>
    <definedName name="Excel_BuiltIn__FilterDatabase_1">"$#ССЫЛ!.$A$21:$A$189"</definedName>
    <definedName name="Excel_BuiltIn__FilterDatabase_2" localSheetId="4">#REF!</definedName>
    <definedName name="Excel_BuiltIn__FilterDatabase_2" localSheetId="3">#REF!</definedName>
    <definedName name="Excel_BuiltIn__FilterDatabase_2" localSheetId="2">#REF!</definedName>
    <definedName name="Excel_BuiltIn__FilterDatabase_2" localSheetId="7">#REF!</definedName>
    <definedName name="Excel_BuiltIn__FilterDatabase_2" localSheetId="8">#REF!</definedName>
    <definedName name="Excel_BuiltIn__FilterDatabase_2" localSheetId="5">#REF!</definedName>
    <definedName name="Excel_BuiltIn__FilterDatabase_2" localSheetId="6">#REF!</definedName>
    <definedName name="Excel_BuiltIn__FilterDatabase_2" localSheetId="1">#REF!</definedName>
    <definedName name="Excel_BuiltIn__FilterDatabase_2">#REF!</definedName>
    <definedName name="Excel_BuiltIn__FilterDatabase_27">"#REF!"</definedName>
    <definedName name="Excel_BuiltIn__FilterDatabase_3" localSheetId="4">#REF!</definedName>
    <definedName name="Excel_BuiltIn__FilterDatabase_3" localSheetId="3">#REF!</definedName>
    <definedName name="Excel_BuiltIn__FilterDatabase_3" localSheetId="2">#REF!</definedName>
    <definedName name="Excel_BuiltIn__FilterDatabase_3" localSheetId="7">#REF!</definedName>
    <definedName name="Excel_BuiltIn__FilterDatabase_3" localSheetId="8">#REF!</definedName>
    <definedName name="Excel_BuiltIn__FilterDatabase_3" localSheetId="5">#REF!</definedName>
    <definedName name="Excel_BuiltIn__FilterDatabase_3" localSheetId="6">#REF!</definedName>
    <definedName name="Excel_BuiltIn__FilterDatabase_3" localSheetId="0">#REF!</definedName>
    <definedName name="Excel_BuiltIn__FilterDatabase_3" localSheetId="1">#REF!</definedName>
    <definedName name="Excel_BuiltIn__FilterDatabase_3">#REF!</definedName>
    <definedName name="Excel_BuiltIn__FilterDatabase_3_1" localSheetId="4">#REF!</definedName>
    <definedName name="Excel_BuiltIn__FilterDatabase_3_1" localSheetId="3">#REF!</definedName>
    <definedName name="Excel_BuiltIn__FilterDatabase_3_1" localSheetId="2">#REF!</definedName>
    <definedName name="Excel_BuiltIn__FilterDatabase_3_1" localSheetId="7">#REF!</definedName>
    <definedName name="Excel_BuiltIn__FilterDatabase_3_1" localSheetId="8">#REF!</definedName>
    <definedName name="Excel_BuiltIn__FilterDatabase_3_1" localSheetId="5">#REF!</definedName>
    <definedName name="Excel_BuiltIn__FilterDatabase_3_1" localSheetId="6">#REF!</definedName>
    <definedName name="Excel_BuiltIn__FilterDatabase_3_1" localSheetId="1">#REF!</definedName>
    <definedName name="Excel_BuiltIn__FilterDatabase_3_1">#REF!</definedName>
    <definedName name="Excel_BuiltIn_Print_Area_1" localSheetId="4">#REF!</definedName>
    <definedName name="Excel_BuiltIn_Print_Area_1" localSheetId="3">#REF!</definedName>
    <definedName name="Excel_BuiltIn_Print_Area_1" localSheetId="2">#REF!</definedName>
    <definedName name="Excel_BuiltIn_Print_Area_1" localSheetId="7">#REF!</definedName>
    <definedName name="Excel_BuiltIn_Print_Area_1" localSheetId="8">#REF!</definedName>
    <definedName name="Excel_BuiltIn_Print_Area_1" localSheetId="5">#REF!</definedName>
    <definedName name="Excel_BuiltIn_Print_Area_1" localSheetId="6">#REF!</definedName>
    <definedName name="Excel_BuiltIn_Print_Area_1" localSheetId="1">#REF!</definedName>
    <definedName name="Excel_BuiltIn_Print_Area_1">#REF!</definedName>
    <definedName name="Excel_BuiltIn_Print_Area_10" localSheetId="4">#REF!</definedName>
    <definedName name="Excel_BuiltIn_Print_Area_10" localSheetId="3">#REF!</definedName>
    <definedName name="Excel_BuiltIn_Print_Area_10" localSheetId="2">#REF!</definedName>
    <definedName name="Excel_BuiltIn_Print_Area_10" localSheetId="7">#REF!</definedName>
    <definedName name="Excel_BuiltIn_Print_Area_10" localSheetId="8">#REF!</definedName>
    <definedName name="Excel_BuiltIn_Print_Area_10" localSheetId="5">#REF!</definedName>
    <definedName name="Excel_BuiltIn_Print_Area_10" localSheetId="6">#REF!</definedName>
    <definedName name="Excel_BuiltIn_Print_Area_10" localSheetId="1">#REF!</definedName>
    <definedName name="Excel_BuiltIn_Print_Area_10">#REF!</definedName>
    <definedName name="Excel_BuiltIn_Print_Area_2">"$#ССЫЛ!.$A$1:$AD$1131"</definedName>
    <definedName name="Excel_BuiltIn_Print_Area_2_1">"$#ССЫЛ!.$A$1:$O$114"</definedName>
    <definedName name="Excel_BuiltIn_Print_Area_21" localSheetId="4">#REF!</definedName>
    <definedName name="Excel_BuiltIn_Print_Area_21" localSheetId="3">#REF!</definedName>
    <definedName name="Excel_BuiltIn_Print_Area_21" localSheetId="2">#REF!</definedName>
    <definedName name="Excel_BuiltIn_Print_Area_21" localSheetId="7">#REF!</definedName>
    <definedName name="Excel_BuiltIn_Print_Area_21" localSheetId="8">#REF!</definedName>
    <definedName name="Excel_BuiltIn_Print_Area_21" localSheetId="5">#REF!</definedName>
    <definedName name="Excel_BuiltIn_Print_Area_21" localSheetId="6">#REF!</definedName>
    <definedName name="Excel_BuiltIn_Print_Area_21" localSheetId="1">#REF!</definedName>
    <definedName name="Excel_BuiltIn_Print_Area_21">#REF!</definedName>
    <definedName name="Excel_BuiltIn_Print_Area_3" localSheetId="4">#REF!</definedName>
    <definedName name="Excel_BuiltIn_Print_Area_3" localSheetId="3">#REF!</definedName>
    <definedName name="Excel_BuiltIn_Print_Area_3" localSheetId="2">#REF!</definedName>
    <definedName name="Excel_BuiltIn_Print_Area_3" localSheetId="7">#REF!</definedName>
    <definedName name="Excel_BuiltIn_Print_Area_3" localSheetId="8">#REF!</definedName>
    <definedName name="Excel_BuiltIn_Print_Area_3" localSheetId="5">#REF!</definedName>
    <definedName name="Excel_BuiltIn_Print_Area_3" localSheetId="6">#REF!</definedName>
    <definedName name="Excel_BuiltIn_Print_Area_3" localSheetId="0">#REF!</definedName>
    <definedName name="Excel_BuiltIn_Print_Area_3" localSheetId="1">#REF!</definedName>
    <definedName name="Excel_BuiltIn_Print_Area_3">#REF!</definedName>
    <definedName name="Excel_BuiltIn_Print_Area_4">"$#ССЫЛ!.$B$1:$L$58"</definedName>
    <definedName name="Excel_BuiltIn_Print_Area_5" localSheetId="4">#REF!</definedName>
    <definedName name="Excel_BuiltIn_Print_Area_5" localSheetId="3">#REF!</definedName>
    <definedName name="Excel_BuiltIn_Print_Area_5" localSheetId="2">#REF!</definedName>
    <definedName name="Excel_BuiltIn_Print_Area_5" localSheetId="7">#REF!</definedName>
    <definedName name="Excel_BuiltIn_Print_Area_5" localSheetId="8">#REF!</definedName>
    <definedName name="Excel_BuiltIn_Print_Area_5" localSheetId="5">#REF!</definedName>
    <definedName name="Excel_BuiltIn_Print_Area_5" localSheetId="6">#REF!</definedName>
    <definedName name="Excel_BuiltIn_Print_Area_5" localSheetId="0">#REF!</definedName>
    <definedName name="Excel_BuiltIn_Print_Area_5" localSheetId="1">#REF!</definedName>
    <definedName name="Excel_BuiltIn_Print_Area_5">#REF!</definedName>
    <definedName name="Excel_BuiltIn_Print_Area_6" localSheetId="4">#REF!</definedName>
    <definedName name="Excel_BuiltIn_Print_Area_6" localSheetId="3">#REF!</definedName>
    <definedName name="Excel_BuiltIn_Print_Area_6" localSheetId="2">#REF!</definedName>
    <definedName name="Excel_BuiltIn_Print_Area_6" localSheetId="7">#REF!</definedName>
    <definedName name="Excel_BuiltIn_Print_Area_6" localSheetId="8">#REF!</definedName>
    <definedName name="Excel_BuiltIn_Print_Area_6" localSheetId="5">#REF!</definedName>
    <definedName name="Excel_BuiltIn_Print_Area_6" localSheetId="6">#REF!</definedName>
    <definedName name="Excel_BuiltIn_Print_Area_6" localSheetId="1">#REF!</definedName>
    <definedName name="Excel_BuiltIn_Print_Area_6">#REF!</definedName>
    <definedName name="Excel_BuiltIn_Print_Area_7" localSheetId="4">#REF!</definedName>
    <definedName name="Excel_BuiltIn_Print_Area_7" localSheetId="3">#REF!</definedName>
    <definedName name="Excel_BuiltIn_Print_Area_7" localSheetId="2">#REF!</definedName>
    <definedName name="Excel_BuiltIn_Print_Area_7" localSheetId="7">#REF!</definedName>
    <definedName name="Excel_BuiltIn_Print_Area_7" localSheetId="8">#REF!</definedName>
    <definedName name="Excel_BuiltIn_Print_Area_7" localSheetId="5">#REF!</definedName>
    <definedName name="Excel_BuiltIn_Print_Area_7" localSheetId="6">#REF!</definedName>
    <definedName name="Excel_BuiltIn_Print_Area_7" localSheetId="1">#REF!</definedName>
    <definedName name="Excel_BuiltIn_Print_Area_7">#REF!</definedName>
    <definedName name="Excel_BuiltIn_Print_Area_8" localSheetId="4">#REF!</definedName>
    <definedName name="Excel_BuiltIn_Print_Area_8" localSheetId="3">#REF!</definedName>
    <definedName name="Excel_BuiltIn_Print_Area_8" localSheetId="2">#REF!</definedName>
    <definedName name="Excel_BuiltIn_Print_Area_8" localSheetId="7">#REF!</definedName>
    <definedName name="Excel_BuiltIn_Print_Area_8" localSheetId="8">#REF!</definedName>
    <definedName name="Excel_BuiltIn_Print_Area_8" localSheetId="5">#REF!</definedName>
    <definedName name="Excel_BuiltIn_Print_Area_8" localSheetId="6">#REF!</definedName>
    <definedName name="Excel_BuiltIn_Print_Area_8" localSheetId="1">#REF!</definedName>
    <definedName name="Excel_BuiltIn_Print_Area_8">#REF!</definedName>
    <definedName name="Excel_BuiltIn_Print_Area_9" localSheetId="4">#REF!</definedName>
    <definedName name="Excel_BuiltIn_Print_Area_9" localSheetId="3">#REF!</definedName>
    <definedName name="Excel_BuiltIn_Print_Area_9" localSheetId="2">#REF!</definedName>
    <definedName name="Excel_BuiltIn_Print_Area_9" localSheetId="7">#REF!</definedName>
    <definedName name="Excel_BuiltIn_Print_Area_9" localSheetId="8">#REF!</definedName>
    <definedName name="Excel_BuiltIn_Print_Area_9" localSheetId="5">#REF!</definedName>
    <definedName name="Excel_BuiltIn_Print_Area_9" localSheetId="6">#REF!</definedName>
    <definedName name="Excel_BuiltIn_Print_Area_9" localSheetId="1">#REF!</definedName>
    <definedName name="Excel_BuiltIn_Print_Area_9">#REF!</definedName>
    <definedName name="Excel_BuiltIn_Print_Titles_1">[21]Акколь!$A$1:$C$65535,[21]Акколь!$A$8:$IV$13</definedName>
    <definedName name="Excel_BuiltIn_Print_Titles_1_1" localSheetId="4">#REF!,#REF!</definedName>
    <definedName name="Excel_BuiltIn_Print_Titles_1_1" localSheetId="3">#REF!,#REF!</definedName>
    <definedName name="Excel_BuiltIn_Print_Titles_1_1" localSheetId="2">#REF!,#REF!</definedName>
    <definedName name="Excel_BuiltIn_Print_Titles_1_1" localSheetId="7">#REF!,#REF!</definedName>
    <definedName name="Excel_BuiltIn_Print_Titles_1_1" localSheetId="8">#REF!,#REF!</definedName>
    <definedName name="Excel_BuiltIn_Print_Titles_1_1" localSheetId="5">#REF!,#REF!</definedName>
    <definedName name="Excel_BuiltIn_Print_Titles_1_1" localSheetId="6">#REF!,#REF!</definedName>
    <definedName name="Excel_BuiltIn_Print_Titles_1_1" localSheetId="0">#REF!,#REF!</definedName>
    <definedName name="Excel_BuiltIn_Print_Titles_1_1" localSheetId="1">#REF!,#REF!</definedName>
    <definedName name="Excel_BuiltIn_Print_Titles_1_1">#REF!,#REF!</definedName>
    <definedName name="Excel_BuiltIn_Print_Titles_1_1_1" localSheetId="4">#REF!,#REF!</definedName>
    <definedName name="Excel_BuiltIn_Print_Titles_1_1_1" localSheetId="3">#REF!,#REF!</definedName>
    <definedName name="Excel_BuiltIn_Print_Titles_1_1_1" localSheetId="2">#REF!,#REF!</definedName>
    <definedName name="Excel_BuiltIn_Print_Titles_1_1_1" localSheetId="7">#REF!,#REF!</definedName>
    <definedName name="Excel_BuiltIn_Print_Titles_1_1_1" localSheetId="8">#REF!,#REF!</definedName>
    <definedName name="Excel_BuiltIn_Print_Titles_1_1_1" localSheetId="5">#REF!,#REF!</definedName>
    <definedName name="Excel_BuiltIn_Print_Titles_1_1_1" localSheetId="6">#REF!,#REF!</definedName>
    <definedName name="Excel_BuiltIn_Print_Titles_1_1_1" localSheetId="1">#REF!,#REF!</definedName>
    <definedName name="Excel_BuiltIn_Print_Titles_1_1_1">#REF!,#REF!</definedName>
    <definedName name="Excel_BuiltIn_Print_Titles_1_1_1_1" localSheetId="4">#REF!,#REF!</definedName>
    <definedName name="Excel_BuiltIn_Print_Titles_1_1_1_1" localSheetId="3">#REF!,#REF!</definedName>
    <definedName name="Excel_BuiltIn_Print_Titles_1_1_1_1" localSheetId="2">#REF!,#REF!</definedName>
    <definedName name="Excel_BuiltIn_Print_Titles_1_1_1_1" localSheetId="7">#REF!,#REF!</definedName>
    <definedName name="Excel_BuiltIn_Print_Titles_1_1_1_1" localSheetId="8">#REF!,#REF!</definedName>
    <definedName name="Excel_BuiltIn_Print_Titles_1_1_1_1" localSheetId="5">#REF!,#REF!</definedName>
    <definedName name="Excel_BuiltIn_Print_Titles_1_1_1_1" localSheetId="6">#REF!,#REF!</definedName>
    <definedName name="Excel_BuiltIn_Print_Titles_1_1_1_1" localSheetId="1">#REF!,#REF!</definedName>
    <definedName name="Excel_BuiltIn_Print_Titles_1_1_1_1">#REF!,#REF!</definedName>
    <definedName name="Excel_BuiltIn_Print_Titles_2_1">"$#ССЫЛ!.$B$1:$G$65480;$#ССЫЛ!.$A$4:$IV$10"</definedName>
    <definedName name="Excel_BuiltIn_Print_Titles_2_1_1">"$#ССЫЛ!.$B$1:$G$65477;$#ССЫЛ!.$A$4:$IV$10"</definedName>
    <definedName name="Excel_BuiltIn_Print_Titles_2_1_1_1">"$#ССЫЛ!.$B$1:$G$65447;$#ССЫЛ!.$A$4:$IV$10"</definedName>
    <definedName name="Excel_BuiltIn_Print_Titles_21" localSheetId="4">'[22]расш по 146  _2_'!#REF!</definedName>
    <definedName name="Excel_BuiltIn_Print_Titles_21" localSheetId="3">'[22]расш по 146  _2_'!#REF!</definedName>
    <definedName name="Excel_BuiltIn_Print_Titles_21" localSheetId="2">'[22]расш по 146  _2_'!#REF!</definedName>
    <definedName name="Excel_BuiltIn_Print_Titles_21" localSheetId="7">'[22]расш по 146  _2_'!#REF!</definedName>
    <definedName name="Excel_BuiltIn_Print_Titles_21" localSheetId="8">'[22]расш по 146  _2_'!#REF!</definedName>
    <definedName name="Excel_BuiltIn_Print_Titles_21" localSheetId="5">'[22]расш по 146  _2_'!#REF!</definedName>
    <definedName name="Excel_BuiltIn_Print_Titles_21" localSheetId="6">'[22]расш по 146  _2_'!#REF!</definedName>
    <definedName name="Excel_BuiltIn_Print_Titles_21" localSheetId="1">'[22]расш по 146  _2_'!#REF!</definedName>
    <definedName name="Excel_BuiltIn_Print_Titles_21">'[22]расш по 146  _2_'!#REF!</definedName>
    <definedName name="Excel_BuiltIn_Print_Titles_3" localSheetId="4">#REF!</definedName>
    <definedName name="Excel_BuiltIn_Print_Titles_3" localSheetId="3">#REF!</definedName>
    <definedName name="Excel_BuiltIn_Print_Titles_3" localSheetId="2">#REF!</definedName>
    <definedName name="Excel_BuiltIn_Print_Titles_3" localSheetId="7">#REF!</definedName>
    <definedName name="Excel_BuiltIn_Print_Titles_3" localSheetId="8">#REF!</definedName>
    <definedName name="Excel_BuiltIn_Print_Titles_3" localSheetId="5">#REF!</definedName>
    <definedName name="Excel_BuiltIn_Print_Titles_3" localSheetId="6">#REF!</definedName>
    <definedName name="Excel_BuiltIn_Print_Titles_3" localSheetId="0">#REF!</definedName>
    <definedName name="Excel_BuiltIn_Print_Titles_3" localSheetId="1">#REF!</definedName>
    <definedName name="Excel_BuiltIn_Print_Titles_3">#REF!</definedName>
    <definedName name="Excel_BuiltIn_Print_Titles_4" localSheetId="4">#REF!</definedName>
    <definedName name="Excel_BuiltIn_Print_Titles_4" localSheetId="3">#REF!</definedName>
    <definedName name="Excel_BuiltIn_Print_Titles_4" localSheetId="2">#REF!</definedName>
    <definedName name="Excel_BuiltIn_Print_Titles_4" localSheetId="7">#REF!</definedName>
    <definedName name="Excel_BuiltIn_Print_Titles_4" localSheetId="8">#REF!</definedName>
    <definedName name="Excel_BuiltIn_Print_Titles_4" localSheetId="5">#REF!</definedName>
    <definedName name="Excel_BuiltIn_Print_Titles_4" localSheetId="6">#REF!</definedName>
    <definedName name="Excel_BuiltIn_Print_Titles_4" localSheetId="1">#REF!</definedName>
    <definedName name="Excel_BuiltIn_Print_Titles_4">#REF!</definedName>
    <definedName name="Excel_BuiltIn_Print_Titles_5" localSheetId="4">#REF!</definedName>
    <definedName name="Excel_BuiltIn_Print_Titles_5" localSheetId="3">#REF!</definedName>
    <definedName name="Excel_BuiltIn_Print_Titles_5" localSheetId="2">#REF!</definedName>
    <definedName name="Excel_BuiltIn_Print_Titles_5" localSheetId="7">#REF!</definedName>
    <definedName name="Excel_BuiltIn_Print_Titles_5" localSheetId="8">#REF!</definedName>
    <definedName name="Excel_BuiltIn_Print_Titles_5" localSheetId="5">#REF!</definedName>
    <definedName name="Excel_BuiltIn_Print_Titles_5" localSheetId="6">#REF!</definedName>
    <definedName name="Excel_BuiltIn_Print_Titles_5" localSheetId="1">#REF!</definedName>
    <definedName name="Excel_BuiltIn_Print_Titles_5">#REF!</definedName>
    <definedName name="Excel_BuiltIn_Print_Titles_6" localSheetId="4">#REF!</definedName>
    <definedName name="Excel_BuiltIn_Print_Titles_6" localSheetId="3">#REF!</definedName>
    <definedName name="Excel_BuiltIn_Print_Titles_6" localSheetId="2">#REF!</definedName>
    <definedName name="Excel_BuiltIn_Print_Titles_6" localSheetId="7">#REF!</definedName>
    <definedName name="Excel_BuiltIn_Print_Titles_6" localSheetId="8">#REF!</definedName>
    <definedName name="Excel_BuiltIn_Print_Titles_6" localSheetId="5">#REF!</definedName>
    <definedName name="Excel_BuiltIn_Print_Titles_6" localSheetId="6">#REF!</definedName>
    <definedName name="Excel_BuiltIn_Print_Titles_6" localSheetId="1">#REF!</definedName>
    <definedName name="Excel_BuiltIn_Print_Titles_6">#REF!</definedName>
    <definedName name="Excel_BuiltIn_Print_Titles_7" localSheetId="4">#REF!</definedName>
    <definedName name="Excel_BuiltIn_Print_Titles_7" localSheetId="3">#REF!</definedName>
    <definedName name="Excel_BuiltIn_Print_Titles_7" localSheetId="2">#REF!</definedName>
    <definedName name="Excel_BuiltIn_Print_Titles_7" localSheetId="7">#REF!</definedName>
    <definedName name="Excel_BuiltIn_Print_Titles_7" localSheetId="8">#REF!</definedName>
    <definedName name="Excel_BuiltIn_Print_Titles_7" localSheetId="5">#REF!</definedName>
    <definedName name="Excel_BuiltIn_Print_Titles_7" localSheetId="6">#REF!</definedName>
    <definedName name="Excel_BuiltIn_Print_Titles_7" localSheetId="1">#REF!</definedName>
    <definedName name="Excel_BuiltIn_Print_Titles_7">#REF!</definedName>
    <definedName name="Excel_BuiltIn_Print_Titles_9">"$#ССЫЛ!.$A$9:$HO$9"</definedName>
    <definedName name="Excel_Buitin_Print_Area_15" localSheetId="4">#REF!</definedName>
    <definedName name="Excel_Buitin_Print_Area_15" localSheetId="3">#REF!</definedName>
    <definedName name="Excel_Buitin_Print_Area_15" localSheetId="2">#REF!</definedName>
    <definedName name="Excel_Buitin_Print_Area_15" localSheetId="7">#REF!</definedName>
    <definedName name="Excel_Buitin_Print_Area_15" localSheetId="8">#REF!</definedName>
    <definedName name="Excel_Buitin_Print_Area_15" localSheetId="5">#REF!</definedName>
    <definedName name="Excel_Buitin_Print_Area_15" localSheetId="6">#REF!</definedName>
    <definedName name="Excel_Buitin_Print_Area_15" localSheetId="1">#REF!</definedName>
    <definedName name="Excel_Buitin_Print_Area_15">#REF!</definedName>
    <definedName name="Excels" localSheetId="4">#REF!</definedName>
    <definedName name="Excels" localSheetId="3">#REF!</definedName>
    <definedName name="Excels" localSheetId="2">#REF!</definedName>
    <definedName name="Excels" localSheetId="7">#REF!</definedName>
    <definedName name="Excels" localSheetId="8">#REF!</definedName>
    <definedName name="Excels" localSheetId="5">#REF!</definedName>
    <definedName name="Excels" localSheetId="6">#REF!</definedName>
    <definedName name="Excels" localSheetId="1">#REF!</definedName>
    <definedName name="Excels">#REF!</definedName>
    <definedName name="exchrates">#N/A</definedName>
    <definedName name="ExecAgencyTable">#N/A</definedName>
    <definedName name="Expense" localSheetId="4">#REF!</definedName>
    <definedName name="Expense" localSheetId="3">#REF!</definedName>
    <definedName name="Expense" localSheetId="2">#REF!</definedName>
    <definedName name="Expense" localSheetId="7">#REF!</definedName>
    <definedName name="Expense" localSheetId="8">#REF!</definedName>
    <definedName name="Expense" localSheetId="5">#REF!</definedName>
    <definedName name="Expense" localSheetId="6">#REF!</definedName>
    <definedName name="Expense" localSheetId="1">#REF!</definedName>
    <definedName name="Expense">#REF!</definedName>
    <definedName name="ey" localSheetId="4">#REF!</definedName>
    <definedName name="ey" localSheetId="3">#REF!</definedName>
    <definedName name="ey" localSheetId="2">#REF!</definedName>
    <definedName name="ey" localSheetId="7">#REF!</definedName>
    <definedName name="ey" localSheetId="8">#REF!</definedName>
    <definedName name="ey" localSheetId="5">#REF!</definedName>
    <definedName name="ey" localSheetId="6">#REF!</definedName>
    <definedName name="ey" localSheetId="1">#REF!</definedName>
    <definedName name="ey">#REF!</definedName>
    <definedName name="F" localSheetId="4">#REF!</definedName>
    <definedName name="F" localSheetId="3">#REF!</definedName>
    <definedName name="F" localSheetId="2">#REF!</definedName>
    <definedName name="F" localSheetId="7">#REF!</definedName>
    <definedName name="F" localSheetId="8">#REF!</definedName>
    <definedName name="F" localSheetId="5">#REF!</definedName>
    <definedName name="F" localSheetId="6">#REF!</definedName>
    <definedName name="F" localSheetId="1">#REF!</definedName>
    <definedName name="F">#REF!</definedName>
    <definedName name="FactIn">'[13]Macroeconomic Assumptions'!$D$2:$P$2</definedName>
    <definedName name="FAIZ" localSheetId="4">#REF!</definedName>
    <definedName name="FAIZ" localSheetId="3">#REF!</definedName>
    <definedName name="FAIZ" localSheetId="2">#REF!</definedName>
    <definedName name="FAIZ" localSheetId="7">#REF!</definedName>
    <definedName name="FAIZ" localSheetId="8">#REF!</definedName>
    <definedName name="FAIZ" localSheetId="5">#REF!</definedName>
    <definedName name="FAIZ" localSheetId="6">#REF!</definedName>
    <definedName name="FAIZ" localSheetId="1">#REF!</definedName>
    <definedName name="FAIZ">#REF!</definedName>
    <definedName name="FAIZ2" localSheetId="4">#REF!</definedName>
    <definedName name="FAIZ2" localSheetId="3">#REF!</definedName>
    <definedName name="FAIZ2" localSheetId="2">#REF!</definedName>
    <definedName name="FAIZ2" localSheetId="7">#REF!</definedName>
    <definedName name="FAIZ2" localSheetId="8">#REF!</definedName>
    <definedName name="FAIZ2" localSheetId="5">#REF!</definedName>
    <definedName name="FAIZ2" localSheetId="6">#REF!</definedName>
    <definedName name="FAIZ2" localSheetId="1">#REF!</definedName>
    <definedName name="FAIZ2">#REF!</definedName>
    <definedName name="FAIZ3" localSheetId="4">#REF!</definedName>
    <definedName name="FAIZ3" localSheetId="3">#REF!</definedName>
    <definedName name="FAIZ3" localSheetId="2">#REF!</definedName>
    <definedName name="FAIZ3" localSheetId="7">#REF!</definedName>
    <definedName name="FAIZ3" localSheetId="8">#REF!</definedName>
    <definedName name="FAIZ3" localSheetId="5">#REF!</definedName>
    <definedName name="FAIZ3" localSheetId="6">#REF!</definedName>
    <definedName name="FAIZ3" localSheetId="1">#REF!</definedName>
    <definedName name="FAIZ3">#REF!</definedName>
    <definedName name="fd" localSheetId="4">#REF!</definedName>
    <definedName name="fd" localSheetId="3">#REF!</definedName>
    <definedName name="fd" localSheetId="2">#REF!</definedName>
    <definedName name="fd" localSheetId="7">#REF!</definedName>
    <definedName name="fd" localSheetId="8">#REF!</definedName>
    <definedName name="fd" localSheetId="5">#REF!</definedName>
    <definedName name="fd" localSheetId="6">#REF!</definedName>
    <definedName name="fd" localSheetId="1">#REF!</definedName>
    <definedName name="fd">#REF!</definedName>
    <definedName name="fdn">'[23]ремонт 25'!$B$10</definedName>
    <definedName name="fdr4fg" localSheetId="4">#REF!</definedName>
    <definedName name="fdr4fg" localSheetId="3">#REF!</definedName>
    <definedName name="fdr4fg" localSheetId="2">#REF!</definedName>
    <definedName name="fdr4fg" localSheetId="7">#REF!</definedName>
    <definedName name="fdr4fg" localSheetId="8">#REF!</definedName>
    <definedName name="fdr4fg" localSheetId="5">#REF!</definedName>
    <definedName name="fdr4fg" localSheetId="6">#REF!</definedName>
    <definedName name="fdr4fg" localSheetId="1">#REF!</definedName>
    <definedName name="fdr4fg">#REF!</definedName>
    <definedName name="FDRDES" localSheetId="4">#REF!</definedName>
    <definedName name="FDRDES" localSheetId="3">#REF!</definedName>
    <definedName name="FDRDES" localSheetId="2">#REF!</definedName>
    <definedName name="FDRDES" localSheetId="7">#REF!</definedName>
    <definedName name="FDRDES" localSheetId="8">#REF!</definedName>
    <definedName name="FDRDES" localSheetId="5">#REF!</definedName>
    <definedName name="FDRDES" localSheetId="6">#REF!</definedName>
    <definedName name="FDRDES" localSheetId="1">#REF!</definedName>
    <definedName name="FDRDES">#REF!</definedName>
    <definedName name="FE" localSheetId="4">#REF!</definedName>
    <definedName name="FE" localSheetId="3">#REF!</definedName>
    <definedName name="FE" localSheetId="2">#REF!</definedName>
    <definedName name="FE" localSheetId="7">#REF!</definedName>
    <definedName name="FE" localSheetId="8">#REF!</definedName>
    <definedName name="FE" localSheetId="5">#REF!</definedName>
    <definedName name="FE" localSheetId="6">#REF!</definedName>
    <definedName name="FE" localSheetId="1">#REF!</definedName>
    <definedName name="FE">#REF!</definedName>
    <definedName name="fem" localSheetId="4">#REF!</definedName>
    <definedName name="fem" localSheetId="3">#REF!</definedName>
    <definedName name="fem" localSheetId="2">#REF!</definedName>
    <definedName name="fem" localSheetId="7">#REF!</definedName>
    <definedName name="fem" localSheetId="8">#REF!</definedName>
    <definedName name="fem" localSheetId="5">#REF!</definedName>
    <definedName name="fem" localSheetId="6">#REF!</definedName>
    <definedName name="fem" localSheetId="1">#REF!</definedName>
    <definedName name="fem">#REF!</definedName>
    <definedName name="femsal" localSheetId="4">#REF!</definedName>
    <definedName name="femsal" localSheetId="3">#REF!</definedName>
    <definedName name="femsal" localSheetId="2">#REF!</definedName>
    <definedName name="femsal" localSheetId="7">#REF!</definedName>
    <definedName name="femsal" localSheetId="8">#REF!</definedName>
    <definedName name="femsal" localSheetId="5">#REF!</definedName>
    <definedName name="femsal" localSheetId="6">#REF!</definedName>
    <definedName name="femsal" localSheetId="1">#REF!</definedName>
    <definedName name="femsal">#REF!</definedName>
    <definedName name="ff" localSheetId="4">#REF!</definedName>
    <definedName name="ff" localSheetId="3">#REF!</definedName>
    <definedName name="ff" localSheetId="2">#REF!</definedName>
    <definedName name="ff" localSheetId="7">#REF!</definedName>
    <definedName name="ff" localSheetId="8">#REF!</definedName>
    <definedName name="ff" localSheetId="5">#REF!</definedName>
    <definedName name="ff" localSheetId="6">#REF!</definedName>
    <definedName name="ff" localSheetId="1">#REF!</definedName>
    <definedName name="ff">#REF!</definedName>
    <definedName name="ffk" localSheetId="4">[24]ЯНВАРЬ!#REF!</definedName>
    <definedName name="ffk" localSheetId="3">[24]ЯНВАРЬ!#REF!</definedName>
    <definedName name="ffk" localSheetId="2">[24]ЯНВАРЬ!#REF!</definedName>
    <definedName name="ffk" localSheetId="7">[24]ЯНВАРЬ!#REF!</definedName>
    <definedName name="ffk" localSheetId="8">[24]ЯНВАРЬ!#REF!</definedName>
    <definedName name="ffk" localSheetId="5">[24]ЯНВАРЬ!#REF!</definedName>
    <definedName name="ffk" localSheetId="6">[24]ЯНВАРЬ!#REF!</definedName>
    <definedName name="ffk" localSheetId="1">[24]ЯНВАРЬ!#REF!</definedName>
    <definedName name="ffk">[24]ЯНВАРЬ!#REF!</definedName>
    <definedName name="FG" localSheetId="4">#REF!</definedName>
    <definedName name="FG" localSheetId="3">#REF!</definedName>
    <definedName name="FG" localSheetId="2">#REF!</definedName>
    <definedName name="FG" localSheetId="7">#REF!</definedName>
    <definedName name="FG" localSheetId="8">#REF!</definedName>
    <definedName name="FG" localSheetId="5">#REF!</definedName>
    <definedName name="FG" localSheetId="6">#REF!</definedName>
    <definedName name="FG" localSheetId="1">#REF!</definedName>
    <definedName name="FG">#REF!</definedName>
    <definedName name="FGCBG" localSheetId="4">#REF!</definedName>
    <definedName name="FGCBG" localSheetId="3">#REF!</definedName>
    <definedName name="FGCBG" localSheetId="2">#REF!</definedName>
    <definedName name="FGCBG" localSheetId="7">#REF!</definedName>
    <definedName name="FGCBG" localSheetId="8">#REF!</definedName>
    <definedName name="FGCBG" localSheetId="5">#REF!</definedName>
    <definedName name="FGCBG" localSheetId="6">#REF!</definedName>
    <definedName name="FGCBG" localSheetId="1">#REF!</definedName>
    <definedName name="FGCBG">#REF!</definedName>
    <definedName name="fgds" localSheetId="4">#REF!</definedName>
    <definedName name="fgds" localSheetId="3">#REF!</definedName>
    <definedName name="fgds" localSheetId="2">#REF!</definedName>
    <definedName name="fgds" localSheetId="7">#REF!</definedName>
    <definedName name="fgds" localSheetId="8">#REF!</definedName>
    <definedName name="fgds" localSheetId="5">#REF!</definedName>
    <definedName name="fgds" localSheetId="6">#REF!</definedName>
    <definedName name="fgds" localSheetId="1">#REF!</definedName>
    <definedName name="fgds">#REF!</definedName>
    <definedName name="fgfdf" localSheetId="4">#REF!</definedName>
    <definedName name="fgfdf" localSheetId="3">#REF!</definedName>
    <definedName name="fgfdf" localSheetId="2">#REF!</definedName>
    <definedName name="fgfdf" localSheetId="7">#REF!</definedName>
    <definedName name="fgfdf" localSheetId="8">#REF!</definedName>
    <definedName name="fgfdf" localSheetId="5">#REF!</definedName>
    <definedName name="fgfdf" localSheetId="6">#REF!</definedName>
    <definedName name="fgfdf" localSheetId="0">#REF!</definedName>
    <definedName name="fgfdf" localSheetId="1">#REF!</definedName>
    <definedName name="fgfdf">#REF!</definedName>
    <definedName name="fgfdf_1" localSheetId="4">#REF!</definedName>
    <definedName name="fgfdf_1" localSheetId="3">#REF!</definedName>
    <definedName name="fgfdf_1" localSheetId="2">#REF!</definedName>
    <definedName name="fgfdf_1" localSheetId="7">#REF!</definedName>
    <definedName name="fgfdf_1" localSheetId="8">#REF!</definedName>
    <definedName name="fgfdf_1" localSheetId="5">#REF!</definedName>
    <definedName name="fgfdf_1" localSheetId="6">#REF!</definedName>
    <definedName name="fgfdf_1" localSheetId="1">#REF!</definedName>
    <definedName name="fgfdf_1">#REF!</definedName>
    <definedName name="fgfdf_10" localSheetId="4">#REF!</definedName>
    <definedName name="fgfdf_10" localSheetId="3">#REF!</definedName>
    <definedName name="fgfdf_10" localSheetId="2">#REF!</definedName>
    <definedName name="fgfdf_10" localSheetId="7">#REF!</definedName>
    <definedName name="fgfdf_10" localSheetId="8">#REF!</definedName>
    <definedName name="fgfdf_10" localSheetId="5">#REF!</definedName>
    <definedName name="fgfdf_10" localSheetId="6">#REF!</definedName>
    <definedName name="fgfdf_10" localSheetId="1">#REF!</definedName>
    <definedName name="fgfdf_10">#REF!</definedName>
    <definedName name="fgfdf_11" localSheetId="4">#REF!</definedName>
    <definedName name="fgfdf_11" localSheetId="3">#REF!</definedName>
    <definedName name="fgfdf_11" localSheetId="2">#REF!</definedName>
    <definedName name="fgfdf_11" localSheetId="7">#REF!</definedName>
    <definedName name="fgfdf_11" localSheetId="8">#REF!</definedName>
    <definedName name="fgfdf_11" localSheetId="5">#REF!</definedName>
    <definedName name="fgfdf_11" localSheetId="6">#REF!</definedName>
    <definedName name="fgfdf_11" localSheetId="1">#REF!</definedName>
    <definedName name="fgfdf_11">#REF!</definedName>
    <definedName name="fgfdf_12" localSheetId="4">#REF!</definedName>
    <definedName name="fgfdf_12" localSheetId="3">#REF!</definedName>
    <definedName name="fgfdf_12" localSheetId="2">#REF!</definedName>
    <definedName name="fgfdf_12" localSheetId="7">#REF!</definedName>
    <definedName name="fgfdf_12" localSheetId="8">#REF!</definedName>
    <definedName name="fgfdf_12" localSheetId="5">#REF!</definedName>
    <definedName name="fgfdf_12" localSheetId="6">#REF!</definedName>
    <definedName name="fgfdf_12" localSheetId="1">#REF!</definedName>
    <definedName name="fgfdf_12">#REF!</definedName>
    <definedName name="fgfdf_2" localSheetId="4">#REF!</definedName>
    <definedName name="fgfdf_2" localSheetId="3">#REF!</definedName>
    <definedName name="fgfdf_2" localSheetId="2">#REF!</definedName>
    <definedName name="fgfdf_2" localSheetId="7">#REF!</definedName>
    <definedName name="fgfdf_2" localSheetId="8">#REF!</definedName>
    <definedName name="fgfdf_2" localSheetId="5">#REF!</definedName>
    <definedName name="fgfdf_2" localSheetId="6">#REF!</definedName>
    <definedName name="fgfdf_2" localSheetId="1">#REF!</definedName>
    <definedName name="fgfdf_2">#REF!</definedName>
    <definedName name="fgfdf_3" localSheetId="4">#REF!</definedName>
    <definedName name="fgfdf_3" localSheetId="3">#REF!</definedName>
    <definedName name="fgfdf_3" localSheetId="2">#REF!</definedName>
    <definedName name="fgfdf_3" localSheetId="7">#REF!</definedName>
    <definedName name="fgfdf_3" localSheetId="8">#REF!</definedName>
    <definedName name="fgfdf_3" localSheetId="5">#REF!</definedName>
    <definedName name="fgfdf_3" localSheetId="6">#REF!</definedName>
    <definedName name="fgfdf_3" localSheetId="1">#REF!</definedName>
    <definedName name="fgfdf_3">#REF!</definedName>
    <definedName name="fgfdf_4" localSheetId="4">#REF!</definedName>
    <definedName name="fgfdf_4" localSheetId="3">#REF!</definedName>
    <definedName name="fgfdf_4" localSheetId="2">#REF!</definedName>
    <definedName name="fgfdf_4" localSheetId="7">#REF!</definedName>
    <definedName name="fgfdf_4" localSheetId="8">#REF!</definedName>
    <definedName name="fgfdf_4" localSheetId="5">#REF!</definedName>
    <definedName name="fgfdf_4" localSheetId="6">#REF!</definedName>
    <definedName name="fgfdf_4" localSheetId="1">#REF!</definedName>
    <definedName name="fgfdf_4">#REF!</definedName>
    <definedName name="fgfdf_5" localSheetId="4">#REF!</definedName>
    <definedName name="fgfdf_5" localSheetId="3">#REF!</definedName>
    <definedName name="fgfdf_5" localSheetId="2">#REF!</definedName>
    <definedName name="fgfdf_5" localSheetId="7">#REF!</definedName>
    <definedName name="fgfdf_5" localSheetId="8">#REF!</definedName>
    <definedName name="fgfdf_5" localSheetId="5">#REF!</definedName>
    <definedName name="fgfdf_5" localSheetId="6">#REF!</definedName>
    <definedName name="fgfdf_5" localSheetId="1">#REF!</definedName>
    <definedName name="fgfdf_5">#REF!</definedName>
    <definedName name="fgfdf_6" localSheetId="4">#REF!</definedName>
    <definedName name="fgfdf_6" localSheetId="3">#REF!</definedName>
    <definedName name="fgfdf_6" localSheetId="2">#REF!</definedName>
    <definedName name="fgfdf_6" localSheetId="7">#REF!</definedName>
    <definedName name="fgfdf_6" localSheetId="8">#REF!</definedName>
    <definedName name="fgfdf_6" localSheetId="5">#REF!</definedName>
    <definedName name="fgfdf_6" localSheetId="6">#REF!</definedName>
    <definedName name="fgfdf_6" localSheetId="1">#REF!</definedName>
    <definedName name="fgfdf_6">#REF!</definedName>
    <definedName name="fgfdf_7" localSheetId="4">#REF!</definedName>
    <definedName name="fgfdf_7" localSheetId="3">#REF!</definedName>
    <definedName name="fgfdf_7" localSheetId="2">#REF!</definedName>
    <definedName name="fgfdf_7" localSheetId="7">#REF!</definedName>
    <definedName name="fgfdf_7" localSheetId="8">#REF!</definedName>
    <definedName name="fgfdf_7" localSheetId="5">#REF!</definedName>
    <definedName name="fgfdf_7" localSheetId="6">#REF!</definedName>
    <definedName name="fgfdf_7" localSheetId="1">#REF!</definedName>
    <definedName name="fgfdf_7">#REF!</definedName>
    <definedName name="fgfdf_8" localSheetId="4">#REF!</definedName>
    <definedName name="fgfdf_8" localSheetId="3">#REF!</definedName>
    <definedName name="fgfdf_8" localSheetId="2">#REF!</definedName>
    <definedName name="fgfdf_8" localSheetId="7">#REF!</definedName>
    <definedName name="fgfdf_8" localSheetId="8">#REF!</definedName>
    <definedName name="fgfdf_8" localSheetId="5">#REF!</definedName>
    <definedName name="fgfdf_8" localSheetId="6">#REF!</definedName>
    <definedName name="fgfdf_8" localSheetId="1">#REF!</definedName>
    <definedName name="fgfdf_8">#REF!</definedName>
    <definedName name="fgfdf_9" localSheetId="4">#REF!</definedName>
    <definedName name="fgfdf_9" localSheetId="3">#REF!</definedName>
    <definedName name="fgfdf_9" localSheetId="2">#REF!</definedName>
    <definedName name="fgfdf_9" localSheetId="7">#REF!</definedName>
    <definedName name="fgfdf_9" localSheetId="8">#REF!</definedName>
    <definedName name="fgfdf_9" localSheetId="5">#REF!</definedName>
    <definedName name="fgfdf_9" localSheetId="6">#REF!</definedName>
    <definedName name="fgfdf_9" localSheetId="1">#REF!</definedName>
    <definedName name="fgfdf_9">#REF!</definedName>
    <definedName name="FGH" localSheetId="4">#REF!</definedName>
    <definedName name="FGH" localSheetId="3">#REF!</definedName>
    <definedName name="FGH" localSheetId="2">#REF!</definedName>
    <definedName name="FGH" localSheetId="7">#REF!</definedName>
    <definedName name="FGH" localSheetId="8">#REF!</definedName>
    <definedName name="FGH" localSheetId="5">#REF!</definedName>
    <definedName name="FGH" localSheetId="6">#REF!</definedName>
    <definedName name="FGH" localSheetId="1">#REF!</definedName>
    <definedName name="FGH">#REF!</definedName>
    <definedName name="fghcf" localSheetId="4">#REF!</definedName>
    <definedName name="fghcf" localSheetId="3">#REF!</definedName>
    <definedName name="fghcf" localSheetId="2">#REF!</definedName>
    <definedName name="fghcf" localSheetId="7">#REF!</definedName>
    <definedName name="fghcf" localSheetId="8">#REF!</definedName>
    <definedName name="fghcf" localSheetId="5">#REF!</definedName>
    <definedName name="fghcf" localSheetId="6">#REF!</definedName>
    <definedName name="fghcf" localSheetId="1">#REF!</definedName>
    <definedName name="fghcf">#REF!</definedName>
    <definedName name="fghkj98721358" localSheetId="4">[25]ЯНВАРЬ!#REF!</definedName>
    <definedName name="fghkj98721358" localSheetId="3">[25]ЯНВАРЬ!#REF!</definedName>
    <definedName name="fghkj98721358" localSheetId="2">[25]ЯНВАРЬ!#REF!</definedName>
    <definedName name="fghkj98721358" localSheetId="7">[25]ЯНВАРЬ!#REF!</definedName>
    <definedName name="fghkj98721358" localSheetId="8">[25]ЯНВАРЬ!#REF!</definedName>
    <definedName name="fghkj98721358" localSheetId="5">[25]ЯНВАРЬ!#REF!</definedName>
    <definedName name="fghkj98721358" localSheetId="6">[25]ЯНВАРЬ!#REF!</definedName>
    <definedName name="fghkj98721358" localSheetId="1">[25]ЯНВАРЬ!#REF!</definedName>
    <definedName name="fghkj98721358">[25]ЯНВАРЬ!#REF!</definedName>
    <definedName name="FGHY" localSheetId="4">#REF!</definedName>
    <definedName name="FGHY" localSheetId="3">#REF!</definedName>
    <definedName name="FGHY" localSheetId="2">#REF!</definedName>
    <definedName name="FGHY" localSheetId="7">#REF!</definedName>
    <definedName name="FGHY" localSheetId="8">#REF!</definedName>
    <definedName name="FGHY" localSheetId="5">#REF!</definedName>
    <definedName name="FGHY" localSheetId="6">#REF!</definedName>
    <definedName name="FGHY" localSheetId="1">#REF!</definedName>
    <definedName name="FGHY">#REF!</definedName>
    <definedName name="fgj" localSheetId="4">#REF!</definedName>
    <definedName name="fgj" localSheetId="3">#REF!</definedName>
    <definedName name="fgj" localSheetId="2">#REF!</definedName>
    <definedName name="fgj" localSheetId="7">#REF!</definedName>
    <definedName name="fgj" localSheetId="8">#REF!</definedName>
    <definedName name="fgj" localSheetId="5">#REF!</definedName>
    <definedName name="fgj" localSheetId="6">#REF!</definedName>
    <definedName name="fgj" localSheetId="1">#REF!</definedName>
    <definedName name="fgj">#REF!</definedName>
    <definedName name="FGT" localSheetId="4">#REF!</definedName>
    <definedName name="FGT" localSheetId="3">#REF!</definedName>
    <definedName name="FGT" localSheetId="2">#REF!</definedName>
    <definedName name="FGT" localSheetId="7">#REF!</definedName>
    <definedName name="FGT" localSheetId="8">#REF!</definedName>
    <definedName name="FGT" localSheetId="5">#REF!</definedName>
    <definedName name="FGT" localSheetId="6">#REF!</definedName>
    <definedName name="FGT" localSheetId="1">#REF!</definedName>
    <definedName name="FGT">#REF!</definedName>
    <definedName name="FGVD" localSheetId="4">#REF!</definedName>
    <definedName name="FGVD" localSheetId="3">#REF!</definedName>
    <definedName name="FGVD" localSheetId="2">#REF!</definedName>
    <definedName name="FGVD" localSheetId="7">#REF!</definedName>
    <definedName name="FGVD" localSheetId="8">#REF!</definedName>
    <definedName name="FGVD" localSheetId="5">#REF!</definedName>
    <definedName name="FGVD" localSheetId="6">#REF!</definedName>
    <definedName name="FGVD" localSheetId="1">#REF!</definedName>
    <definedName name="FGVD">#REF!</definedName>
    <definedName name="fgvdcses" localSheetId="4">#REF!</definedName>
    <definedName name="fgvdcses" localSheetId="3">#REF!</definedName>
    <definedName name="fgvdcses" localSheetId="2">#REF!</definedName>
    <definedName name="fgvdcses" localSheetId="7">#REF!</definedName>
    <definedName name="fgvdcses" localSheetId="8">#REF!</definedName>
    <definedName name="fgvdcses" localSheetId="5">#REF!</definedName>
    <definedName name="fgvdcses" localSheetId="6">#REF!</definedName>
    <definedName name="fgvdcses" localSheetId="1">#REF!</definedName>
    <definedName name="fgvdcses">#REF!</definedName>
    <definedName name="fgvhj" localSheetId="4">#REF!</definedName>
    <definedName name="fgvhj" localSheetId="3">#REF!</definedName>
    <definedName name="fgvhj" localSheetId="2">#REF!</definedName>
    <definedName name="fgvhj" localSheetId="7">#REF!</definedName>
    <definedName name="fgvhj" localSheetId="8">#REF!</definedName>
    <definedName name="fgvhj" localSheetId="5">#REF!</definedName>
    <definedName name="fgvhj" localSheetId="6">#REF!</definedName>
    <definedName name="fgvhj" localSheetId="1">#REF!</definedName>
    <definedName name="fgvhj">#REF!</definedName>
    <definedName name="FH" localSheetId="4">#REF!</definedName>
    <definedName name="FH" localSheetId="3">#REF!</definedName>
    <definedName name="FH" localSheetId="2">#REF!</definedName>
    <definedName name="FH" localSheetId="7">#REF!</definedName>
    <definedName name="FH" localSheetId="8">#REF!</definedName>
    <definedName name="FH" localSheetId="5">#REF!</definedName>
    <definedName name="FH" localSheetId="6">#REF!</definedName>
    <definedName name="FH" localSheetId="1">#REF!</definedName>
    <definedName name="FH">#REF!</definedName>
    <definedName name="FHLSFLA" localSheetId="4">#REF!</definedName>
    <definedName name="FHLSFLA" localSheetId="3">#REF!</definedName>
    <definedName name="FHLSFLA" localSheetId="2">#REF!</definedName>
    <definedName name="FHLSFLA" localSheetId="7">#REF!</definedName>
    <definedName name="FHLSFLA" localSheetId="8">#REF!</definedName>
    <definedName name="FHLSFLA" localSheetId="5">#REF!</definedName>
    <definedName name="FHLSFLA" localSheetId="6">#REF!</definedName>
    <definedName name="FHLSFLA" localSheetId="1">#REF!</definedName>
    <definedName name="FHLSFLA">#REF!</definedName>
    <definedName name="FHTGJ" localSheetId="4">#REF!</definedName>
    <definedName name="FHTGJ" localSheetId="3">#REF!</definedName>
    <definedName name="FHTGJ" localSheetId="2">#REF!</definedName>
    <definedName name="FHTGJ" localSheetId="7">#REF!</definedName>
    <definedName name="FHTGJ" localSheetId="8">#REF!</definedName>
    <definedName name="FHTGJ" localSheetId="5">#REF!</definedName>
    <definedName name="FHTGJ" localSheetId="6">#REF!</definedName>
    <definedName name="FHTGJ" localSheetId="1">#REF!</definedName>
    <definedName name="FHTGJ">#REF!</definedName>
    <definedName name="FI.RES.GOLD.CD.WB" localSheetId="4">#REF!</definedName>
    <definedName name="FI.RES.GOLD.CD.WB" localSheetId="3">#REF!</definedName>
    <definedName name="FI.RES.GOLD.CD.WB" localSheetId="2">#REF!</definedName>
    <definedName name="FI.RES.GOLD.CD.WB" localSheetId="7">#REF!</definedName>
    <definedName name="FI.RES.GOLD.CD.WB" localSheetId="8">#REF!</definedName>
    <definedName name="FI.RES.GOLD.CD.WB" localSheetId="5">#REF!</definedName>
    <definedName name="FI.RES.GOLD.CD.WB" localSheetId="6">#REF!</definedName>
    <definedName name="FI.RES.GOLD.CD.WB" localSheetId="1">#REF!</definedName>
    <definedName name="FI.RES.GOLD.CD.WB">#REF!</definedName>
    <definedName name="FI.RES.TOTL.CD.WB" localSheetId="4">#REF!</definedName>
    <definedName name="FI.RES.TOTL.CD.WB" localSheetId="3">#REF!</definedName>
    <definedName name="FI.RES.TOTL.CD.WB" localSheetId="2">#REF!</definedName>
    <definedName name="FI.RES.TOTL.CD.WB" localSheetId="7">#REF!</definedName>
    <definedName name="FI.RES.TOTL.CD.WB" localSheetId="8">#REF!</definedName>
    <definedName name="FI.RES.TOTL.CD.WB" localSheetId="5">#REF!</definedName>
    <definedName name="FI.RES.TOTL.CD.WB" localSheetId="6">#REF!</definedName>
    <definedName name="FI.RES.TOTL.CD.WB" localSheetId="1">#REF!</definedName>
    <definedName name="FI.RES.TOTL.CD.WB">#REF!</definedName>
    <definedName name="FI.RES.XGLD.CD" localSheetId="4">#REF!</definedName>
    <definedName name="FI.RES.XGLD.CD" localSheetId="3">#REF!</definedName>
    <definedName name="FI.RES.XGLD.CD" localSheetId="2">#REF!</definedName>
    <definedName name="FI.RES.XGLD.CD" localSheetId="7">#REF!</definedName>
    <definedName name="FI.RES.XGLD.CD" localSheetId="8">#REF!</definedName>
    <definedName name="FI.RES.XGLD.CD" localSheetId="5">#REF!</definedName>
    <definedName name="FI.RES.XGLD.CD" localSheetId="6">#REF!</definedName>
    <definedName name="FI.RES.XGLD.CD" localSheetId="1">#REF!</definedName>
    <definedName name="FI.RES.XGLD.CD">#REF!</definedName>
    <definedName name="Finance" localSheetId="4">#REF!</definedName>
    <definedName name="Finance" localSheetId="3">#REF!</definedName>
    <definedName name="Finance" localSheetId="2">#REF!</definedName>
    <definedName name="Finance" localSheetId="7">#REF!</definedName>
    <definedName name="Finance" localSheetId="8">#REF!</definedName>
    <definedName name="Finance" localSheetId="5">#REF!</definedName>
    <definedName name="Finance" localSheetId="6">#REF!</definedName>
    <definedName name="Finance" localSheetId="1">#REF!</definedName>
    <definedName name="Finance">#REF!</definedName>
    <definedName name="First_Hook">[17]SMSTemp!$B$36</definedName>
    <definedName name="FJ" localSheetId="4">#REF!</definedName>
    <definedName name="FJ" localSheetId="3">#REF!</definedName>
    <definedName name="FJ" localSheetId="2">#REF!</definedName>
    <definedName name="FJ" localSheetId="7">#REF!</definedName>
    <definedName name="FJ" localSheetId="8">#REF!</definedName>
    <definedName name="FJ" localSheetId="5">#REF!</definedName>
    <definedName name="FJ" localSheetId="6">#REF!</definedName>
    <definedName name="FJ" localSheetId="1">#REF!</definedName>
    <definedName name="FJ">#REF!</definedName>
    <definedName name="FM.ASC.GOVT.CN" localSheetId="4">#REF!</definedName>
    <definedName name="FM.ASC.GOVT.CN" localSheetId="3">#REF!</definedName>
    <definedName name="FM.ASC.GOVT.CN" localSheetId="2">#REF!</definedName>
    <definedName name="FM.ASC.GOVT.CN" localSheetId="7">#REF!</definedName>
    <definedName name="FM.ASC.GOVT.CN" localSheetId="8">#REF!</definedName>
    <definedName name="FM.ASC.GOVT.CN" localSheetId="5">#REF!</definedName>
    <definedName name="FM.ASC.GOVT.CN" localSheetId="6">#REF!</definedName>
    <definedName name="FM.ASC.GOVT.CN" localSheetId="1">#REF!</definedName>
    <definedName name="FM.ASC.GOVT.CN">#REF!</definedName>
    <definedName name="FM.ASC.OFIN.CN" localSheetId="4">#REF!</definedName>
    <definedName name="FM.ASC.OFIN.CN" localSheetId="3">#REF!</definedName>
    <definedName name="FM.ASC.OFIN.CN" localSheetId="2">#REF!</definedName>
    <definedName name="FM.ASC.OFIN.CN" localSheetId="7">#REF!</definedName>
    <definedName name="FM.ASC.OFIN.CN" localSheetId="8">#REF!</definedName>
    <definedName name="FM.ASC.OFIN.CN" localSheetId="5">#REF!</definedName>
    <definedName name="FM.ASC.OFIN.CN" localSheetId="6">#REF!</definedName>
    <definedName name="FM.ASC.OFIN.CN" localSheetId="1">#REF!</definedName>
    <definedName name="FM.ASC.OFIN.CN">#REF!</definedName>
    <definedName name="FM.AST.DOMO.CN" localSheetId="4">#REF!</definedName>
    <definedName name="FM.AST.DOMO.CN" localSheetId="3">#REF!</definedName>
    <definedName name="FM.AST.DOMO.CN" localSheetId="2">#REF!</definedName>
    <definedName name="FM.AST.DOMO.CN" localSheetId="7">#REF!</definedName>
    <definedName name="FM.AST.DOMO.CN" localSheetId="8">#REF!</definedName>
    <definedName name="FM.AST.DOMO.CN" localSheetId="5">#REF!</definedName>
    <definedName name="FM.AST.DOMO.CN" localSheetId="6">#REF!</definedName>
    <definedName name="FM.AST.DOMO.CN" localSheetId="1">#REF!</definedName>
    <definedName name="FM.AST.DOMO.CN">#REF!</definedName>
    <definedName name="FM.AST.DOMO.CN.AF" localSheetId="4">#REF!</definedName>
    <definedName name="FM.AST.DOMO.CN.AF" localSheetId="3">#REF!</definedName>
    <definedName name="FM.AST.DOMO.CN.AF" localSheetId="2">#REF!</definedName>
    <definedName name="FM.AST.DOMO.CN.AF" localSheetId="7">#REF!</definedName>
    <definedName name="FM.AST.DOMO.CN.AF" localSheetId="8">#REF!</definedName>
    <definedName name="FM.AST.DOMO.CN.AF" localSheetId="5">#REF!</definedName>
    <definedName name="FM.AST.DOMO.CN.AF" localSheetId="6">#REF!</definedName>
    <definedName name="FM.AST.DOMO.CN.AF" localSheetId="1">#REF!</definedName>
    <definedName name="FM.AST.DOMO.CN.AF">#REF!</definedName>
    <definedName name="FM.AST.DOMS.CN" localSheetId="4">#REF!</definedName>
    <definedName name="FM.AST.DOMS.CN" localSheetId="3">#REF!</definedName>
    <definedName name="FM.AST.DOMS.CN" localSheetId="2">#REF!</definedName>
    <definedName name="FM.AST.DOMS.CN" localSheetId="7">#REF!</definedName>
    <definedName name="FM.AST.DOMS.CN" localSheetId="8">#REF!</definedName>
    <definedName name="FM.AST.DOMS.CN" localSheetId="5">#REF!</definedName>
    <definedName name="FM.AST.DOMS.CN" localSheetId="6">#REF!</definedName>
    <definedName name="FM.AST.DOMS.CN" localSheetId="1">#REF!</definedName>
    <definedName name="FM.AST.DOMS.CN">#REF!</definedName>
    <definedName name="FM.AST.DOMS.CN.AF" localSheetId="4">#REF!</definedName>
    <definedName name="FM.AST.DOMS.CN.AF" localSheetId="3">#REF!</definedName>
    <definedName name="FM.AST.DOMS.CN.AF" localSheetId="2">#REF!</definedName>
    <definedName name="FM.AST.DOMS.CN.AF" localSheetId="7">#REF!</definedName>
    <definedName name="FM.AST.DOMS.CN.AF" localSheetId="8">#REF!</definedName>
    <definedName name="FM.AST.DOMS.CN.AF" localSheetId="5">#REF!</definedName>
    <definedName name="FM.AST.DOMS.CN.AF" localSheetId="6">#REF!</definedName>
    <definedName name="FM.AST.DOMS.CN.AF" localSheetId="1">#REF!</definedName>
    <definedName name="FM.AST.DOMS.CN.AF">#REF!</definedName>
    <definedName name="FM.AST.GOVT.CN" localSheetId="4">#REF!</definedName>
    <definedName name="FM.AST.GOVT.CN" localSheetId="3">#REF!</definedName>
    <definedName name="FM.AST.GOVT.CN" localSheetId="2">#REF!</definedName>
    <definedName name="FM.AST.GOVT.CN" localSheetId="7">#REF!</definedName>
    <definedName name="FM.AST.GOVT.CN" localSheetId="8">#REF!</definedName>
    <definedName name="FM.AST.GOVT.CN" localSheetId="5">#REF!</definedName>
    <definedName name="FM.AST.GOVT.CN" localSheetId="6">#REF!</definedName>
    <definedName name="FM.AST.GOVT.CN" localSheetId="1">#REF!</definedName>
    <definedName name="FM.AST.GOVT.CN">#REF!</definedName>
    <definedName name="FM.AST.NCGV.CN" localSheetId="4">#REF!</definedName>
    <definedName name="FM.AST.NCGV.CN" localSheetId="3">#REF!</definedName>
    <definedName name="FM.AST.NCGV.CN" localSheetId="2">#REF!</definedName>
    <definedName name="FM.AST.NCGV.CN" localSheetId="7">#REF!</definedName>
    <definedName name="FM.AST.NCGV.CN" localSheetId="8">#REF!</definedName>
    <definedName name="FM.AST.NCGV.CN" localSheetId="5">#REF!</definedName>
    <definedName name="FM.AST.NCGV.CN" localSheetId="6">#REF!</definedName>
    <definedName name="FM.AST.NCGV.CN" localSheetId="1">#REF!</definedName>
    <definedName name="FM.AST.NCGV.CN">#REF!</definedName>
    <definedName name="FM.AST.NCGV.CN.AF" localSheetId="4">#REF!</definedName>
    <definedName name="FM.AST.NCGV.CN.AF" localSheetId="3">#REF!</definedName>
    <definedName name="FM.AST.NCGV.CN.AF" localSheetId="2">#REF!</definedName>
    <definedName name="FM.AST.NCGV.CN.AF" localSheetId="7">#REF!</definedName>
    <definedName name="FM.AST.NCGV.CN.AF" localSheetId="8">#REF!</definedName>
    <definedName name="FM.AST.NCGV.CN.AF" localSheetId="5">#REF!</definedName>
    <definedName name="FM.AST.NCGV.CN.AF" localSheetId="6">#REF!</definedName>
    <definedName name="FM.AST.NCGV.CN.AF" localSheetId="1">#REF!</definedName>
    <definedName name="FM.AST.NCGV.CN.AF">#REF!</definedName>
    <definedName name="FM.AST.NFGD.CN" localSheetId="4">#REF!</definedName>
    <definedName name="FM.AST.NFGD.CN" localSheetId="3">#REF!</definedName>
    <definedName name="FM.AST.NFGD.CN" localSheetId="2">#REF!</definedName>
    <definedName name="FM.AST.NFGD.CN" localSheetId="7">#REF!</definedName>
    <definedName name="FM.AST.NFGD.CN" localSheetId="8">#REF!</definedName>
    <definedName name="FM.AST.NFGD.CN" localSheetId="5">#REF!</definedName>
    <definedName name="FM.AST.NFGD.CN" localSheetId="6">#REF!</definedName>
    <definedName name="FM.AST.NFGD.CN" localSheetId="1">#REF!</definedName>
    <definedName name="FM.AST.NFGD.CN">#REF!</definedName>
    <definedName name="FM.AST.NFGD.CN.AF" localSheetId="4">#REF!</definedName>
    <definedName name="FM.AST.NFGD.CN.AF" localSheetId="3">#REF!</definedName>
    <definedName name="FM.AST.NFGD.CN.AF" localSheetId="2">#REF!</definedName>
    <definedName name="FM.AST.NFGD.CN.AF" localSheetId="7">#REF!</definedName>
    <definedName name="FM.AST.NFGD.CN.AF" localSheetId="8">#REF!</definedName>
    <definedName name="FM.AST.NFGD.CN.AF" localSheetId="5">#REF!</definedName>
    <definedName name="FM.AST.NFGD.CN.AF" localSheetId="6">#REF!</definedName>
    <definedName name="FM.AST.NFGD.CN.AF" localSheetId="1">#REF!</definedName>
    <definedName name="FM.AST.NFGD.CN.AF">#REF!</definedName>
    <definedName name="FM.AST.NFRG.CD" localSheetId="4">#REF!</definedName>
    <definedName name="FM.AST.NFRG.CD" localSheetId="3">#REF!</definedName>
    <definedName name="FM.AST.NFRG.CD" localSheetId="2">#REF!</definedName>
    <definedName name="FM.AST.NFRG.CD" localSheetId="7">#REF!</definedName>
    <definedName name="FM.AST.NFRG.CD" localSheetId="8">#REF!</definedName>
    <definedName name="FM.AST.NFRG.CD" localSheetId="5">#REF!</definedName>
    <definedName name="FM.AST.NFRG.CD" localSheetId="6">#REF!</definedName>
    <definedName name="FM.AST.NFRG.CD" localSheetId="1">#REF!</definedName>
    <definedName name="FM.AST.NFRG.CD">#REF!</definedName>
    <definedName name="FM.AST.NFRG.CN" localSheetId="4">#REF!</definedName>
    <definedName name="FM.AST.NFRG.CN" localSheetId="3">#REF!</definedName>
    <definedName name="FM.AST.NFRG.CN" localSheetId="2">#REF!</definedName>
    <definedName name="FM.AST.NFRG.CN" localSheetId="7">#REF!</definedName>
    <definedName name="FM.AST.NFRG.CN" localSheetId="8">#REF!</definedName>
    <definedName name="FM.AST.NFRG.CN" localSheetId="5">#REF!</definedName>
    <definedName name="FM.AST.NFRG.CN" localSheetId="6">#REF!</definedName>
    <definedName name="FM.AST.NFRG.CN" localSheetId="1">#REF!</definedName>
    <definedName name="FM.AST.NFRG.CN">#REF!</definedName>
    <definedName name="FM.AST.NFRG.CN.AF" localSheetId="4">#REF!</definedName>
    <definedName name="FM.AST.NFRG.CN.AF" localSheetId="3">#REF!</definedName>
    <definedName name="FM.AST.NFRG.CN.AF" localSheetId="2">#REF!</definedName>
    <definedName name="FM.AST.NFRG.CN.AF" localSheetId="7">#REF!</definedName>
    <definedName name="FM.AST.NFRG.CN.AF" localSheetId="8">#REF!</definedName>
    <definedName name="FM.AST.NFRG.CN.AF" localSheetId="5">#REF!</definedName>
    <definedName name="FM.AST.NFRG.CN.AF" localSheetId="6">#REF!</definedName>
    <definedName name="FM.AST.NFRG.CN.AF" localSheetId="1">#REF!</definedName>
    <definedName name="FM.AST.NFRG.CN.AF">#REF!</definedName>
    <definedName name="FM.AST.OFFO.CN" localSheetId="4">#REF!</definedName>
    <definedName name="FM.AST.OFFO.CN" localSheetId="3">#REF!</definedName>
    <definedName name="FM.AST.OFFO.CN" localSheetId="2">#REF!</definedName>
    <definedName name="FM.AST.OFFO.CN" localSheetId="7">#REF!</definedName>
    <definedName name="FM.AST.OFFO.CN" localSheetId="8">#REF!</definedName>
    <definedName name="FM.AST.OFFO.CN" localSheetId="5">#REF!</definedName>
    <definedName name="FM.AST.OFFO.CN" localSheetId="6">#REF!</definedName>
    <definedName name="FM.AST.OFFO.CN" localSheetId="1">#REF!</definedName>
    <definedName name="FM.AST.OFFO.CN">#REF!</definedName>
    <definedName name="FM.AST.OFFO.CN.AF" localSheetId="4">#REF!</definedName>
    <definedName name="FM.AST.OFFO.CN.AF" localSheetId="3">#REF!</definedName>
    <definedName name="FM.AST.OFFO.CN.AF" localSheetId="2">#REF!</definedName>
    <definedName name="FM.AST.OFFO.CN.AF" localSheetId="7">#REF!</definedName>
    <definedName name="FM.AST.OFFO.CN.AF" localSheetId="8">#REF!</definedName>
    <definedName name="FM.AST.OFFO.CN.AF" localSheetId="5">#REF!</definedName>
    <definedName name="FM.AST.OFFO.CN.AF" localSheetId="6">#REF!</definedName>
    <definedName name="FM.AST.OFFO.CN.AF" localSheetId="1">#REF!</definedName>
    <definedName name="FM.AST.OFFO.CN.AF">#REF!</definedName>
    <definedName name="FM.AST.OFIN.CN" localSheetId="4">#REF!</definedName>
    <definedName name="FM.AST.OFIN.CN" localSheetId="3">#REF!</definedName>
    <definedName name="FM.AST.OFIN.CN" localSheetId="2">#REF!</definedName>
    <definedName name="FM.AST.OFIN.CN" localSheetId="7">#REF!</definedName>
    <definedName name="FM.AST.OFIN.CN" localSheetId="8">#REF!</definedName>
    <definedName name="FM.AST.OFIN.CN" localSheetId="5">#REF!</definedName>
    <definedName name="FM.AST.OFIN.CN" localSheetId="6">#REF!</definedName>
    <definedName name="FM.AST.OFIN.CN" localSheetId="1">#REF!</definedName>
    <definedName name="FM.AST.OFIN.CN">#REF!</definedName>
    <definedName name="FM.AST.TOTP.CN" localSheetId="4">#REF!</definedName>
    <definedName name="FM.AST.TOTP.CN" localSheetId="3">#REF!</definedName>
    <definedName name="FM.AST.TOTP.CN" localSheetId="2">#REF!</definedName>
    <definedName name="FM.AST.TOTP.CN" localSheetId="7">#REF!</definedName>
    <definedName name="FM.AST.TOTP.CN" localSheetId="8">#REF!</definedName>
    <definedName name="FM.AST.TOTP.CN" localSheetId="5">#REF!</definedName>
    <definedName name="FM.AST.TOTP.CN" localSheetId="6">#REF!</definedName>
    <definedName name="FM.AST.TOTP.CN" localSheetId="1">#REF!</definedName>
    <definedName name="FM.AST.TOTP.CN">#REF!</definedName>
    <definedName name="FM.AST.TOTP.CN.AF" localSheetId="4">#REF!</definedName>
    <definedName name="FM.AST.TOTP.CN.AF" localSheetId="3">#REF!</definedName>
    <definedName name="FM.AST.TOTP.CN.AF" localSheetId="2">#REF!</definedName>
    <definedName name="FM.AST.TOTP.CN.AF" localSheetId="7">#REF!</definedName>
    <definedName name="FM.AST.TOTP.CN.AF" localSheetId="8">#REF!</definedName>
    <definedName name="FM.AST.TOTP.CN.AF" localSheetId="5">#REF!</definedName>
    <definedName name="FM.AST.TOTP.CN.AF" localSheetId="6">#REF!</definedName>
    <definedName name="FM.AST.TOTP.CN.AF" localSheetId="1">#REF!</definedName>
    <definedName name="FM.AST.TOTP.CN.AF">#REF!</definedName>
    <definedName name="FM.LBL.MQMY.CN" localSheetId="4">#REF!</definedName>
    <definedName name="FM.LBL.MQMY.CN" localSheetId="3">#REF!</definedName>
    <definedName name="FM.LBL.MQMY.CN" localSheetId="2">#REF!</definedName>
    <definedName name="FM.LBL.MQMY.CN" localSheetId="7">#REF!</definedName>
    <definedName name="FM.LBL.MQMY.CN" localSheetId="8">#REF!</definedName>
    <definedName name="FM.LBL.MQMY.CN" localSheetId="5">#REF!</definedName>
    <definedName name="FM.LBL.MQMY.CN" localSheetId="6">#REF!</definedName>
    <definedName name="FM.LBL.MQMY.CN" localSheetId="1">#REF!</definedName>
    <definedName name="FM.LBL.MQMY.CN">#REF!</definedName>
    <definedName name="FM.LBL.MQMY.CN.AF" localSheetId="4">#REF!</definedName>
    <definedName name="FM.LBL.MQMY.CN.AF" localSheetId="3">#REF!</definedName>
    <definedName name="FM.LBL.MQMY.CN.AF" localSheetId="2">#REF!</definedName>
    <definedName name="FM.LBL.MQMY.CN.AF" localSheetId="7">#REF!</definedName>
    <definedName name="FM.LBL.MQMY.CN.AF" localSheetId="8">#REF!</definedName>
    <definedName name="FM.LBL.MQMY.CN.AF" localSheetId="5">#REF!</definedName>
    <definedName name="FM.LBL.MQMY.CN.AF" localSheetId="6">#REF!</definedName>
    <definedName name="FM.LBL.MQMY.CN.AF" localSheetId="1">#REF!</definedName>
    <definedName name="FM.LBL.MQMY.CN.AF">#REF!</definedName>
    <definedName name="FM.LBL.XMQM.CN" localSheetId="4">#REF!</definedName>
    <definedName name="FM.LBL.XMQM.CN" localSheetId="3">#REF!</definedName>
    <definedName name="FM.LBL.XMQM.CN" localSheetId="2">#REF!</definedName>
    <definedName name="FM.LBL.XMQM.CN" localSheetId="7">#REF!</definedName>
    <definedName name="FM.LBL.XMQM.CN" localSheetId="8">#REF!</definedName>
    <definedName name="FM.LBL.XMQM.CN" localSheetId="5">#REF!</definedName>
    <definedName name="FM.LBL.XMQM.CN" localSheetId="6">#REF!</definedName>
    <definedName name="FM.LBL.XMQM.CN" localSheetId="1">#REF!</definedName>
    <definedName name="FM.LBL.XMQM.CN">#REF!</definedName>
    <definedName name="FM.LBL.XMQM.CN.AF" localSheetId="4">#REF!</definedName>
    <definedName name="FM.LBL.XMQM.CN.AF" localSheetId="3">#REF!</definedName>
    <definedName name="FM.LBL.XMQM.CN.AF" localSheetId="2">#REF!</definedName>
    <definedName name="FM.LBL.XMQM.CN.AF" localSheetId="7">#REF!</definedName>
    <definedName name="FM.LBL.XMQM.CN.AF" localSheetId="8">#REF!</definedName>
    <definedName name="FM.LBL.XMQM.CN.AF" localSheetId="5">#REF!</definedName>
    <definedName name="FM.LBL.XMQM.CN.AF" localSheetId="6">#REF!</definedName>
    <definedName name="FM.LBL.XMQM.CN.AF" localSheetId="1">#REF!</definedName>
    <definedName name="FM.LBL.XMQM.CN.AF">#REF!</definedName>
    <definedName name="Format0Dec">[11]SMSTemp!$B$15</definedName>
    <definedName name="Format2Dec">[11]SMSTemp!$B$13</definedName>
    <definedName name="FP.CPI.TOTL" localSheetId="4">#REF!</definedName>
    <definedName name="FP.CPI.TOTL" localSheetId="3">#REF!</definedName>
    <definedName name="FP.CPI.TOTL" localSheetId="2">#REF!</definedName>
    <definedName name="FP.CPI.TOTL" localSheetId="7">#REF!</definedName>
    <definedName name="FP.CPI.TOTL" localSheetId="8">#REF!</definedName>
    <definedName name="FP.CPI.TOTL" localSheetId="5">#REF!</definedName>
    <definedName name="FP.CPI.TOTL" localSheetId="6">#REF!</definedName>
    <definedName name="FP.CPI.TOTL" localSheetId="1">#REF!</definedName>
    <definedName name="FP.CPI.TOTL">#REF!</definedName>
    <definedName name="FR" localSheetId="4">#REF!</definedName>
    <definedName name="FR" localSheetId="3">#REF!</definedName>
    <definedName name="FR" localSheetId="2">#REF!</definedName>
    <definedName name="FR" localSheetId="7">#REF!</definedName>
    <definedName name="FR" localSheetId="8">#REF!</definedName>
    <definedName name="FR" localSheetId="5">#REF!</definedName>
    <definedName name="FR" localSheetId="6">#REF!</definedName>
    <definedName name="FR" localSheetId="1">#REF!</definedName>
    <definedName name="FR">#REF!</definedName>
    <definedName name="fres" localSheetId="4">#REF!</definedName>
    <definedName name="fres" localSheetId="3">#REF!</definedName>
    <definedName name="fres" localSheetId="2">#REF!</definedName>
    <definedName name="fres" localSheetId="7">#REF!</definedName>
    <definedName name="fres" localSheetId="8">#REF!</definedName>
    <definedName name="fres" localSheetId="5">#REF!</definedName>
    <definedName name="fres" localSheetId="6">#REF!</definedName>
    <definedName name="fres" localSheetId="1">#REF!</definedName>
    <definedName name="fres">#REF!</definedName>
    <definedName name="FringeRate_Y1_Classified" localSheetId="4">#REF!</definedName>
    <definedName name="FringeRate_Y1_Classified" localSheetId="3">#REF!</definedName>
    <definedName name="FringeRate_Y1_Classified" localSheetId="2">#REF!</definedName>
    <definedName name="FringeRate_Y1_Classified" localSheetId="7">#REF!</definedName>
    <definedName name="FringeRate_Y1_Classified" localSheetId="8">#REF!</definedName>
    <definedName name="FringeRate_Y1_Classified" localSheetId="5">#REF!</definedName>
    <definedName name="FringeRate_Y1_Classified" localSheetId="6">#REF!</definedName>
    <definedName name="FringeRate_Y1_Classified" localSheetId="1">#REF!</definedName>
    <definedName name="FringeRate_Y1_Classified">#REF!</definedName>
    <definedName name="FringeRate_Y1_Faculty" localSheetId="4">#REF!</definedName>
    <definedName name="FringeRate_Y1_Faculty" localSheetId="3">#REF!</definedName>
    <definedName name="FringeRate_Y1_Faculty" localSheetId="2">#REF!</definedName>
    <definedName name="FringeRate_Y1_Faculty" localSheetId="7">#REF!</definedName>
    <definedName name="FringeRate_Y1_Faculty" localSheetId="8">#REF!</definedName>
    <definedName name="FringeRate_Y1_Faculty" localSheetId="5">#REF!</definedName>
    <definedName name="FringeRate_Y1_Faculty" localSheetId="6">#REF!</definedName>
    <definedName name="FringeRate_Y1_Faculty" localSheetId="1">#REF!</definedName>
    <definedName name="FringeRate_Y1_Faculty">#REF!</definedName>
    <definedName name="FringeRate_Y1_GradStudent" localSheetId="4">#REF!</definedName>
    <definedName name="FringeRate_Y1_GradStudent" localSheetId="3">#REF!</definedName>
    <definedName name="FringeRate_Y1_GradStudent" localSheetId="2">#REF!</definedName>
    <definedName name="FringeRate_Y1_GradStudent" localSheetId="7">#REF!</definedName>
    <definedName name="FringeRate_Y1_GradStudent" localSheetId="8">#REF!</definedName>
    <definedName name="FringeRate_Y1_GradStudent" localSheetId="5">#REF!</definedName>
    <definedName name="FringeRate_Y1_GradStudent" localSheetId="6">#REF!</definedName>
    <definedName name="FringeRate_Y1_GradStudent" localSheetId="1">#REF!</definedName>
    <definedName name="FringeRate_Y1_GradStudent">#REF!</definedName>
    <definedName name="FringeRate_Y1_LTE" localSheetId="4">#REF!</definedName>
    <definedName name="FringeRate_Y1_LTE" localSheetId="3">#REF!</definedName>
    <definedName name="FringeRate_Y1_LTE" localSheetId="2">#REF!</definedName>
    <definedName name="FringeRate_Y1_LTE" localSheetId="7">#REF!</definedName>
    <definedName name="FringeRate_Y1_LTE" localSheetId="8">#REF!</definedName>
    <definedName name="FringeRate_Y1_LTE" localSheetId="5">#REF!</definedName>
    <definedName name="FringeRate_Y1_LTE" localSheetId="6">#REF!</definedName>
    <definedName name="FringeRate_Y1_LTE" localSheetId="1">#REF!</definedName>
    <definedName name="FringeRate_Y1_LTE">#REF!</definedName>
    <definedName name="FringeRate_Y1_PostDoc" localSheetId="4">#REF!</definedName>
    <definedName name="FringeRate_Y1_PostDoc" localSheetId="3">#REF!</definedName>
    <definedName name="FringeRate_Y1_PostDoc" localSheetId="2">#REF!</definedName>
    <definedName name="FringeRate_Y1_PostDoc" localSheetId="7">#REF!</definedName>
    <definedName name="FringeRate_Y1_PostDoc" localSheetId="8">#REF!</definedName>
    <definedName name="FringeRate_Y1_PostDoc" localSheetId="5">#REF!</definedName>
    <definedName name="FringeRate_Y1_PostDoc" localSheetId="6">#REF!</definedName>
    <definedName name="FringeRate_Y1_PostDoc" localSheetId="1">#REF!</definedName>
    <definedName name="FringeRate_Y1_PostDoc">#REF!</definedName>
    <definedName name="FringeRate_Y1_RA" localSheetId="4">#REF!</definedName>
    <definedName name="FringeRate_Y1_RA" localSheetId="3">#REF!</definedName>
    <definedName name="FringeRate_Y1_RA" localSheetId="2">#REF!</definedName>
    <definedName name="FringeRate_Y1_RA" localSheetId="7">#REF!</definedName>
    <definedName name="FringeRate_Y1_RA" localSheetId="8">#REF!</definedName>
    <definedName name="FringeRate_Y1_RA" localSheetId="5">#REF!</definedName>
    <definedName name="FringeRate_Y1_RA" localSheetId="6">#REF!</definedName>
    <definedName name="FringeRate_Y1_RA" localSheetId="1">#REF!</definedName>
    <definedName name="FringeRate_Y1_RA">#REF!</definedName>
    <definedName name="FringeRate_Y1_Student" localSheetId="4">#REF!</definedName>
    <definedName name="FringeRate_Y1_Student" localSheetId="3">#REF!</definedName>
    <definedName name="FringeRate_Y1_Student" localSheetId="2">#REF!</definedName>
    <definedName name="FringeRate_Y1_Student" localSheetId="7">#REF!</definedName>
    <definedName name="FringeRate_Y1_Student" localSheetId="8">#REF!</definedName>
    <definedName name="FringeRate_Y1_Student" localSheetId="5">#REF!</definedName>
    <definedName name="FringeRate_Y1_Student" localSheetId="6">#REF!</definedName>
    <definedName name="FringeRate_Y1_Student" localSheetId="1">#REF!</definedName>
    <definedName name="FringeRate_Y1_Student">#REF!</definedName>
    <definedName name="FringeRate_Y2_Classified" localSheetId="4">#REF!</definedName>
    <definedName name="FringeRate_Y2_Classified" localSheetId="3">#REF!</definedName>
    <definedName name="FringeRate_Y2_Classified" localSheetId="2">#REF!</definedName>
    <definedName name="FringeRate_Y2_Classified" localSheetId="7">#REF!</definedName>
    <definedName name="FringeRate_Y2_Classified" localSheetId="8">#REF!</definedName>
    <definedName name="FringeRate_Y2_Classified" localSheetId="5">#REF!</definedName>
    <definedName name="FringeRate_Y2_Classified" localSheetId="6">#REF!</definedName>
    <definedName name="FringeRate_Y2_Classified" localSheetId="1">#REF!</definedName>
    <definedName name="FringeRate_Y2_Classified">#REF!</definedName>
    <definedName name="FringeRate_Y2_Faculty" localSheetId="4">#REF!</definedName>
    <definedName name="FringeRate_Y2_Faculty" localSheetId="3">#REF!</definedName>
    <definedName name="FringeRate_Y2_Faculty" localSheetId="2">#REF!</definedName>
    <definedName name="FringeRate_Y2_Faculty" localSheetId="7">#REF!</definedName>
    <definedName name="FringeRate_Y2_Faculty" localSheetId="8">#REF!</definedName>
    <definedName name="FringeRate_Y2_Faculty" localSheetId="5">#REF!</definedName>
    <definedName name="FringeRate_Y2_Faculty" localSheetId="6">#REF!</definedName>
    <definedName name="FringeRate_Y2_Faculty" localSheetId="1">#REF!</definedName>
    <definedName name="FringeRate_Y2_Faculty">#REF!</definedName>
    <definedName name="FringeRate_Y2_GradStudent" localSheetId="4">#REF!</definedName>
    <definedName name="FringeRate_Y2_GradStudent" localSheetId="3">#REF!</definedName>
    <definedName name="FringeRate_Y2_GradStudent" localSheetId="2">#REF!</definedName>
    <definedName name="FringeRate_Y2_GradStudent" localSheetId="7">#REF!</definedName>
    <definedName name="FringeRate_Y2_GradStudent" localSheetId="8">#REF!</definedName>
    <definedName name="FringeRate_Y2_GradStudent" localSheetId="5">#REF!</definedName>
    <definedName name="FringeRate_Y2_GradStudent" localSheetId="6">#REF!</definedName>
    <definedName name="FringeRate_Y2_GradStudent" localSheetId="1">#REF!</definedName>
    <definedName name="FringeRate_Y2_GradStudent">#REF!</definedName>
    <definedName name="FringeRate_Y2_LTE" localSheetId="4">#REF!</definedName>
    <definedName name="FringeRate_Y2_LTE" localSheetId="3">#REF!</definedName>
    <definedName name="FringeRate_Y2_LTE" localSheetId="2">#REF!</definedName>
    <definedName name="FringeRate_Y2_LTE" localSheetId="7">#REF!</definedName>
    <definedName name="FringeRate_Y2_LTE" localSheetId="8">#REF!</definedName>
    <definedName name="FringeRate_Y2_LTE" localSheetId="5">#REF!</definedName>
    <definedName name="FringeRate_Y2_LTE" localSheetId="6">#REF!</definedName>
    <definedName name="FringeRate_Y2_LTE" localSheetId="1">#REF!</definedName>
    <definedName name="FringeRate_Y2_LTE">#REF!</definedName>
    <definedName name="FringeRate_Y2_PostDoc" localSheetId="4">#REF!</definedName>
    <definedName name="FringeRate_Y2_PostDoc" localSheetId="3">#REF!</definedName>
    <definedName name="FringeRate_Y2_PostDoc" localSheetId="2">#REF!</definedName>
    <definedName name="FringeRate_Y2_PostDoc" localSheetId="7">#REF!</definedName>
    <definedName name="FringeRate_Y2_PostDoc" localSheetId="8">#REF!</definedName>
    <definedName name="FringeRate_Y2_PostDoc" localSheetId="5">#REF!</definedName>
    <definedName name="FringeRate_Y2_PostDoc" localSheetId="6">#REF!</definedName>
    <definedName name="FringeRate_Y2_PostDoc" localSheetId="1">#REF!</definedName>
    <definedName name="FringeRate_Y2_PostDoc">#REF!</definedName>
    <definedName name="FringeRate_Y2_RA" localSheetId="4">#REF!</definedName>
    <definedName name="FringeRate_Y2_RA" localSheetId="3">#REF!</definedName>
    <definedName name="FringeRate_Y2_RA" localSheetId="2">#REF!</definedName>
    <definedName name="FringeRate_Y2_RA" localSheetId="7">#REF!</definedName>
    <definedName name="FringeRate_Y2_RA" localSheetId="8">#REF!</definedName>
    <definedName name="FringeRate_Y2_RA" localSheetId="5">#REF!</definedName>
    <definedName name="FringeRate_Y2_RA" localSheetId="6">#REF!</definedName>
    <definedName name="FringeRate_Y2_RA" localSheetId="1">#REF!</definedName>
    <definedName name="FringeRate_Y2_RA">#REF!</definedName>
    <definedName name="FringeRate_Y2_Student" localSheetId="4">#REF!</definedName>
    <definedName name="FringeRate_Y2_Student" localSheetId="3">#REF!</definedName>
    <definedName name="FringeRate_Y2_Student" localSheetId="2">#REF!</definedName>
    <definedName name="FringeRate_Y2_Student" localSheetId="7">#REF!</definedName>
    <definedName name="FringeRate_Y2_Student" localSheetId="8">#REF!</definedName>
    <definedName name="FringeRate_Y2_Student" localSheetId="5">#REF!</definedName>
    <definedName name="FringeRate_Y2_Student" localSheetId="6">#REF!</definedName>
    <definedName name="FringeRate_Y2_Student" localSheetId="1">#REF!</definedName>
    <definedName name="FringeRate_Y2_Student">#REF!</definedName>
    <definedName name="FringeRate_Y3_Classified" localSheetId="4">#REF!</definedName>
    <definedName name="FringeRate_Y3_Classified" localSheetId="3">#REF!</definedName>
    <definedName name="FringeRate_Y3_Classified" localSheetId="2">#REF!</definedName>
    <definedName name="FringeRate_Y3_Classified" localSheetId="7">#REF!</definedName>
    <definedName name="FringeRate_Y3_Classified" localSheetId="8">#REF!</definedName>
    <definedName name="FringeRate_Y3_Classified" localSheetId="5">#REF!</definedName>
    <definedName name="FringeRate_Y3_Classified" localSheetId="6">#REF!</definedName>
    <definedName name="FringeRate_Y3_Classified" localSheetId="1">#REF!</definedName>
    <definedName name="FringeRate_Y3_Classified">#REF!</definedName>
    <definedName name="FringeRate_Y3_Faculty" localSheetId="4">#REF!</definedName>
    <definedName name="FringeRate_Y3_Faculty" localSheetId="3">#REF!</definedName>
    <definedName name="FringeRate_Y3_Faculty" localSheetId="2">#REF!</definedName>
    <definedName name="FringeRate_Y3_Faculty" localSheetId="7">#REF!</definedName>
    <definedName name="FringeRate_Y3_Faculty" localSheetId="8">#REF!</definedName>
    <definedName name="FringeRate_Y3_Faculty" localSheetId="5">#REF!</definedName>
    <definedName name="FringeRate_Y3_Faculty" localSheetId="6">#REF!</definedName>
    <definedName name="FringeRate_Y3_Faculty" localSheetId="1">#REF!</definedName>
    <definedName name="FringeRate_Y3_Faculty">#REF!</definedName>
    <definedName name="FringeRate_Y3_GradStudent" localSheetId="4">#REF!</definedName>
    <definedName name="FringeRate_Y3_GradStudent" localSheetId="3">#REF!</definedName>
    <definedName name="FringeRate_Y3_GradStudent" localSheetId="2">#REF!</definedName>
    <definedName name="FringeRate_Y3_GradStudent" localSheetId="7">#REF!</definedName>
    <definedName name="FringeRate_Y3_GradStudent" localSheetId="8">#REF!</definedName>
    <definedName name="FringeRate_Y3_GradStudent" localSheetId="5">#REF!</definedName>
    <definedName name="FringeRate_Y3_GradStudent" localSheetId="6">#REF!</definedName>
    <definedName name="FringeRate_Y3_GradStudent" localSheetId="1">#REF!</definedName>
    <definedName name="FringeRate_Y3_GradStudent">#REF!</definedName>
    <definedName name="FringeRate_Y3_LTE" localSheetId="4">#REF!</definedName>
    <definedName name="FringeRate_Y3_LTE" localSheetId="3">#REF!</definedName>
    <definedName name="FringeRate_Y3_LTE" localSheetId="2">#REF!</definedName>
    <definedName name="FringeRate_Y3_LTE" localSheetId="7">#REF!</definedName>
    <definedName name="FringeRate_Y3_LTE" localSheetId="8">#REF!</definedName>
    <definedName name="FringeRate_Y3_LTE" localSheetId="5">#REF!</definedName>
    <definedName name="FringeRate_Y3_LTE" localSheetId="6">#REF!</definedName>
    <definedName name="FringeRate_Y3_LTE" localSheetId="1">#REF!</definedName>
    <definedName name="FringeRate_Y3_LTE">#REF!</definedName>
    <definedName name="FringeRate_Y3_PostDoc" localSheetId="4">#REF!</definedName>
    <definedName name="FringeRate_Y3_PostDoc" localSheetId="3">#REF!</definedName>
    <definedName name="FringeRate_Y3_PostDoc" localSheetId="2">#REF!</definedName>
    <definedName name="FringeRate_Y3_PostDoc" localSheetId="7">#REF!</definedName>
    <definedName name="FringeRate_Y3_PostDoc" localSheetId="8">#REF!</definedName>
    <definedName name="FringeRate_Y3_PostDoc" localSheetId="5">#REF!</definedName>
    <definedName name="FringeRate_Y3_PostDoc" localSheetId="6">#REF!</definedName>
    <definedName name="FringeRate_Y3_PostDoc" localSheetId="1">#REF!</definedName>
    <definedName name="FringeRate_Y3_PostDoc">#REF!</definedName>
    <definedName name="FringeRate_Y3_RA" localSheetId="4">#REF!</definedName>
    <definedName name="FringeRate_Y3_RA" localSheetId="3">#REF!</definedName>
    <definedName name="FringeRate_Y3_RA" localSheetId="2">#REF!</definedName>
    <definedName name="FringeRate_Y3_RA" localSheetId="7">#REF!</definedName>
    <definedName name="FringeRate_Y3_RA" localSheetId="8">#REF!</definedName>
    <definedName name="FringeRate_Y3_RA" localSheetId="5">#REF!</definedName>
    <definedName name="FringeRate_Y3_RA" localSheetId="6">#REF!</definedName>
    <definedName name="FringeRate_Y3_RA" localSheetId="1">#REF!</definedName>
    <definedName name="FringeRate_Y3_RA">#REF!</definedName>
    <definedName name="FringeRate_Y3_Student" localSheetId="4">#REF!</definedName>
    <definedName name="FringeRate_Y3_Student" localSheetId="3">#REF!</definedName>
    <definedName name="FringeRate_Y3_Student" localSheetId="2">#REF!</definedName>
    <definedName name="FringeRate_Y3_Student" localSheetId="7">#REF!</definedName>
    <definedName name="FringeRate_Y3_Student" localSheetId="8">#REF!</definedName>
    <definedName name="FringeRate_Y3_Student" localSheetId="5">#REF!</definedName>
    <definedName name="FringeRate_Y3_Student" localSheetId="6">#REF!</definedName>
    <definedName name="FringeRate_Y3_Student" localSheetId="1">#REF!</definedName>
    <definedName name="FringeRate_Y3_Student">#REF!</definedName>
    <definedName name="FringeRate_Y4_Classified" localSheetId="4">#REF!</definedName>
    <definedName name="FringeRate_Y4_Classified" localSheetId="3">#REF!</definedName>
    <definedName name="FringeRate_Y4_Classified" localSheetId="2">#REF!</definedName>
    <definedName name="FringeRate_Y4_Classified" localSheetId="7">#REF!</definedName>
    <definedName name="FringeRate_Y4_Classified" localSheetId="8">#REF!</definedName>
    <definedName name="FringeRate_Y4_Classified" localSheetId="5">#REF!</definedName>
    <definedName name="FringeRate_Y4_Classified" localSheetId="6">#REF!</definedName>
    <definedName name="FringeRate_Y4_Classified" localSheetId="1">#REF!</definedName>
    <definedName name="FringeRate_Y4_Classified">#REF!</definedName>
    <definedName name="FringeRate_Y4_Faculty" localSheetId="4">#REF!</definedName>
    <definedName name="FringeRate_Y4_Faculty" localSheetId="3">#REF!</definedName>
    <definedName name="FringeRate_Y4_Faculty" localSheetId="2">#REF!</definedName>
    <definedName name="FringeRate_Y4_Faculty" localSheetId="7">#REF!</definedName>
    <definedName name="FringeRate_Y4_Faculty" localSheetId="8">#REF!</definedName>
    <definedName name="FringeRate_Y4_Faculty" localSheetId="5">#REF!</definedName>
    <definedName name="FringeRate_Y4_Faculty" localSheetId="6">#REF!</definedName>
    <definedName name="FringeRate_Y4_Faculty" localSheetId="1">#REF!</definedName>
    <definedName name="FringeRate_Y4_Faculty">#REF!</definedName>
    <definedName name="FringeRate_Y4_GradStudent" localSheetId="4">#REF!</definedName>
    <definedName name="FringeRate_Y4_GradStudent" localSheetId="3">#REF!</definedName>
    <definedName name="FringeRate_Y4_GradStudent" localSheetId="2">#REF!</definedName>
    <definedName name="FringeRate_Y4_GradStudent" localSheetId="7">#REF!</definedName>
    <definedName name="FringeRate_Y4_GradStudent" localSheetId="8">#REF!</definedName>
    <definedName name="FringeRate_Y4_GradStudent" localSheetId="5">#REF!</definedName>
    <definedName name="FringeRate_Y4_GradStudent" localSheetId="6">#REF!</definedName>
    <definedName name="FringeRate_Y4_GradStudent" localSheetId="1">#REF!</definedName>
    <definedName name="FringeRate_Y4_GradStudent">#REF!</definedName>
    <definedName name="FringeRate_Y4_LTE" localSheetId="4">#REF!</definedName>
    <definedName name="FringeRate_Y4_LTE" localSheetId="3">#REF!</definedName>
    <definedName name="FringeRate_Y4_LTE" localSheetId="2">#REF!</definedName>
    <definedName name="FringeRate_Y4_LTE" localSheetId="7">#REF!</definedName>
    <definedName name="FringeRate_Y4_LTE" localSheetId="8">#REF!</definedName>
    <definedName name="FringeRate_Y4_LTE" localSheetId="5">#REF!</definedName>
    <definedName name="FringeRate_Y4_LTE" localSheetId="6">#REF!</definedName>
    <definedName name="FringeRate_Y4_LTE" localSheetId="1">#REF!</definedName>
    <definedName name="FringeRate_Y4_LTE">#REF!</definedName>
    <definedName name="FringeRate_Y4_PostDoc" localSheetId="4">#REF!</definedName>
    <definedName name="FringeRate_Y4_PostDoc" localSheetId="3">#REF!</definedName>
    <definedName name="FringeRate_Y4_PostDoc" localSheetId="2">#REF!</definedName>
    <definedName name="FringeRate_Y4_PostDoc" localSheetId="7">#REF!</definedName>
    <definedName name="FringeRate_Y4_PostDoc" localSheetId="8">#REF!</definedName>
    <definedName name="FringeRate_Y4_PostDoc" localSheetId="5">#REF!</definedName>
    <definedName name="FringeRate_Y4_PostDoc" localSheetId="6">#REF!</definedName>
    <definedName name="FringeRate_Y4_PostDoc" localSheetId="1">#REF!</definedName>
    <definedName name="FringeRate_Y4_PostDoc">#REF!</definedName>
    <definedName name="FringeRate_Y4_RA" localSheetId="4">#REF!</definedName>
    <definedName name="FringeRate_Y4_RA" localSheetId="3">#REF!</definedName>
    <definedName name="FringeRate_Y4_RA" localSheetId="2">#REF!</definedName>
    <definedName name="FringeRate_Y4_RA" localSheetId="7">#REF!</definedName>
    <definedName name="FringeRate_Y4_RA" localSheetId="8">#REF!</definedName>
    <definedName name="FringeRate_Y4_RA" localSheetId="5">#REF!</definedName>
    <definedName name="FringeRate_Y4_RA" localSheetId="6">#REF!</definedName>
    <definedName name="FringeRate_Y4_RA" localSheetId="1">#REF!</definedName>
    <definedName name="FringeRate_Y4_RA">#REF!</definedName>
    <definedName name="FringeRate_Y4_Student" localSheetId="4">#REF!</definedName>
    <definedName name="FringeRate_Y4_Student" localSheetId="3">#REF!</definedName>
    <definedName name="FringeRate_Y4_Student" localSheetId="2">#REF!</definedName>
    <definedName name="FringeRate_Y4_Student" localSheetId="7">#REF!</definedName>
    <definedName name="FringeRate_Y4_Student" localSheetId="8">#REF!</definedName>
    <definedName name="FringeRate_Y4_Student" localSheetId="5">#REF!</definedName>
    <definedName name="FringeRate_Y4_Student" localSheetId="6">#REF!</definedName>
    <definedName name="FringeRate_Y4_Student" localSheetId="1">#REF!</definedName>
    <definedName name="FringeRate_Y4_Student">#REF!</definedName>
    <definedName name="FringeRate_Y5_Classified" localSheetId="4">#REF!</definedName>
    <definedName name="FringeRate_Y5_Classified" localSheetId="3">#REF!</definedName>
    <definedName name="FringeRate_Y5_Classified" localSheetId="2">#REF!</definedName>
    <definedName name="FringeRate_Y5_Classified" localSheetId="7">#REF!</definedName>
    <definedName name="FringeRate_Y5_Classified" localSheetId="8">#REF!</definedName>
    <definedName name="FringeRate_Y5_Classified" localSheetId="5">#REF!</definedName>
    <definedName name="FringeRate_Y5_Classified" localSheetId="6">#REF!</definedName>
    <definedName name="FringeRate_Y5_Classified" localSheetId="1">#REF!</definedName>
    <definedName name="FringeRate_Y5_Classified">#REF!</definedName>
    <definedName name="FringeRate_Y5_Faculty" localSheetId="4">#REF!</definedName>
    <definedName name="FringeRate_Y5_Faculty" localSheetId="3">#REF!</definedName>
    <definedName name="FringeRate_Y5_Faculty" localSheetId="2">#REF!</definedName>
    <definedName name="FringeRate_Y5_Faculty" localSheetId="7">#REF!</definedName>
    <definedName name="FringeRate_Y5_Faculty" localSheetId="8">#REF!</definedName>
    <definedName name="FringeRate_Y5_Faculty" localSheetId="5">#REF!</definedName>
    <definedName name="FringeRate_Y5_Faculty" localSheetId="6">#REF!</definedName>
    <definedName name="FringeRate_Y5_Faculty" localSheetId="1">#REF!</definedName>
    <definedName name="FringeRate_Y5_Faculty">#REF!</definedName>
    <definedName name="FringeRate_Y5_GradStudent" localSheetId="4">#REF!</definedName>
    <definedName name="FringeRate_Y5_GradStudent" localSheetId="3">#REF!</definedName>
    <definedName name="FringeRate_Y5_GradStudent" localSheetId="2">#REF!</definedName>
    <definedName name="FringeRate_Y5_GradStudent" localSheetId="7">#REF!</definedName>
    <definedName name="FringeRate_Y5_GradStudent" localSheetId="8">#REF!</definedName>
    <definedName name="FringeRate_Y5_GradStudent" localSheetId="5">#REF!</definedName>
    <definedName name="FringeRate_Y5_GradStudent" localSheetId="6">#REF!</definedName>
    <definedName name="FringeRate_Y5_GradStudent" localSheetId="1">#REF!</definedName>
    <definedName name="FringeRate_Y5_GradStudent">#REF!</definedName>
    <definedName name="FringeRate_Y5_LTE" localSheetId="4">#REF!</definedName>
    <definedName name="FringeRate_Y5_LTE" localSheetId="3">#REF!</definedName>
    <definedName name="FringeRate_Y5_LTE" localSheetId="2">#REF!</definedName>
    <definedName name="FringeRate_Y5_LTE" localSheetId="7">#REF!</definedName>
    <definedName name="FringeRate_Y5_LTE" localSheetId="8">#REF!</definedName>
    <definedName name="FringeRate_Y5_LTE" localSheetId="5">#REF!</definedName>
    <definedName name="FringeRate_Y5_LTE" localSheetId="6">#REF!</definedName>
    <definedName name="FringeRate_Y5_LTE" localSheetId="1">#REF!</definedName>
    <definedName name="FringeRate_Y5_LTE">#REF!</definedName>
    <definedName name="FringeRate_Y5_PostDoc" localSheetId="4">#REF!</definedName>
    <definedName name="FringeRate_Y5_PostDoc" localSheetId="3">#REF!</definedName>
    <definedName name="FringeRate_Y5_PostDoc" localSheetId="2">#REF!</definedName>
    <definedName name="FringeRate_Y5_PostDoc" localSheetId="7">#REF!</definedName>
    <definedName name="FringeRate_Y5_PostDoc" localSheetId="8">#REF!</definedName>
    <definedName name="FringeRate_Y5_PostDoc" localSheetId="5">#REF!</definedName>
    <definedName name="FringeRate_Y5_PostDoc" localSheetId="6">#REF!</definedName>
    <definedName name="FringeRate_Y5_PostDoc" localSheetId="1">#REF!</definedName>
    <definedName name="FringeRate_Y5_PostDoc">#REF!</definedName>
    <definedName name="FringeRate_Y5_RA" localSheetId="4">#REF!</definedName>
    <definedName name="FringeRate_Y5_RA" localSheetId="3">#REF!</definedName>
    <definedName name="FringeRate_Y5_RA" localSheetId="2">#REF!</definedName>
    <definedName name="FringeRate_Y5_RA" localSheetId="7">#REF!</definedName>
    <definedName name="FringeRate_Y5_RA" localSheetId="8">#REF!</definedName>
    <definedName name="FringeRate_Y5_RA" localSheetId="5">#REF!</definedName>
    <definedName name="FringeRate_Y5_RA" localSheetId="6">#REF!</definedName>
    <definedName name="FringeRate_Y5_RA" localSheetId="1">#REF!</definedName>
    <definedName name="FringeRate_Y5_RA">#REF!</definedName>
    <definedName name="FringeRate_Y5_Student" localSheetId="4">#REF!</definedName>
    <definedName name="FringeRate_Y5_Student" localSheetId="3">#REF!</definedName>
    <definedName name="FringeRate_Y5_Student" localSheetId="2">#REF!</definedName>
    <definedName name="FringeRate_Y5_Student" localSheetId="7">#REF!</definedName>
    <definedName name="FringeRate_Y5_Student" localSheetId="8">#REF!</definedName>
    <definedName name="FringeRate_Y5_Student" localSheetId="5">#REF!</definedName>
    <definedName name="FringeRate_Y5_Student" localSheetId="6">#REF!</definedName>
    <definedName name="FringeRate_Y5_Student" localSheetId="1">#REF!</definedName>
    <definedName name="FringeRate_Y5_Student">#REF!</definedName>
    <definedName name="FringeRate_Y6_Classified" localSheetId="4">#REF!</definedName>
    <definedName name="FringeRate_Y6_Classified" localSheetId="3">#REF!</definedName>
    <definedName name="FringeRate_Y6_Classified" localSheetId="2">#REF!</definedName>
    <definedName name="FringeRate_Y6_Classified" localSheetId="7">#REF!</definedName>
    <definedName name="FringeRate_Y6_Classified" localSheetId="8">#REF!</definedName>
    <definedName name="FringeRate_Y6_Classified" localSheetId="5">#REF!</definedName>
    <definedName name="FringeRate_Y6_Classified" localSheetId="6">#REF!</definedName>
    <definedName name="FringeRate_Y6_Classified" localSheetId="1">#REF!</definedName>
    <definedName name="FringeRate_Y6_Classified">#REF!</definedName>
    <definedName name="FringeRate_Y6_Faculty" localSheetId="4">#REF!</definedName>
    <definedName name="FringeRate_Y6_Faculty" localSheetId="3">#REF!</definedName>
    <definedName name="FringeRate_Y6_Faculty" localSheetId="2">#REF!</definedName>
    <definedName name="FringeRate_Y6_Faculty" localSheetId="7">#REF!</definedName>
    <definedName name="FringeRate_Y6_Faculty" localSheetId="8">#REF!</definedName>
    <definedName name="FringeRate_Y6_Faculty" localSheetId="5">#REF!</definedName>
    <definedName name="FringeRate_Y6_Faculty" localSheetId="6">#REF!</definedName>
    <definedName name="FringeRate_Y6_Faculty" localSheetId="1">#REF!</definedName>
    <definedName name="FringeRate_Y6_Faculty">#REF!</definedName>
    <definedName name="FringeRate_Y6_GradStudent" localSheetId="4">#REF!</definedName>
    <definedName name="FringeRate_Y6_GradStudent" localSheetId="3">#REF!</definedName>
    <definedName name="FringeRate_Y6_GradStudent" localSheetId="2">#REF!</definedName>
    <definedName name="FringeRate_Y6_GradStudent" localSheetId="7">#REF!</definedName>
    <definedName name="FringeRate_Y6_GradStudent" localSheetId="8">#REF!</definedName>
    <definedName name="FringeRate_Y6_GradStudent" localSheetId="5">#REF!</definedName>
    <definedName name="FringeRate_Y6_GradStudent" localSheetId="6">#REF!</definedName>
    <definedName name="FringeRate_Y6_GradStudent" localSheetId="1">#REF!</definedName>
    <definedName name="FringeRate_Y6_GradStudent">#REF!</definedName>
    <definedName name="FringeRate_Y6_LTE" localSheetId="4">#REF!</definedName>
    <definedName name="FringeRate_Y6_LTE" localSheetId="3">#REF!</definedName>
    <definedName name="FringeRate_Y6_LTE" localSheetId="2">#REF!</definedName>
    <definedName name="FringeRate_Y6_LTE" localSheetId="7">#REF!</definedName>
    <definedName name="FringeRate_Y6_LTE" localSheetId="8">#REF!</definedName>
    <definedName name="FringeRate_Y6_LTE" localSheetId="5">#REF!</definedName>
    <definedName name="FringeRate_Y6_LTE" localSheetId="6">#REF!</definedName>
    <definedName name="FringeRate_Y6_LTE" localSheetId="1">#REF!</definedName>
    <definedName name="FringeRate_Y6_LTE">#REF!</definedName>
    <definedName name="FringeRate_Y6_PostDoc" localSheetId="4">#REF!</definedName>
    <definedName name="FringeRate_Y6_PostDoc" localSheetId="3">#REF!</definedName>
    <definedName name="FringeRate_Y6_PostDoc" localSheetId="2">#REF!</definedName>
    <definedName name="FringeRate_Y6_PostDoc" localSheetId="7">#REF!</definedName>
    <definedName name="FringeRate_Y6_PostDoc" localSheetId="8">#REF!</definedName>
    <definedName name="FringeRate_Y6_PostDoc" localSheetId="5">#REF!</definedName>
    <definedName name="FringeRate_Y6_PostDoc" localSheetId="6">#REF!</definedName>
    <definedName name="FringeRate_Y6_PostDoc" localSheetId="1">#REF!</definedName>
    <definedName name="FringeRate_Y6_PostDoc">#REF!</definedName>
    <definedName name="FringeRate_Y6_Student" localSheetId="4">#REF!</definedName>
    <definedName name="FringeRate_Y6_Student" localSheetId="3">#REF!</definedName>
    <definedName name="FringeRate_Y6_Student" localSheetId="2">#REF!</definedName>
    <definedName name="FringeRate_Y6_Student" localSheetId="7">#REF!</definedName>
    <definedName name="FringeRate_Y6_Student" localSheetId="8">#REF!</definedName>
    <definedName name="FringeRate_Y6_Student" localSheetId="5">#REF!</definedName>
    <definedName name="FringeRate_Y6_Student" localSheetId="6">#REF!</definedName>
    <definedName name="FringeRate_Y6_Student" localSheetId="1">#REF!</definedName>
    <definedName name="FringeRate_Y6_Student">#REF!</definedName>
    <definedName name="frtg" localSheetId="4">#REF!</definedName>
    <definedName name="frtg" localSheetId="3">#REF!</definedName>
    <definedName name="frtg" localSheetId="2">#REF!</definedName>
    <definedName name="frtg" localSheetId="7">#REF!</definedName>
    <definedName name="frtg" localSheetId="8">#REF!</definedName>
    <definedName name="frtg" localSheetId="5">#REF!</definedName>
    <definedName name="frtg" localSheetId="6">#REF!</definedName>
    <definedName name="frtg" localSheetId="1">#REF!</definedName>
    <definedName name="frtg">#REF!</definedName>
    <definedName name="FS.XPC.DDPT.CN" localSheetId="4">#REF!</definedName>
    <definedName name="FS.XPC.DDPT.CN" localSheetId="3">#REF!</definedName>
    <definedName name="FS.XPC.DDPT.CN" localSheetId="2">#REF!</definedName>
    <definedName name="FS.XPC.DDPT.CN" localSheetId="7">#REF!</definedName>
    <definedName name="FS.XPC.DDPT.CN" localSheetId="8">#REF!</definedName>
    <definedName name="FS.XPC.DDPT.CN" localSheetId="5">#REF!</definedName>
    <definedName name="FS.XPC.DDPT.CN" localSheetId="6">#REF!</definedName>
    <definedName name="FS.XPC.DDPT.CN" localSheetId="1">#REF!</definedName>
    <definedName name="FS.XPC.DDPT.CN">#REF!</definedName>
    <definedName name="FS.XPC.TDPT.CN" localSheetId="4">#REF!</definedName>
    <definedName name="FS.XPC.TDPT.CN" localSheetId="3">#REF!</definedName>
    <definedName name="FS.XPC.TDPT.CN" localSheetId="2">#REF!</definedName>
    <definedName name="FS.XPC.TDPT.CN" localSheetId="7">#REF!</definedName>
    <definedName name="FS.XPC.TDPT.CN" localSheetId="8">#REF!</definedName>
    <definedName name="FS.XPC.TDPT.CN" localSheetId="5">#REF!</definedName>
    <definedName name="FS.XPC.TDPT.CN" localSheetId="6">#REF!</definedName>
    <definedName name="FS.XPC.TDPT.CN" localSheetId="1">#REF!</definedName>
    <definedName name="FS.XPC.TDPT.CN">#REF!</definedName>
    <definedName name="ft34p5up" localSheetId="4">#REF!</definedName>
    <definedName name="ft34p5up" localSheetId="3">#REF!</definedName>
    <definedName name="ft34p5up" localSheetId="2">#REF!</definedName>
    <definedName name="ft34p5up" localSheetId="7">#REF!</definedName>
    <definedName name="ft34p5up" localSheetId="8">#REF!</definedName>
    <definedName name="ft34p5up" localSheetId="5">#REF!</definedName>
    <definedName name="ft34p5up" localSheetId="6">#REF!</definedName>
    <definedName name="ft34p5up" localSheetId="1">#REF!</definedName>
    <definedName name="ft34p5up">#REF!</definedName>
    <definedName name="FTG" localSheetId="4">#REF!</definedName>
    <definedName name="FTG" localSheetId="3">#REF!</definedName>
    <definedName name="FTG" localSheetId="2">#REF!</definedName>
    <definedName name="FTG" localSheetId="7">#REF!</definedName>
    <definedName name="FTG" localSheetId="8">#REF!</definedName>
    <definedName name="FTG" localSheetId="5">#REF!</definedName>
    <definedName name="FTG" localSheetId="6">#REF!</definedName>
    <definedName name="FTG" localSheetId="1">#REF!</definedName>
    <definedName name="FTG">#REF!</definedName>
    <definedName name="FVE" localSheetId="4">#REF!</definedName>
    <definedName name="FVE" localSheetId="3">#REF!</definedName>
    <definedName name="FVE" localSheetId="2">#REF!</definedName>
    <definedName name="FVE" localSheetId="7">#REF!</definedName>
    <definedName name="FVE" localSheetId="8">#REF!</definedName>
    <definedName name="FVE" localSheetId="5">#REF!</definedName>
    <definedName name="FVE" localSheetId="6">#REF!</definedName>
    <definedName name="FVE" localSheetId="1">#REF!</definedName>
    <definedName name="FVE">#REF!</definedName>
    <definedName name="FVGRTYB" localSheetId="4">#REF!</definedName>
    <definedName name="FVGRTYB" localSheetId="3">#REF!</definedName>
    <definedName name="FVGRTYB" localSheetId="2">#REF!</definedName>
    <definedName name="FVGRTYB" localSheetId="7">#REF!</definedName>
    <definedName name="FVGRTYB" localSheetId="8">#REF!</definedName>
    <definedName name="FVGRTYB" localSheetId="5">#REF!</definedName>
    <definedName name="FVGRTYB" localSheetId="6">#REF!</definedName>
    <definedName name="FVGRTYB" localSheetId="1">#REF!</definedName>
    <definedName name="FVGRTYB">#REF!</definedName>
    <definedName name="fwedw" localSheetId="4">#REF!</definedName>
    <definedName name="fwedw" localSheetId="3">#REF!</definedName>
    <definedName name="fwedw" localSheetId="2">#REF!</definedName>
    <definedName name="fwedw" localSheetId="7">#REF!</definedName>
    <definedName name="fwedw" localSheetId="8">#REF!</definedName>
    <definedName name="fwedw" localSheetId="5">#REF!</definedName>
    <definedName name="fwedw" localSheetId="6">#REF!</definedName>
    <definedName name="fwedw" localSheetId="1">#REF!</definedName>
    <definedName name="fwedw">#REF!</definedName>
    <definedName name="FYFH" localSheetId="4">#REF!</definedName>
    <definedName name="FYFH" localSheetId="3">#REF!</definedName>
    <definedName name="FYFH" localSheetId="2">#REF!</definedName>
    <definedName name="FYFH" localSheetId="7">#REF!</definedName>
    <definedName name="FYFH" localSheetId="8">#REF!</definedName>
    <definedName name="FYFH" localSheetId="5">#REF!</definedName>
    <definedName name="FYFH" localSheetId="6">#REF!</definedName>
    <definedName name="FYFH" localSheetId="1">#REF!</definedName>
    <definedName name="FYFH">#REF!</definedName>
    <definedName name="FYGBH" localSheetId="4">'[14]m Project Num-Sevice-Pay'!#REF!</definedName>
    <definedName name="FYGBH" localSheetId="3">'[14]m Project Num-Sevice-Pay'!#REF!</definedName>
    <definedName name="FYGBH" localSheetId="2">'[14]m Project Num-Sevice-Pay'!#REF!</definedName>
    <definedName name="FYGBH" localSheetId="7">'[14]m Project Num-Sevice-Pay'!#REF!</definedName>
    <definedName name="FYGBH" localSheetId="8">'[14]m Project Num-Sevice-Pay'!#REF!</definedName>
    <definedName name="FYGBH" localSheetId="5">'[14]m Project Num-Sevice-Pay'!#REF!</definedName>
    <definedName name="FYGBH" localSheetId="6">'[14]m Project Num-Sevice-Pay'!#REF!</definedName>
    <definedName name="FYGBH" localSheetId="1">'[14]m Project Num-Sevice-Pay'!#REF!</definedName>
    <definedName name="FYGBH">'[14]m Project Num-Sevice-Pay'!#REF!</definedName>
    <definedName name="G" localSheetId="4">#REF!</definedName>
    <definedName name="G" localSheetId="3">#REF!</definedName>
    <definedName name="G" localSheetId="2">#REF!</definedName>
    <definedName name="G" localSheetId="7">#REF!</definedName>
    <definedName name="G" localSheetId="8">#REF!</definedName>
    <definedName name="G" localSheetId="5">#REF!</definedName>
    <definedName name="G" localSheetId="6">#REF!</definedName>
    <definedName name="G" localSheetId="1">#REF!</definedName>
    <definedName name="G">#REF!</definedName>
    <definedName name="G\BUYJH7" localSheetId="4">#REF!</definedName>
    <definedName name="G\BUYJH7" localSheetId="3">#REF!</definedName>
    <definedName name="G\BUYJH7" localSheetId="2">#REF!</definedName>
    <definedName name="G\BUYJH7" localSheetId="7">#REF!</definedName>
    <definedName name="G\BUYJH7" localSheetId="8">#REF!</definedName>
    <definedName name="G\BUYJH7" localSheetId="5">#REF!</definedName>
    <definedName name="G\BUYJH7" localSheetId="6">#REF!</definedName>
    <definedName name="G\BUYJH7" localSheetId="1">#REF!</definedName>
    <definedName name="G\BUYJH7">#REF!</definedName>
    <definedName name="GALCOIL" localSheetId="4">#REF!</definedName>
    <definedName name="GALCOIL" localSheetId="3">#REF!</definedName>
    <definedName name="GALCOIL" localSheetId="2">#REF!</definedName>
    <definedName name="GALCOIL" localSheetId="7">#REF!</definedName>
    <definedName name="GALCOIL" localSheetId="8">#REF!</definedName>
    <definedName name="GALCOIL" localSheetId="5">#REF!</definedName>
    <definedName name="GALCOIL" localSheetId="6">#REF!</definedName>
    <definedName name="GALCOIL" localSheetId="1">#REF!</definedName>
    <definedName name="GALCOIL">#REF!</definedName>
    <definedName name="GalvalumPriceBaseIn" localSheetId="4">#REF!</definedName>
    <definedName name="GalvalumPriceBaseIn" localSheetId="3">#REF!</definedName>
    <definedName name="GalvalumPriceBaseIn" localSheetId="2">#REF!</definedName>
    <definedName name="GalvalumPriceBaseIn" localSheetId="7">#REF!</definedName>
    <definedName name="GalvalumPriceBaseIn" localSheetId="8">#REF!</definedName>
    <definedName name="GalvalumPriceBaseIn" localSheetId="5">#REF!</definedName>
    <definedName name="GalvalumPriceBaseIn" localSheetId="6">#REF!</definedName>
    <definedName name="GalvalumPriceBaseIn" localSheetId="1">#REF!</definedName>
    <definedName name="GalvalumPriceBaseIn">#REF!</definedName>
    <definedName name="GalvalumPriceOptimisticIn" localSheetId="4">#REF!</definedName>
    <definedName name="GalvalumPriceOptimisticIn" localSheetId="3">#REF!</definedName>
    <definedName name="GalvalumPriceOptimisticIn" localSheetId="2">#REF!</definedName>
    <definedName name="GalvalumPriceOptimisticIn" localSheetId="7">#REF!</definedName>
    <definedName name="GalvalumPriceOptimisticIn" localSheetId="8">#REF!</definedName>
    <definedName name="GalvalumPriceOptimisticIn" localSheetId="5">#REF!</definedName>
    <definedName name="GalvalumPriceOptimisticIn" localSheetId="6">#REF!</definedName>
    <definedName name="GalvalumPriceOptimisticIn" localSheetId="1">#REF!</definedName>
    <definedName name="GalvalumPriceOptimisticIn">#REF!</definedName>
    <definedName name="GalvalumPricePessimisticIn" localSheetId="4">#REF!</definedName>
    <definedName name="GalvalumPricePessimisticIn" localSheetId="3">#REF!</definedName>
    <definedName name="GalvalumPricePessimisticIn" localSheetId="2">#REF!</definedName>
    <definedName name="GalvalumPricePessimisticIn" localSheetId="7">#REF!</definedName>
    <definedName name="GalvalumPricePessimisticIn" localSheetId="8">#REF!</definedName>
    <definedName name="GalvalumPricePessimisticIn" localSheetId="5">#REF!</definedName>
    <definedName name="GalvalumPricePessimisticIn" localSheetId="6">#REF!</definedName>
    <definedName name="GalvalumPricePessimisticIn" localSheetId="1">#REF!</definedName>
    <definedName name="GalvalumPricePessimisticIn">#REF!</definedName>
    <definedName name="GalvalumUnitVariableKZTShareIn" localSheetId="4">#REF!</definedName>
    <definedName name="GalvalumUnitVariableKZTShareIn" localSheetId="3">#REF!</definedName>
    <definedName name="GalvalumUnitVariableKZTShareIn" localSheetId="2">#REF!</definedName>
    <definedName name="GalvalumUnitVariableKZTShareIn" localSheetId="7">#REF!</definedName>
    <definedName name="GalvalumUnitVariableKZTShareIn" localSheetId="8">#REF!</definedName>
    <definedName name="GalvalumUnitVariableKZTShareIn" localSheetId="5">#REF!</definedName>
    <definedName name="GalvalumUnitVariableKZTShareIn" localSheetId="6">#REF!</definedName>
    <definedName name="GalvalumUnitVariableKZTShareIn" localSheetId="1">#REF!</definedName>
    <definedName name="GalvalumUnitVariableKZTShareIn">#REF!</definedName>
    <definedName name="GalvalumUnitVariableRealIn" localSheetId="4">#REF!</definedName>
    <definedName name="GalvalumUnitVariableRealIn" localSheetId="3">#REF!</definedName>
    <definedName name="GalvalumUnitVariableRealIn" localSheetId="2">#REF!</definedName>
    <definedName name="GalvalumUnitVariableRealIn" localSheetId="7">#REF!</definedName>
    <definedName name="GalvalumUnitVariableRealIn" localSheetId="8">#REF!</definedName>
    <definedName name="GalvalumUnitVariableRealIn" localSheetId="5">#REF!</definedName>
    <definedName name="GalvalumUnitVariableRealIn" localSheetId="6">#REF!</definedName>
    <definedName name="GalvalumUnitVariableRealIn" localSheetId="1">#REF!</definedName>
    <definedName name="GalvalumUnitVariableRealIn">#REF!</definedName>
    <definedName name="GalvalumVolumeBaseIn" localSheetId="4">#REF!</definedName>
    <definedName name="GalvalumVolumeBaseIn" localSheetId="3">#REF!</definedName>
    <definedName name="GalvalumVolumeBaseIn" localSheetId="2">#REF!</definedName>
    <definedName name="GalvalumVolumeBaseIn" localSheetId="7">#REF!</definedName>
    <definedName name="GalvalumVolumeBaseIn" localSheetId="8">#REF!</definedName>
    <definedName name="GalvalumVolumeBaseIn" localSheetId="5">#REF!</definedName>
    <definedName name="GalvalumVolumeBaseIn" localSheetId="6">#REF!</definedName>
    <definedName name="GalvalumVolumeBaseIn" localSheetId="1">#REF!</definedName>
    <definedName name="GalvalumVolumeBaseIn">#REF!</definedName>
    <definedName name="GalvalumVolumeOptimisticIn" localSheetId="4">#REF!</definedName>
    <definedName name="GalvalumVolumeOptimisticIn" localSheetId="3">#REF!</definedName>
    <definedName name="GalvalumVolumeOptimisticIn" localSheetId="2">#REF!</definedName>
    <definedName name="GalvalumVolumeOptimisticIn" localSheetId="7">#REF!</definedName>
    <definedName name="GalvalumVolumeOptimisticIn" localSheetId="8">#REF!</definedName>
    <definedName name="GalvalumVolumeOptimisticIn" localSheetId="5">#REF!</definedName>
    <definedName name="GalvalumVolumeOptimisticIn" localSheetId="6">#REF!</definedName>
    <definedName name="GalvalumVolumeOptimisticIn" localSheetId="1">#REF!</definedName>
    <definedName name="GalvalumVolumeOptimisticIn">#REF!</definedName>
    <definedName name="GalvalumVolumePessimisticIn" localSheetId="4">#REF!</definedName>
    <definedName name="GalvalumVolumePessimisticIn" localSheetId="3">#REF!</definedName>
    <definedName name="GalvalumVolumePessimisticIn" localSheetId="2">#REF!</definedName>
    <definedName name="GalvalumVolumePessimisticIn" localSheetId="7">#REF!</definedName>
    <definedName name="GalvalumVolumePessimisticIn" localSheetId="8">#REF!</definedName>
    <definedName name="GalvalumVolumePessimisticIn" localSheetId="5">#REF!</definedName>
    <definedName name="GalvalumVolumePessimisticIn" localSheetId="6">#REF!</definedName>
    <definedName name="GalvalumVolumePessimisticIn" localSheetId="1">#REF!</definedName>
    <definedName name="GalvalumVolumePessimisticIn">#REF!</definedName>
    <definedName name="Gandugiri" localSheetId="4">#REF!</definedName>
    <definedName name="Gandugiri" localSheetId="3">#REF!</definedName>
    <definedName name="Gandugiri" localSheetId="2">#REF!</definedName>
    <definedName name="Gandugiri" localSheetId="7">#REF!</definedName>
    <definedName name="Gandugiri" localSheetId="8">#REF!</definedName>
    <definedName name="Gandugiri" localSheetId="5">#REF!</definedName>
    <definedName name="Gandugiri" localSheetId="6">#REF!</definedName>
    <definedName name="Gandugiri" localSheetId="1">#REF!</definedName>
    <definedName name="Gandugiri">#REF!</definedName>
    <definedName name="gb" localSheetId="4">#REF!</definedName>
    <definedName name="gb" localSheetId="3">#REF!</definedName>
    <definedName name="gb" localSheetId="2">#REF!</definedName>
    <definedName name="gb" localSheetId="7">#REF!</definedName>
    <definedName name="gb" localSheetId="8">#REF!</definedName>
    <definedName name="gb" localSheetId="5">#REF!</definedName>
    <definedName name="gb" localSheetId="6">#REF!</definedName>
    <definedName name="gb" localSheetId="1">#REF!</definedName>
    <definedName name="gb">#REF!</definedName>
    <definedName name="GB.AMA.ABRD.CN" localSheetId="4">#REF!</definedName>
    <definedName name="GB.AMA.ABRD.CN" localSheetId="3">#REF!</definedName>
    <definedName name="GB.AMA.ABRD.CN" localSheetId="2">#REF!</definedName>
    <definedName name="GB.AMA.ABRD.CN" localSheetId="7">#REF!</definedName>
    <definedName name="GB.AMA.ABRD.CN" localSheetId="8">#REF!</definedName>
    <definedName name="GB.AMA.ABRD.CN" localSheetId="5">#REF!</definedName>
    <definedName name="GB.AMA.ABRD.CN" localSheetId="6">#REF!</definedName>
    <definedName name="GB.AMA.ABRD.CN" localSheetId="1">#REF!</definedName>
    <definedName name="GB.AMA.ABRD.CN">#REF!</definedName>
    <definedName name="GB.BAL.CIGR.CN" localSheetId="4">#REF!</definedName>
    <definedName name="GB.BAL.CIGR.CN" localSheetId="3">#REF!</definedName>
    <definedName name="GB.BAL.CIGR.CN" localSheetId="2">#REF!</definedName>
    <definedName name="GB.BAL.CIGR.CN" localSheetId="7">#REF!</definedName>
    <definedName name="GB.BAL.CIGR.CN" localSheetId="8">#REF!</definedName>
    <definedName name="GB.BAL.CIGR.CN" localSheetId="5">#REF!</definedName>
    <definedName name="GB.BAL.CIGR.CN" localSheetId="6">#REF!</definedName>
    <definedName name="GB.BAL.CIGR.CN" localSheetId="1">#REF!</definedName>
    <definedName name="GB.BAL.CIGR.CN">#REF!</definedName>
    <definedName name="GB.BAL.OVRL.CN" localSheetId="4">#REF!</definedName>
    <definedName name="GB.BAL.OVRL.CN" localSheetId="3">#REF!</definedName>
    <definedName name="GB.BAL.OVRL.CN" localSheetId="2">#REF!</definedName>
    <definedName name="GB.BAL.OVRL.CN" localSheetId="7">#REF!</definedName>
    <definedName name="GB.BAL.OVRL.CN" localSheetId="8">#REF!</definedName>
    <definedName name="GB.BAL.OVRL.CN" localSheetId="5">#REF!</definedName>
    <definedName name="GB.BAL.OVRL.CN" localSheetId="6">#REF!</definedName>
    <definedName name="GB.BAL.OVRL.CN" localSheetId="1">#REF!</definedName>
    <definedName name="GB.BAL.OVRL.CN">#REF!</definedName>
    <definedName name="GB.BAL.OVRX.CN" localSheetId="4">#REF!</definedName>
    <definedName name="GB.BAL.OVRX.CN" localSheetId="3">#REF!</definedName>
    <definedName name="GB.BAL.OVRX.CN" localSheetId="2">#REF!</definedName>
    <definedName name="GB.BAL.OVRX.CN" localSheetId="7">#REF!</definedName>
    <definedName name="GB.BAL.OVRX.CN" localSheetId="8">#REF!</definedName>
    <definedName name="GB.BAL.OVRX.CN" localSheetId="5">#REF!</definedName>
    <definedName name="GB.BAL.OVRX.CN" localSheetId="6">#REF!</definedName>
    <definedName name="GB.BAL.OVRX.CN" localSheetId="1">#REF!</definedName>
    <definedName name="GB.BAL.OVRX.CN">#REF!</definedName>
    <definedName name="GB.DOD.DMSY.CN" localSheetId="4">#REF!</definedName>
    <definedName name="GB.DOD.DMSY.CN" localSheetId="3">#REF!</definedName>
    <definedName name="GB.DOD.DMSY.CN" localSheetId="2">#REF!</definedName>
    <definedName name="GB.DOD.DMSY.CN" localSheetId="7">#REF!</definedName>
    <definedName name="GB.DOD.DMSY.CN" localSheetId="8">#REF!</definedName>
    <definedName name="GB.DOD.DMSY.CN" localSheetId="5">#REF!</definedName>
    <definedName name="GB.DOD.DMSY.CN" localSheetId="6">#REF!</definedName>
    <definedName name="GB.DOD.DMSY.CN" localSheetId="1">#REF!</definedName>
    <definedName name="GB.DOD.DMSY.CN">#REF!</definedName>
    <definedName name="GB.DOD.DNMS.CN" localSheetId="4">#REF!</definedName>
    <definedName name="GB.DOD.DNMS.CN" localSheetId="3">#REF!</definedName>
    <definedName name="GB.DOD.DNMS.CN" localSheetId="2">#REF!</definedName>
    <definedName name="GB.DOD.DNMS.CN" localSheetId="7">#REF!</definedName>
    <definedName name="GB.DOD.DNMS.CN" localSheetId="8">#REF!</definedName>
    <definedName name="GB.DOD.DNMS.CN" localSheetId="5">#REF!</definedName>
    <definedName name="GB.DOD.DNMS.CN" localSheetId="6">#REF!</definedName>
    <definedName name="GB.DOD.DNMS.CN" localSheetId="1">#REF!</definedName>
    <definedName name="GB.DOD.DNMS.CN">#REF!</definedName>
    <definedName name="GB.DOD.FRGN.CD" localSheetId="4">#REF!</definedName>
    <definedName name="GB.DOD.FRGN.CD" localSheetId="3">#REF!</definedName>
    <definedName name="GB.DOD.FRGN.CD" localSheetId="2">#REF!</definedName>
    <definedName name="GB.DOD.FRGN.CD" localSheetId="7">#REF!</definedName>
    <definedName name="GB.DOD.FRGN.CD" localSheetId="8">#REF!</definedName>
    <definedName name="GB.DOD.FRGN.CD" localSheetId="5">#REF!</definedName>
    <definedName name="GB.DOD.FRGN.CD" localSheetId="6">#REF!</definedName>
    <definedName name="GB.DOD.FRGN.CD" localSheetId="1">#REF!</definedName>
    <definedName name="GB.DOD.FRGN.CD">#REF!</definedName>
    <definedName name="GB.DOD.FRGN.CN" localSheetId="4">#REF!</definedName>
    <definedName name="GB.DOD.FRGN.CN" localSheetId="3">#REF!</definedName>
    <definedName name="GB.DOD.FRGN.CN" localSheetId="2">#REF!</definedName>
    <definedName name="GB.DOD.FRGN.CN" localSheetId="7">#REF!</definedName>
    <definedName name="GB.DOD.FRGN.CN" localSheetId="8">#REF!</definedName>
    <definedName name="GB.DOD.FRGN.CN" localSheetId="5">#REF!</definedName>
    <definedName name="GB.DOD.FRGN.CN" localSheetId="6">#REF!</definedName>
    <definedName name="GB.DOD.FRGN.CN" localSheetId="1">#REF!</definedName>
    <definedName name="GB.DOD.FRGN.CN">#REF!</definedName>
    <definedName name="GB.DOD.TOTL.CN" localSheetId="4">#REF!</definedName>
    <definedName name="GB.DOD.TOTL.CN" localSheetId="3">#REF!</definedName>
    <definedName name="GB.DOD.TOTL.CN" localSheetId="2">#REF!</definedName>
    <definedName name="GB.DOD.TOTL.CN" localSheetId="7">#REF!</definedName>
    <definedName name="GB.DOD.TOTL.CN" localSheetId="8">#REF!</definedName>
    <definedName name="GB.DOD.TOTL.CN" localSheetId="5">#REF!</definedName>
    <definedName name="GB.DOD.TOTL.CN" localSheetId="6">#REF!</definedName>
    <definedName name="GB.DOD.TOTL.CN" localSheetId="1">#REF!</definedName>
    <definedName name="GB.DOD.TOTL.CN">#REF!</definedName>
    <definedName name="GB.FIN.ABRD.CN" localSheetId="4">#REF!</definedName>
    <definedName name="GB.FIN.ABRD.CN" localSheetId="3">#REF!</definedName>
    <definedName name="GB.FIN.ABRD.CN" localSheetId="2">#REF!</definedName>
    <definedName name="GB.FIN.ABRD.CN" localSheetId="7">#REF!</definedName>
    <definedName name="GB.FIN.ABRD.CN" localSheetId="8">#REF!</definedName>
    <definedName name="GB.FIN.ABRD.CN" localSheetId="5">#REF!</definedName>
    <definedName name="GB.FIN.ABRD.CN" localSheetId="6">#REF!</definedName>
    <definedName name="GB.FIN.ABRD.CN" localSheetId="1">#REF!</definedName>
    <definedName name="GB.FIN.ABRD.CN">#REF!</definedName>
    <definedName name="GB.FIN.DMSY.CN" localSheetId="4">#REF!</definedName>
    <definedName name="GB.FIN.DMSY.CN" localSheetId="3">#REF!</definedName>
    <definedName name="GB.FIN.DMSY.CN" localSheetId="2">#REF!</definedName>
    <definedName name="GB.FIN.DMSY.CN" localSheetId="7">#REF!</definedName>
    <definedName name="GB.FIN.DMSY.CN" localSheetId="8">#REF!</definedName>
    <definedName name="GB.FIN.DMSY.CN" localSheetId="5">#REF!</definedName>
    <definedName name="GB.FIN.DMSY.CN" localSheetId="6">#REF!</definedName>
    <definedName name="GB.FIN.DMSY.CN" localSheetId="1">#REF!</definedName>
    <definedName name="GB.FIN.DMSY.CN">#REF!</definedName>
    <definedName name="GB.FIN.DNMS.CN" localSheetId="4">#REF!</definedName>
    <definedName name="GB.FIN.DNMS.CN" localSheetId="3">#REF!</definedName>
    <definedName name="GB.FIN.DNMS.CN" localSheetId="2">#REF!</definedName>
    <definedName name="GB.FIN.DNMS.CN" localSheetId="7">#REF!</definedName>
    <definedName name="GB.FIN.DNMS.CN" localSheetId="8">#REF!</definedName>
    <definedName name="GB.FIN.DNMS.CN" localSheetId="5">#REF!</definedName>
    <definedName name="GB.FIN.DNMS.CN" localSheetId="6">#REF!</definedName>
    <definedName name="GB.FIN.DNMS.CN" localSheetId="1">#REF!</definedName>
    <definedName name="GB.FIN.DNMS.CN">#REF!</definedName>
    <definedName name="GB.FIN.IKFR.CN" localSheetId="4">#REF!</definedName>
    <definedName name="GB.FIN.IKFR.CN" localSheetId="3">#REF!</definedName>
    <definedName name="GB.FIN.IKFR.CN" localSheetId="2">#REF!</definedName>
    <definedName name="GB.FIN.IKFR.CN" localSheetId="7">#REF!</definedName>
    <definedName name="GB.FIN.IKFR.CN" localSheetId="8">#REF!</definedName>
    <definedName name="GB.FIN.IKFR.CN" localSheetId="5">#REF!</definedName>
    <definedName name="GB.FIN.IKFR.CN" localSheetId="6">#REF!</definedName>
    <definedName name="GB.FIN.IKFR.CN" localSheetId="1">#REF!</definedName>
    <definedName name="GB.FIN.IKFR.CN">#REF!</definedName>
    <definedName name="GB.GRT.KFRN.CN" localSheetId="4">#REF!</definedName>
    <definedName name="GB.GRT.KFRN.CN" localSheetId="3">#REF!</definedName>
    <definedName name="GB.GRT.KFRN.CN" localSheetId="2">#REF!</definedName>
    <definedName name="GB.GRT.KFRN.CN" localSheetId="7">#REF!</definedName>
    <definedName name="GB.GRT.KFRN.CN" localSheetId="8">#REF!</definedName>
    <definedName name="GB.GRT.KFRN.CN" localSheetId="5">#REF!</definedName>
    <definedName name="GB.GRT.KFRN.CN" localSheetId="6">#REF!</definedName>
    <definedName name="GB.GRT.KFRN.CN" localSheetId="1">#REF!</definedName>
    <definedName name="GB.GRT.KFRN.CN">#REF!</definedName>
    <definedName name="GB.GRT.TOTL.CN" localSheetId="4">#REF!</definedName>
    <definedName name="GB.GRT.TOTL.CN" localSheetId="3">#REF!</definedName>
    <definedName name="GB.GRT.TOTL.CN" localSheetId="2">#REF!</definedName>
    <definedName name="GB.GRT.TOTL.CN" localSheetId="7">#REF!</definedName>
    <definedName name="GB.GRT.TOTL.CN" localSheetId="8">#REF!</definedName>
    <definedName name="GB.GRT.TOTL.CN" localSheetId="5">#REF!</definedName>
    <definedName name="GB.GRT.TOTL.CN" localSheetId="6">#REF!</definedName>
    <definedName name="GB.GRT.TOTL.CN" localSheetId="1">#REF!</definedName>
    <definedName name="GB.GRT.TOTL.CN">#REF!</definedName>
    <definedName name="GB.NTX.CIGR.CN" localSheetId="4">#REF!</definedName>
    <definedName name="GB.NTX.CIGR.CN" localSheetId="3">#REF!</definedName>
    <definedName name="GB.NTX.CIGR.CN" localSheetId="2">#REF!</definedName>
    <definedName name="GB.NTX.CIGR.CN" localSheetId="7">#REF!</definedName>
    <definedName name="GB.NTX.CIGR.CN" localSheetId="8">#REF!</definedName>
    <definedName name="GB.NTX.CIGR.CN" localSheetId="5">#REF!</definedName>
    <definedName name="GB.NTX.CIGR.CN" localSheetId="6">#REF!</definedName>
    <definedName name="GB.NTX.CIGR.CN" localSheetId="1">#REF!</definedName>
    <definedName name="GB.NTX.CIGR.CN">#REF!</definedName>
    <definedName name="GB.REV.IGRT.CN" localSheetId="4">#REF!</definedName>
    <definedName name="GB.REV.IGRT.CN" localSheetId="3">#REF!</definedName>
    <definedName name="GB.REV.IGRT.CN" localSheetId="2">#REF!</definedName>
    <definedName name="GB.REV.IGRT.CN" localSheetId="7">#REF!</definedName>
    <definedName name="GB.REV.IGRT.CN" localSheetId="8">#REF!</definedName>
    <definedName name="GB.REV.IGRT.CN" localSheetId="5">#REF!</definedName>
    <definedName name="GB.REV.IGRT.CN" localSheetId="6">#REF!</definedName>
    <definedName name="GB.REV.IGRT.CN" localSheetId="1">#REF!</definedName>
    <definedName name="GB.REV.IGRT.CN">#REF!</definedName>
    <definedName name="GB.REV.TOTL.CN" localSheetId="4">#REF!</definedName>
    <definedName name="GB.REV.TOTL.CN" localSheetId="3">#REF!</definedName>
    <definedName name="GB.REV.TOTL.CN" localSheetId="2">#REF!</definedName>
    <definedName name="GB.REV.TOTL.CN" localSheetId="7">#REF!</definedName>
    <definedName name="GB.REV.TOTL.CN" localSheetId="8">#REF!</definedName>
    <definedName name="GB.REV.TOTL.CN" localSheetId="5">#REF!</definedName>
    <definedName name="GB.REV.TOTL.CN" localSheetId="6">#REF!</definedName>
    <definedName name="GB.REV.TOTL.CN" localSheetId="1">#REF!</definedName>
    <definedName name="GB.REV.TOTL.CN">#REF!</definedName>
    <definedName name="GB.RVC.IGRT.CN" localSheetId="4">#REF!</definedName>
    <definedName name="GB.RVC.IGRT.CN" localSheetId="3">#REF!</definedName>
    <definedName name="GB.RVC.IGRT.CN" localSheetId="2">#REF!</definedName>
    <definedName name="GB.RVC.IGRT.CN" localSheetId="7">#REF!</definedName>
    <definedName name="GB.RVC.IGRT.CN" localSheetId="8">#REF!</definedName>
    <definedName name="GB.RVC.IGRT.CN" localSheetId="5">#REF!</definedName>
    <definedName name="GB.RVC.IGRT.CN" localSheetId="6">#REF!</definedName>
    <definedName name="GB.RVC.IGRT.CN" localSheetId="1">#REF!</definedName>
    <definedName name="GB.RVC.IGRT.CN">#REF!</definedName>
    <definedName name="GB.RVK.TOTL.CN" localSheetId="4">#REF!</definedName>
    <definedName name="GB.RVK.TOTL.CN" localSheetId="3">#REF!</definedName>
    <definedName name="GB.RVK.TOTL.CN" localSheetId="2">#REF!</definedName>
    <definedName name="GB.RVK.TOTL.CN" localSheetId="7">#REF!</definedName>
    <definedName name="GB.RVK.TOTL.CN" localSheetId="8">#REF!</definedName>
    <definedName name="GB.RVK.TOTL.CN" localSheetId="5">#REF!</definedName>
    <definedName name="GB.RVK.TOTL.CN" localSheetId="6">#REF!</definedName>
    <definedName name="GB.RVK.TOTL.CN" localSheetId="1">#REF!</definedName>
    <definedName name="GB.RVK.TOTL.CN">#REF!</definedName>
    <definedName name="GB.TAX.DRCT.CN" localSheetId="4">#REF!</definedName>
    <definedName name="GB.TAX.DRCT.CN" localSheetId="3">#REF!</definedName>
    <definedName name="GB.TAX.DRCT.CN" localSheetId="2">#REF!</definedName>
    <definedName name="GB.TAX.DRCT.CN" localSheetId="7">#REF!</definedName>
    <definedName name="GB.TAX.DRCT.CN" localSheetId="8">#REF!</definedName>
    <definedName name="GB.TAX.DRCT.CN" localSheetId="5">#REF!</definedName>
    <definedName name="GB.TAX.DRCT.CN" localSheetId="6">#REF!</definedName>
    <definedName name="GB.TAX.DRCT.CN" localSheetId="1">#REF!</definedName>
    <definedName name="GB.TAX.DRCT.CN">#REF!</definedName>
    <definedName name="GB.TAX.GSRV.CN" localSheetId="4">#REF!</definedName>
    <definedName name="GB.TAX.GSRV.CN" localSheetId="3">#REF!</definedName>
    <definedName name="GB.TAX.GSRV.CN" localSheetId="2">#REF!</definedName>
    <definedName name="GB.TAX.GSRV.CN" localSheetId="7">#REF!</definedName>
    <definedName name="GB.TAX.GSRV.CN" localSheetId="8">#REF!</definedName>
    <definedName name="GB.TAX.GSRV.CN" localSheetId="5">#REF!</definedName>
    <definedName name="GB.TAX.GSRV.CN" localSheetId="6">#REF!</definedName>
    <definedName name="GB.TAX.GSRV.CN" localSheetId="1">#REF!</definedName>
    <definedName name="GB.TAX.GSRV.CN">#REF!</definedName>
    <definedName name="GB.TAX.IDRT.CN" localSheetId="4">#REF!</definedName>
    <definedName name="GB.TAX.IDRT.CN" localSheetId="3">#REF!</definedName>
    <definedName name="GB.TAX.IDRT.CN" localSheetId="2">#REF!</definedName>
    <definedName name="GB.TAX.IDRT.CN" localSheetId="7">#REF!</definedName>
    <definedName name="GB.TAX.IDRT.CN" localSheetId="8">#REF!</definedName>
    <definedName name="GB.TAX.IDRT.CN" localSheetId="5">#REF!</definedName>
    <definedName name="GB.TAX.IDRT.CN" localSheetId="6">#REF!</definedName>
    <definedName name="GB.TAX.IDRT.CN" localSheetId="1">#REF!</definedName>
    <definedName name="GB.TAX.IDRT.CN">#REF!</definedName>
    <definedName name="GB.TAX.INTT.CN" localSheetId="4">#REF!</definedName>
    <definedName name="GB.TAX.INTT.CN" localSheetId="3">#REF!</definedName>
    <definedName name="GB.TAX.INTT.CN" localSheetId="2">#REF!</definedName>
    <definedName name="GB.TAX.INTT.CN" localSheetId="7">#REF!</definedName>
    <definedName name="GB.TAX.INTT.CN" localSheetId="8">#REF!</definedName>
    <definedName name="GB.TAX.INTT.CN" localSheetId="5">#REF!</definedName>
    <definedName name="GB.TAX.INTT.CN" localSheetId="6">#REF!</definedName>
    <definedName name="GB.TAX.INTT.CN" localSheetId="1">#REF!</definedName>
    <definedName name="GB.TAX.INTT.CN">#REF!</definedName>
    <definedName name="GB.TDS.ABRD.CN" localSheetId="4">#REF!</definedName>
    <definedName name="GB.TDS.ABRD.CN" localSheetId="3">#REF!</definedName>
    <definedName name="GB.TDS.ABRD.CN" localSheetId="2">#REF!</definedName>
    <definedName name="GB.TDS.ABRD.CN" localSheetId="7">#REF!</definedName>
    <definedName name="GB.TDS.ABRD.CN" localSheetId="8">#REF!</definedName>
    <definedName name="GB.TDS.ABRD.CN" localSheetId="5">#REF!</definedName>
    <definedName name="GB.TDS.ABRD.CN" localSheetId="6">#REF!</definedName>
    <definedName name="GB.TDS.ABRD.CN" localSheetId="1">#REF!</definedName>
    <definedName name="GB.TDS.ABRD.CN">#REF!</definedName>
    <definedName name="GB.XPC.GSRV.CN" localSheetId="4">#REF!</definedName>
    <definedName name="GB.XPC.GSRV.CN" localSheetId="3">#REF!</definedName>
    <definedName name="GB.XPC.GSRV.CN" localSheetId="2">#REF!</definedName>
    <definedName name="GB.XPC.GSRV.CN" localSheetId="7">#REF!</definedName>
    <definedName name="GB.XPC.GSRV.CN" localSheetId="8">#REF!</definedName>
    <definedName name="GB.XPC.GSRV.CN" localSheetId="5">#REF!</definedName>
    <definedName name="GB.XPC.GSRV.CN" localSheetId="6">#REF!</definedName>
    <definedName name="GB.XPC.GSRV.CN" localSheetId="1">#REF!</definedName>
    <definedName name="GB.XPC.GSRV.CN">#REF!</definedName>
    <definedName name="GB.XPC.INTD.CN" localSheetId="4">#REF!</definedName>
    <definedName name="GB.XPC.INTD.CN" localSheetId="3">#REF!</definedName>
    <definedName name="GB.XPC.INTD.CN" localSheetId="2">#REF!</definedName>
    <definedName name="GB.XPC.INTD.CN" localSheetId="7">#REF!</definedName>
    <definedName name="GB.XPC.INTD.CN" localSheetId="8">#REF!</definedName>
    <definedName name="GB.XPC.INTD.CN" localSheetId="5">#REF!</definedName>
    <definedName name="GB.XPC.INTD.CN" localSheetId="6">#REF!</definedName>
    <definedName name="GB.XPC.INTD.CN" localSheetId="1">#REF!</definedName>
    <definedName name="GB.XPC.INTD.CN">#REF!</definedName>
    <definedName name="GB.XPC.INTE.CN" localSheetId="4">#REF!</definedName>
    <definedName name="GB.XPC.INTE.CN" localSheetId="3">#REF!</definedName>
    <definedName name="GB.XPC.INTE.CN" localSheetId="2">#REF!</definedName>
    <definedName name="GB.XPC.INTE.CN" localSheetId="7">#REF!</definedName>
    <definedName name="GB.XPC.INTE.CN" localSheetId="8">#REF!</definedName>
    <definedName name="GB.XPC.INTE.CN" localSheetId="5">#REF!</definedName>
    <definedName name="GB.XPC.INTE.CN" localSheetId="6">#REF!</definedName>
    <definedName name="GB.XPC.INTE.CN" localSheetId="1">#REF!</definedName>
    <definedName name="GB.XPC.INTE.CN">#REF!</definedName>
    <definedName name="GB.XPC.SUBS.CN" localSheetId="4">#REF!</definedName>
    <definedName name="GB.XPC.SUBS.CN" localSheetId="3">#REF!</definedName>
    <definedName name="GB.XPC.SUBS.CN" localSheetId="2">#REF!</definedName>
    <definedName name="GB.XPC.SUBS.CN" localSheetId="7">#REF!</definedName>
    <definedName name="GB.XPC.SUBS.CN" localSheetId="8">#REF!</definedName>
    <definedName name="GB.XPC.SUBS.CN" localSheetId="5">#REF!</definedName>
    <definedName name="GB.XPC.SUBS.CN" localSheetId="6">#REF!</definedName>
    <definedName name="GB.XPC.SUBS.CN" localSheetId="1">#REF!</definedName>
    <definedName name="GB.XPC.SUBS.CN">#REF!</definedName>
    <definedName name="GB.XPC.TOTL.CN" localSheetId="4">#REF!</definedName>
    <definedName name="GB.XPC.TOTL.CN" localSheetId="3">#REF!</definedName>
    <definedName name="GB.XPC.TOTL.CN" localSheetId="2">#REF!</definedName>
    <definedName name="GB.XPC.TOTL.CN" localSheetId="7">#REF!</definedName>
    <definedName name="GB.XPC.TOTL.CN" localSheetId="8">#REF!</definedName>
    <definedName name="GB.XPC.TOTL.CN" localSheetId="5">#REF!</definedName>
    <definedName name="GB.XPC.TOTL.CN" localSheetId="6">#REF!</definedName>
    <definedName name="GB.XPC.TOTL.CN" localSheetId="1">#REF!</definedName>
    <definedName name="GB.XPC.TOTL.CN">#REF!</definedName>
    <definedName name="GB.XPC.TRFO.CN" localSheetId="4">#REF!</definedName>
    <definedName name="GB.XPC.TRFO.CN" localSheetId="3">#REF!</definedName>
    <definedName name="GB.XPC.TRFO.CN" localSheetId="2">#REF!</definedName>
    <definedName name="GB.XPC.TRFO.CN" localSheetId="7">#REF!</definedName>
    <definedName name="GB.XPC.TRFO.CN" localSheetId="8">#REF!</definedName>
    <definedName name="GB.XPC.TRFO.CN" localSheetId="5">#REF!</definedName>
    <definedName name="GB.XPC.TRFO.CN" localSheetId="6">#REF!</definedName>
    <definedName name="GB.XPC.TRFO.CN" localSheetId="1">#REF!</definedName>
    <definedName name="GB.XPC.TRFO.CN">#REF!</definedName>
    <definedName name="GB.XPC.WAGE.CN" localSheetId="4">#REF!</definedName>
    <definedName name="GB.XPC.WAGE.CN" localSheetId="3">#REF!</definedName>
    <definedName name="GB.XPC.WAGE.CN" localSheetId="2">#REF!</definedName>
    <definedName name="GB.XPC.WAGE.CN" localSheetId="7">#REF!</definedName>
    <definedName name="GB.XPC.WAGE.CN" localSheetId="8">#REF!</definedName>
    <definedName name="GB.XPC.WAGE.CN" localSheetId="5">#REF!</definedName>
    <definedName name="GB.XPC.WAGE.CN" localSheetId="6">#REF!</definedName>
    <definedName name="GB.XPC.WAGE.CN" localSheetId="1">#REF!</definedName>
    <definedName name="GB.XPC.WAGE.CN">#REF!</definedName>
    <definedName name="GB.XPD.INLD.CN" localSheetId="4">#REF!</definedName>
    <definedName name="GB.XPD.INLD.CN" localSheetId="3">#REF!</definedName>
    <definedName name="GB.XPD.INLD.CN" localSheetId="2">#REF!</definedName>
    <definedName name="GB.XPD.INLD.CN" localSheetId="7">#REF!</definedName>
    <definedName name="GB.XPD.INLD.CN" localSheetId="8">#REF!</definedName>
    <definedName name="GB.XPD.INLD.CN" localSheetId="5">#REF!</definedName>
    <definedName name="GB.XPD.INLD.CN" localSheetId="6">#REF!</definedName>
    <definedName name="GB.XPD.INLD.CN" localSheetId="1">#REF!</definedName>
    <definedName name="GB.XPD.INLD.CN">#REF!</definedName>
    <definedName name="GB.XPK.INLD.CN" localSheetId="4">#REF!</definedName>
    <definedName name="GB.XPK.INLD.CN" localSheetId="3">#REF!</definedName>
    <definedName name="GB.XPK.INLD.CN" localSheetId="2">#REF!</definedName>
    <definedName name="GB.XPK.INLD.CN" localSheetId="7">#REF!</definedName>
    <definedName name="GB.XPK.INLD.CN" localSheetId="8">#REF!</definedName>
    <definedName name="GB.XPK.INLD.CN" localSheetId="5">#REF!</definedName>
    <definedName name="GB.XPK.INLD.CN" localSheetId="6">#REF!</definedName>
    <definedName name="GB.XPK.INLD.CN" localSheetId="1">#REF!</definedName>
    <definedName name="GB.XPK.INLD.CN">#REF!</definedName>
    <definedName name="GB.XPK.RINV.CN" localSheetId="4">#REF!</definedName>
    <definedName name="GB.XPK.RINV.CN" localSheetId="3">#REF!</definedName>
    <definedName name="GB.XPK.RINV.CN" localSheetId="2">#REF!</definedName>
    <definedName name="GB.XPK.RINV.CN" localSheetId="7">#REF!</definedName>
    <definedName name="GB.XPK.RINV.CN" localSheetId="8">#REF!</definedName>
    <definedName name="GB.XPK.RINV.CN" localSheetId="5">#REF!</definedName>
    <definedName name="GB.XPK.RINV.CN" localSheetId="6">#REF!</definedName>
    <definedName name="GB.XPK.RINV.CN" localSheetId="1">#REF!</definedName>
    <definedName name="GB.XPK.RINV.CN">#REF!</definedName>
    <definedName name="GB.XPL.TRNL.CN" localSheetId="4">#REF!</definedName>
    <definedName name="GB.XPL.TRNL.CN" localSheetId="3">#REF!</definedName>
    <definedName name="GB.XPL.TRNL.CN" localSheetId="2">#REF!</definedName>
    <definedName name="GB.XPL.TRNL.CN" localSheetId="7">#REF!</definedName>
    <definedName name="GB.XPL.TRNL.CN" localSheetId="8">#REF!</definedName>
    <definedName name="GB.XPL.TRNL.CN" localSheetId="5">#REF!</definedName>
    <definedName name="GB.XPL.TRNL.CN" localSheetId="6">#REF!</definedName>
    <definedName name="GB.XPL.TRNL.CN" localSheetId="1">#REF!</definedName>
    <definedName name="GB.XPL.TRNL.CN">#REF!</definedName>
    <definedName name="GC" localSheetId="4">#REF!</definedName>
    <definedName name="GC" localSheetId="3">#REF!</definedName>
    <definedName name="GC" localSheetId="2">#REF!</definedName>
    <definedName name="GC" localSheetId="7">#REF!</definedName>
    <definedName name="GC" localSheetId="8">#REF!</definedName>
    <definedName name="GC" localSheetId="5">#REF!</definedName>
    <definedName name="GC" localSheetId="6">#REF!</definedName>
    <definedName name="GC" localSheetId="1">#REF!</definedName>
    <definedName name="GC">#REF!</definedName>
    <definedName name="GD" localSheetId="4">#REF!</definedName>
    <definedName name="GD" localSheetId="3">#REF!</definedName>
    <definedName name="GD" localSheetId="2">#REF!</definedName>
    <definedName name="GD" localSheetId="7">#REF!</definedName>
    <definedName name="GD" localSheetId="8">#REF!</definedName>
    <definedName name="GD" localSheetId="5">#REF!</definedName>
    <definedName name="GD" localSheetId="6">#REF!</definedName>
    <definedName name="GD" localSheetId="1">#REF!</definedName>
    <definedName name="GD">#REF!</definedName>
    <definedName name="GDBUT" localSheetId="4">[12]!GDBUT</definedName>
    <definedName name="GDBUT" localSheetId="3">[12]!GDBUT</definedName>
    <definedName name="GDBUT" localSheetId="2">[12]!GDBUT</definedName>
    <definedName name="GDBUT" localSheetId="8">[12]!GDBUT</definedName>
    <definedName name="GDBUT" localSheetId="5">[12]!GDBUT</definedName>
    <definedName name="GDBUT" localSheetId="6">[12]!GDBUT</definedName>
    <definedName name="GDBUT" localSheetId="1">[12]!GDBUT</definedName>
    <definedName name="GDBUT">[12]!GDBUT</definedName>
    <definedName name="GDRAP" localSheetId="4">[12]!GDRAP</definedName>
    <definedName name="GDRAP" localSheetId="3">[12]!GDRAP</definedName>
    <definedName name="GDRAP" localSheetId="2">[12]!GDRAP</definedName>
    <definedName name="GDRAP" localSheetId="8">[12]!GDRAP</definedName>
    <definedName name="GDRAP" localSheetId="5">[12]!GDRAP</definedName>
    <definedName name="GDRAP" localSheetId="6">[12]!GDRAP</definedName>
    <definedName name="GDRAP" localSheetId="1">[12]!GDRAP</definedName>
    <definedName name="GDRAP">[12]!GDRAP</definedName>
    <definedName name="GEBUT" localSheetId="4">[12]!GEBUT</definedName>
    <definedName name="GEBUT" localSheetId="3">[12]!GEBUT</definedName>
    <definedName name="GEBUT" localSheetId="2">[12]!GEBUT</definedName>
    <definedName name="GEBUT" localSheetId="8">[12]!GEBUT</definedName>
    <definedName name="GEBUT" localSheetId="5">[12]!GEBUT</definedName>
    <definedName name="GEBUT" localSheetId="6">[12]!GEBUT</definedName>
    <definedName name="GEBUT" localSheetId="1">[12]!GEBUT</definedName>
    <definedName name="GEBUT">[12]!GEBUT</definedName>
    <definedName name="GERAP" localSheetId="4">[12]!GERAP</definedName>
    <definedName name="GERAP" localSheetId="3">[12]!GERAP</definedName>
    <definedName name="GERAP" localSheetId="2">[12]!GERAP</definedName>
    <definedName name="GERAP" localSheetId="8">[12]!GERAP</definedName>
    <definedName name="GERAP" localSheetId="5">[12]!GERAP</definedName>
    <definedName name="GERAP" localSheetId="6">[12]!GERAP</definedName>
    <definedName name="GERAP" localSheetId="1">[12]!GERAP</definedName>
    <definedName name="GERAP">[12]!GERAP</definedName>
    <definedName name="GES" localSheetId="4">#REF!</definedName>
    <definedName name="GES" localSheetId="3">#REF!</definedName>
    <definedName name="GES" localSheetId="2">#REF!</definedName>
    <definedName name="GES" localSheetId="7">#REF!</definedName>
    <definedName name="GES" localSheetId="8">#REF!</definedName>
    <definedName name="GES" localSheetId="5">#REF!</definedName>
    <definedName name="GES" localSheetId="6">#REF!</definedName>
    <definedName name="GES" localSheetId="1">#REF!</definedName>
    <definedName name="GES">#REF!</definedName>
    <definedName name="GF" localSheetId="4">#REF!</definedName>
    <definedName name="GF" localSheetId="3">#REF!</definedName>
    <definedName name="GF" localSheetId="2">#REF!</definedName>
    <definedName name="GF" localSheetId="7">#REF!</definedName>
    <definedName name="GF" localSheetId="8">#REF!</definedName>
    <definedName name="GF" localSheetId="5">#REF!</definedName>
    <definedName name="GF" localSheetId="6">#REF!</definedName>
    <definedName name="GF" localSheetId="1">#REF!</definedName>
    <definedName name="GF">#REF!</definedName>
    <definedName name="gfd" localSheetId="4">#REF!</definedName>
    <definedName name="gfd" localSheetId="3">#REF!</definedName>
    <definedName name="gfd" localSheetId="2">#REF!</definedName>
    <definedName name="gfd" localSheetId="7">#REF!</definedName>
    <definedName name="gfd" localSheetId="8">#REF!</definedName>
    <definedName name="gfd" localSheetId="5">#REF!</definedName>
    <definedName name="gfd" localSheetId="6">#REF!</definedName>
    <definedName name="gfd" localSheetId="1">#REF!</definedName>
    <definedName name="gfd">#REF!</definedName>
    <definedName name="GFFD" localSheetId="4">#REF!</definedName>
    <definedName name="GFFD" localSheetId="3">#REF!</definedName>
    <definedName name="GFFD" localSheetId="2">#REF!</definedName>
    <definedName name="GFFD" localSheetId="7">#REF!</definedName>
    <definedName name="GFFD" localSheetId="8">#REF!</definedName>
    <definedName name="GFFD" localSheetId="5">#REF!</definedName>
    <definedName name="GFFD" localSheetId="6">#REF!</definedName>
    <definedName name="GFFD" localSheetId="1">#REF!</definedName>
    <definedName name="GFFD">#REF!</definedName>
    <definedName name="gfrsedaw" localSheetId="4">#REF!</definedName>
    <definedName name="gfrsedaw" localSheetId="3">#REF!</definedName>
    <definedName name="gfrsedaw" localSheetId="2">#REF!</definedName>
    <definedName name="gfrsedaw" localSheetId="7">#REF!</definedName>
    <definedName name="gfrsedaw" localSheetId="8">#REF!</definedName>
    <definedName name="gfrsedaw" localSheetId="5">#REF!</definedName>
    <definedName name="gfrsedaw" localSheetId="6">#REF!</definedName>
    <definedName name="gfrsedaw" localSheetId="1">#REF!</definedName>
    <definedName name="gfrsedaw">#REF!</definedName>
    <definedName name="GFSW" localSheetId="4">#REF!</definedName>
    <definedName name="GFSW" localSheetId="3">#REF!</definedName>
    <definedName name="GFSW" localSheetId="2">#REF!</definedName>
    <definedName name="GFSW" localSheetId="7">#REF!</definedName>
    <definedName name="GFSW" localSheetId="8">#REF!</definedName>
    <definedName name="GFSW" localSheetId="5">#REF!</definedName>
    <definedName name="GFSW" localSheetId="6">#REF!</definedName>
    <definedName name="GFSW" localSheetId="1">#REF!</definedName>
    <definedName name="GFSW">#REF!</definedName>
    <definedName name="gg">#N/A</definedName>
    <definedName name="ggg" localSheetId="4">#REF!</definedName>
    <definedName name="ggg" localSheetId="3">#REF!</definedName>
    <definedName name="ggg" localSheetId="2">#REF!</definedName>
    <definedName name="ggg" localSheetId="7">#REF!</definedName>
    <definedName name="ggg" localSheetId="8">#REF!</definedName>
    <definedName name="ggg" localSheetId="5">#REF!</definedName>
    <definedName name="ggg" localSheetId="6">#REF!</definedName>
    <definedName name="ggg" localSheetId="1">#REF!</definedName>
    <definedName name="ggg">#REF!</definedName>
    <definedName name="GH" localSheetId="4">#REF!</definedName>
    <definedName name="GH" localSheetId="3">#REF!</definedName>
    <definedName name="GH" localSheetId="2">#REF!</definedName>
    <definedName name="GH" localSheetId="7">#REF!</definedName>
    <definedName name="GH" localSheetId="8">#REF!</definedName>
    <definedName name="GH" localSheetId="5">#REF!</definedName>
    <definedName name="GH" localSheetId="6">#REF!</definedName>
    <definedName name="GH" localSheetId="1">#REF!</definedName>
    <definedName name="GH">#REF!</definedName>
    <definedName name="GHF" localSheetId="4">#REF!</definedName>
    <definedName name="GHF" localSheetId="3">#REF!</definedName>
    <definedName name="GHF" localSheetId="2">#REF!</definedName>
    <definedName name="GHF" localSheetId="7">#REF!</definedName>
    <definedName name="GHF" localSheetId="8">#REF!</definedName>
    <definedName name="GHF" localSheetId="5">#REF!</definedName>
    <definedName name="GHF" localSheetId="6">#REF!</definedName>
    <definedName name="GHF" localSheetId="1">#REF!</definedName>
    <definedName name="GHF">#REF!</definedName>
    <definedName name="ghj" localSheetId="4">#REF!</definedName>
    <definedName name="ghj" localSheetId="3">#REF!</definedName>
    <definedName name="ghj" localSheetId="2">#REF!</definedName>
    <definedName name="ghj" localSheetId="7">#REF!</definedName>
    <definedName name="ghj" localSheetId="8">#REF!</definedName>
    <definedName name="ghj" localSheetId="5">#REF!</definedName>
    <definedName name="ghj" localSheetId="6">#REF!</definedName>
    <definedName name="ghj" localSheetId="1">#REF!</definedName>
    <definedName name="ghj">#REF!</definedName>
    <definedName name="GHJDFJGHBLDS" localSheetId="4">#REF!</definedName>
    <definedName name="GHJDFJGHBLDS" localSheetId="3">#REF!</definedName>
    <definedName name="GHJDFJGHBLDS" localSheetId="2">#REF!</definedName>
    <definedName name="GHJDFJGHBLDS" localSheetId="7">#REF!</definedName>
    <definedName name="GHJDFJGHBLDS" localSheetId="8">#REF!</definedName>
    <definedName name="GHJDFJGHBLDS" localSheetId="5">#REF!</definedName>
    <definedName name="GHJDFJGHBLDS" localSheetId="6">#REF!</definedName>
    <definedName name="GHJDFJGHBLDS" localSheetId="1">#REF!</definedName>
    <definedName name="GHJDFJGHBLDS">#REF!</definedName>
    <definedName name="GHK" localSheetId="4">#REF!</definedName>
    <definedName name="GHK" localSheetId="3">#REF!</definedName>
    <definedName name="GHK" localSheetId="2">#REF!</definedName>
    <definedName name="GHK" localSheetId="7">#REF!</definedName>
    <definedName name="GHK" localSheetId="8">#REF!</definedName>
    <definedName name="GHK" localSheetId="5">#REF!</definedName>
    <definedName name="GHK" localSheetId="6">#REF!</definedName>
    <definedName name="GHK" localSheetId="1">#REF!</definedName>
    <definedName name="GHK">#REF!</definedName>
    <definedName name="GHMK" localSheetId="4">#REF!</definedName>
    <definedName name="GHMK" localSheetId="3">#REF!</definedName>
    <definedName name="GHMK" localSheetId="2">#REF!</definedName>
    <definedName name="GHMK" localSheetId="7">#REF!</definedName>
    <definedName name="GHMK" localSheetId="8">#REF!</definedName>
    <definedName name="GHMK" localSheetId="5">#REF!</definedName>
    <definedName name="GHMK" localSheetId="6">#REF!</definedName>
    <definedName name="GHMK" localSheetId="1">#REF!</definedName>
    <definedName name="GHMK">#REF!</definedName>
    <definedName name="ghr" localSheetId="4">#REF!</definedName>
    <definedName name="ghr" localSheetId="3">#REF!</definedName>
    <definedName name="ghr" localSheetId="2">#REF!</definedName>
    <definedName name="ghr" localSheetId="7">#REF!</definedName>
    <definedName name="ghr" localSheetId="8">#REF!</definedName>
    <definedName name="ghr" localSheetId="5">#REF!</definedName>
    <definedName name="ghr" localSheetId="6">#REF!</definedName>
    <definedName name="ghr" localSheetId="1">#REF!</definedName>
    <definedName name="ghr">#REF!</definedName>
    <definedName name="ghrtg" localSheetId="4">#REF!</definedName>
    <definedName name="ghrtg" localSheetId="3">#REF!</definedName>
    <definedName name="ghrtg" localSheetId="2">#REF!</definedName>
    <definedName name="ghrtg" localSheetId="7">#REF!</definedName>
    <definedName name="ghrtg" localSheetId="8">#REF!</definedName>
    <definedName name="ghrtg" localSheetId="5">#REF!</definedName>
    <definedName name="ghrtg" localSheetId="6">#REF!</definedName>
    <definedName name="ghrtg" localSheetId="1">#REF!</definedName>
    <definedName name="ghrtg">#REF!</definedName>
    <definedName name="GJ" localSheetId="4">#REF!</definedName>
    <definedName name="GJ" localSheetId="3">#REF!</definedName>
    <definedName name="GJ" localSheetId="2">#REF!</definedName>
    <definedName name="GJ" localSheetId="7">#REF!</definedName>
    <definedName name="GJ" localSheetId="8">#REF!</definedName>
    <definedName name="GJ" localSheetId="5">#REF!</definedName>
    <definedName name="GJ" localSheetId="6">#REF!</definedName>
    <definedName name="GJ" localSheetId="1">#REF!</definedName>
    <definedName name="GJ">#REF!</definedName>
    <definedName name="GJH" localSheetId="4">#REF!</definedName>
    <definedName name="GJH" localSheetId="3">#REF!</definedName>
    <definedName name="GJH" localSheetId="2">#REF!</definedName>
    <definedName name="GJH" localSheetId="7">#REF!</definedName>
    <definedName name="GJH" localSheetId="8">#REF!</definedName>
    <definedName name="GJH" localSheetId="5">#REF!</definedName>
    <definedName name="GJH" localSheetId="6">#REF!</definedName>
    <definedName name="GJH" localSheetId="1">#REF!</definedName>
    <definedName name="GJH">#REF!</definedName>
    <definedName name="GJHY" localSheetId="4">#REF!</definedName>
    <definedName name="GJHY" localSheetId="3">#REF!</definedName>
    <definedName name="GJHY" localSheetId="2">#REF!</definedName>
    <definedName name="GJHY" localSheetId="7">#REF!</definedName>
    <definedName name="GJHY" localSheetId="8">#REF!</definedName>
    <definedName name="GJHY" localSheetId="5">#REF!</definedName>
    <definedName name="GJHY" localSheetId="6">#REF!</definedName>
    <definedName name="GJHY" localSheetId="1">#REF!</definedName>
    <definedName name="GJHY">#REF!</definedName>
    <definedName name="GJT" localSheetId="4">#REF!</definedName>
    <definedName name="GJT" localSheetId="3">#REF!</definedName>
    <definedName name="GJT" localSheetId="2">#REF!</definedName>
    <definedName name="GJT" localSheetId="7">#REF!</definedName>
    <definedName name="GJT" localSheetId="8">#REF!</definedName>
    <definedName name="GJT" localSheetId="5">#REF!</definedName>
    <definedName name="GJT" localSheetId="6">#REF!</definedName>
    <definedName name="GJT" localSheetId="1">#REF!</definedName>
    <definedName name="GJT">#REF!</definedName>
    <definedName name="GK" localSheetId="4">#REF!</definedName>
    <definedName name="GK" localSheetId="3">#REF!</definedName>
    <definedName name="GK" localSheetId="2">#REF!</definedName>
    <definedName name="GK" localSheetId="7">#REF!</definedName>
    <definedName name="GK" localSheetId="8">#REF!</definedName>
    <definedName name="GK" localSheetId="5">#REF!</definedName>
    <definedName name="GK" localSheetId="6">#REF!</definedName>
    <definedName name="GK" localSheetId="1">#REF!</definedName>
    <definedName name="GK">#REF!</definedName>
    <definedName name="GKH" localSheetId="4">#REF!</definedName>
    <definedName name="GKH" localSheetId="3">#REF!</definedName>
    <definedName name="GKH" localSheetId="2">#REF!</definedName>
    <definedName name="GKH" localSheetId="7">#REF!</definedName>
    <definedName name="GKH" localSheetId="8">#REF!</definedName>
    <definedName name="GKH" localSheetId="5">#REF!</definedName>
    <definedName name="GKH" localSheetId="6">#REF!</definedName>
    <definedName name="GKH" localSheetId="1">#REF!</definedName>
    <definedName name="GKH">#REF!</definedName>
    <definedName name="GLI" localSheetId="4">#REF!</definedName>
    <definedName name="GLI" localSheetId="3">#REF!</definedName>
    <definedName name="GLI" localSheetId="2">#REF!</definedName>
    <definedName name="GLI" localSheetId="7">#REF!</definedName>
    <definedName name="GLI" localSheetId="8">#REF!</definedName>
    <definedName name="GLI" localSheetId="5">#REF!</definedName>
    <definedName name="GLI" localSheetId="6">#REF!</definedName>
    <definedName name="GLI" localSheetId="1">#REF!</definedName>
    <definedName name="GLI">#REF!</definedName>
    <definedName name="GLw" localSheetId="4">#REF!</definedName>
    <definedName name="GLw" localSheetId="3">#REF!</definedName>
    <definedName name="GLw" localSheetId="2">#REF!</definedName>
    <definedName name="GLw" localSheetId="7">#REF!</definedName>
    <definedName name="GLw" localSheetId="8">#REF!</definedName>
    <definedName name="GLw" localSheetId="5">#REF!</definedName>
    <definedName name="GLw" localSheetId="6">#REF!</definedName>
    <definedName name="GLw" localSheetId="1">#REF!</definedName>
    <definedName name="GLw">#REF!</definedName>
    <definedName name="GNIK" localSheetId="4">#REF!</definedName>
    <definedName name="GNIK" localSheetId="3">#REF!</definedName>
    <definedName name="GNIK" localSheetId="2">#REF!</definedName>
    <definedName name="GNIK" localSheetId="7">#REF!</definedName>
    <definedName name="GNIK" localSheetId="8">#REF!</definedName>
    <definedName name="GNIK" localSheetId="5">#REF!</definedName>
    <definedName name="GNIK" localSheetId="6">#REF!</definedName>
    <definedName name="GNIK" localSheetId="1">#REF!</definedName>
    <definedName name="GNIK">#REF!</definedName>
    <definedName name="GNYBY" localSheetId="4">#REF!</definedName>
    <definedName name="GNYBY" localSheetId="3">#REF!</definedName>
    <definedName name="GNYBY" localSheetId="2">#REF!</definedName>
    <definedName name="GNYBY" localSheetId="7">#REF!</definedName>
    <definedName name="GNYBY" localSheetId="8">#REF!</definedName>
    <definedName name="GNYBY" localSheetId="5">#REF!</definedName>
    <definedName name="GNYBY" localSheetId="6">#REF!</definedName>
    <definedName name="GNYBY" localSheetId="1">#REF!</definedName>
    <definedName name="GNYBY">#REF!</definedName>
    <definedName name="GR" localSheetId="4">#REF!</definedName>
    <definedName name="GR" localSheetId="3">#REF!</definedName>
    <definedName name="GR" localSheetId="2">#REF!</definedName>
    <definedName name="GR" localSheetId="7">#REF!</definedName>
    <definedName name="GR" localSheetId="8">#REF!</definedName>
    <definedName name="GR" localSheetId="5">#REF!</definedName>
    <definedName name="GR" localSheetId="6">#REF!</definedName>
    <definedName name="GR" localSheetId="1">#REF!</definedName>
    <definedName name="GR">#REF!</definedName>
    <definedName name="Grace_Period" localSheetId="4">#REF!</definedName>
    <definedName name="Grace_Period" localSheetId="3">#REF!</definedName>
    <definedName name="Grace_Period" localSheetId="2">#REF!</definedName>
    <definedName name="Grace_Period" localSheetId="7">#REF!</definedName>
    <definedName name="Grace_Period" localSheetId="8">#REF!</definedName>
    <definedName name="Grace_Period" localSheetId="5">#REF!</definedName>
    <definedName name="Grace_Period" localSheetId="6">#REF!</definedName>
    <definedName name="Grace_Period" localSheetId="1">#REF!</definedName>
    <definedName name="Grace_Period">#REF!</definedName>
    <definedName name="grd" localSheetId="4">#REF!</definedName>
    <definedName name="grd" localSheetId="3">#REF!</definedName>
    <definedName name="grd" localSheetId="2">#REF!</definedName>
    <definedName name="grd" localSheetId="7">#REF!</definedName>
    <definedName name="grd" localSheetId="8">#REF!</definedName>
    <definedName name="grd" localSheetId="5">#REF!</definedName>
    <definedName name="grd" localSheetId="6">#REF!</definedName>
    <definedName name="grd" localSheetId="1">#REF!</definedName>
    <definedName name="grd">#REF!</definedName>
    <definedName name="gre" localSheetId="4">#REF!</definedName>
    <definedName name="gre" localSheetId="3">#REF!</definedName>
    <definedName name="gre" localSheetId="2">#REF!</definedName>
    <definedName name="gre" localSheetId="7">#REF!</definedName>
    <definedName name="gre" localSheetId="8">#REF!</definedName>
    <definedName name="gre" localSheetId="5">#REF!</definedName>
    <definedName name="gre" localSheetId="6">#REF!</definedName>
    <definedName name="gre" localSheetId="1">#REF!</definedName>
    <definedName name="gre">#REF!</definedName>
    <definedName name="GRFG" localSheetId="4">#REF!</definedName>
    <definedName name="GRFG" localSheetId="3">#REF!</definedName>
    <definedName name="GRFG" localSheetId="2">#REF!</definedName>
    <definedName name="GRFG" localSheetId="7">#REF!</definedName>
    <definedName name="GRFG" localSheetId="8">#REF!</definedName>
    <definedName name="GRFG" localSheetId="5">#REF!</definedName>
    <definedName name="GRFG" localSheetId="6">#REF!</definedName>
    <definedName name="GRFG" localSheetId="1">#REF!</definedName>
    <definedName name="GRFG">#REF!</definedName>
    <definedName name="GRFWERTY" localSheetId="4">#REF!</definedName>
    <definedName name="GRFWERTY" localSheetId="3">#REF!</definedName>
    <definedName name="GRFWERTY" localSheetId="2">#REF!</definedName>
    <definedName name="GRFWERTY" localSheetId="7">#REF!</definedName>
    <definedName name="GRFWERTY" localSheetId="8">#REF!</definedName>
    <definedName name="GRFWERTY" localSheetId="5">#REF!</definedName>
    <definedName name="GRFWERTY" localSheetId="6">#REF!</definedName>
    <definedName name="GRFWERTY" localSheetId="1">#REF!</definedName>
    <definedName name="GRFWERTY">#REF!</definedName>
    <definedName name="GRJN" localSheetId="4">#REF!</definedName>
    <definedName name="GRJN" localSheetId="3">#REF!</definedName>
    <definedName name="GRJN" localSheetId="2">#REF!</definedName>
    <definedName name="GRJN" localSheetId="7">#REF!</definedName>
    <definedName name="GRJN" localSheetId="8">#REF!</definedName>
    <definedName name="GRJN" localSheetId="5">#REF!</definedName>
    <definedName name="GRJN" localSheetId="6">#REF!</definedName>
    <definedName name="GRJN" localSheetId="1">#REF!</definedName>
    <definedName name="GRJN">#REF!</definedName>
    <definedName name="GTB" localSheetId="4">#REF!</definedName>
    <definedName name="GTB" localSheetId="3">#REF!</definedName>
    <definedName name="GTB" localSheetId="2">#REF!</definedName>
    <definedName name="GTB" localSheetId="7">#REF!</definedName>
    <definedName name="GTB" localSheetId="8">#REF!</definedName>
    <definedName name="GTB" localSheetId="5">#REF!</definedName>
    <definedName name="GTB" localSheetId="6">#REF!</definedName>
    <definedName name="GTB" localSheetId="1">#REF!</definedName>
    <definedName name="GTB">#REF!</definedName>
    <definedName name="gtfr" localSheetId="4">#REF!</definedName>
    <definedName name="gtfr" localSheetId="3">#REF!</definedName>
    <definedName name="gtfr" localSheetId="2">#REF!</definedName>
    <definedName name="gtfr" localSheetId="7">#REF!</definedName>
    <definedName name="gtfr" localSheetId="8">#REF!</definedName>
    <definedName name="gtfr" localSheetId="5">#REF!</definedName>
    <definedName name="gtfr" localSheetId="6">#REF!</definedName>
    <definedName name="gtfr" localSheetId="1">#REF!</definedName>
    <definedName name="gtfr">#REF!</definedName>
    <definedName name="gtfre" localSheetId="4">#REF!</definedName>
    <definedName name="gtfre" localSheetId="3">#REF!</definedName>
    <definedName name="gtfre" localSheetId="2">#REF!</definedName>
    <definedName name="gtfre" localSheetId="7">#REF!</definedName>
    <definedName name="gtfre" localSheetId="8">#REF!</definedName>
    <definedName name="gtfre" localSheetId="5">#REF!</definedName>
    <definedName name="gtfre" localSheetId="6">#REF!</definedName>
    <definedName name="gtfre" localSheetId="1">#REF!</definedName>
    <definedName name="gtfre">#REF!</definedName>
    <definedName name="gth" localSheetId="4">#REF!</definedName>
    <definedName name="gth" localSheetId="3">#REF!</definedName>
    <definedName name="gth" localSheetId="2">#REF!</definedName>
    <definedName name="gth" localSheetId="7">#REF!</definedName>
    <definedName name="gth" localSheetId="8">#REF!</definedName>
    <definedName name="gth" localSheetId="5">#REF!</definedName>
    <definedName name="gth" localSheetId="6">#REF!</definedName>
    <definedName name="gth" localSheetId="1">#REF!</definedName>
    <definedName name="gth">#REF!</definedName>
    <definedName name="GTY" localSheetId="4">#REF!</definedName>
    <definedName name="GTY" localSheetId="3">#REF!</definedName>
    <definedName name="GTY" localSheetId="2">#REF!</definedName>
    <definedName name="GTY" localSheetId="7">#REF!</definedName>
    <definedName name="GTY" localSheetId="8">#REF!</definedName>
    <definedName name="GTY" localSheetId="5">#REF!</definedName>
    <definedName name="GTY" localSheetId="6">#REF!</definedName>
    <definedName name="GTY" localSheetId="1">#REF!</definedName>
    <definedName name="GTY">#REF!</definedName>
    <definedName name="gtyhujk" localSheetId="4">#REF!</definedName>
    <definedName name="gtyhujk" localSheetId="3">#REF!</definedName>
    <definedName name="gtyhujk" localSheetId="2">#REF!</definedName>
    <definedName name="gtyhujk" localSheetId="7">#REF!</definedName>
    <definedName name="gtyhujk" localSheetId="8">#REF!</definedName>
    <definedName name="gtyhujk" localSheetId="5">#REF!</definedName>
    <definedName name="gtyhujk" localSheetId="6">#REF!</definedName>
    <definedName name="gtyhujk" localSheetId="1">#REF!</definedName>
    <definedName name="gtyhujk">#REF!</definedName>
    <definedName name="GUYG" localSheetId="4">#REF!</definedName>
    <definedName name="GUYG" localSheetId="3">#REF!</definedName>
    <definedName name="GUYG" localSheetId="2">#REF!</definedName>
    <definedName name="GUYG" localSheetId="7">#REF!</definedName>
    <definedName name="GUYG" localSheetId="8">#REF!</definedName>
    <definedName name="GUYG" localSheetId="5">#REF!</definedName>
    <definedName name="GUYG" localSheetId="6">#REF!</definedName>
    <definedName name="GUYG" localSheetId="1">#REF!</definedName>
    <definedName name="GUYG">#REF!</definedName>
    <definedName name="GV" localSheetId="4">#REF!</definedName>
    <definedName name="GV" localSheetId="3">#REF!</definedName>
    <definedName name="GV" localSheetId="2">#REF!</definedName>
    <definedName name="GV" localSheetId="7">#REF!</definedName>
    <definedName name="GV" localSheetId="8">#REF!</definedName>
    <definedName name="GV" localSheetId="5">#REF!</definedName>
    <definedName name="GV" localSheetId="6">#REF!</definedName>
    <definedName name="GV" localSheetId="1">#REF!</definedName>
    <definedName name="GV">#REF!</definedName>
    <definedName name="gvbxdc" localSheetId="4">#REF!</definedName>
    <definedName name="gvbxdc" localSheetId="3">#REF!</definedName>
    <definedName name="gvbxdc" localSheetId="2">#REF!</definedName>
    <definedName name="gvbxdc" localSheetId="7">#REF!</definedName>
    <definedName name="gvbxdc" localSheetId="8">#REF!</definedName>
    <definedName name="gvbxdc" localSheetId="5">#REF!</definedName>
    <definedName name="gvbxdc" localSheetId="6">#REF!</definedName>
    <definedName name="gvbxdc" localSheetId="1">#REF!</definedName>
    <definedName name="gvbxdc">#REF!</definedName>
    <definedName name="GVD" localSheetId="4">#REF!</definedName>
    <definedName name="GVD" localSheetId="3">#REF!</definedName>
    <definedName name="GVD" localSheetId="2">#REF!</definedName>
    <definedName name="GVD" localSheetId="7">#REF!</definedName>
    <definedName name="GVD" localSheetId="8">#REF!</definedName>
    <definedName name="GVD" localSheetId="5">#REF!</definedName>
    <definedName name="GVD" localSheetId="6">#REF!</definedName>
    <definedName name="GVD" localSheetId="1">#REF!</definedName>
    <definedName name="GVD">#REF!</definedName>
    <definedName name="GWEV" localSheetId="4">#REF!</definedName>
    <definedName name="GWEV" localSheetId="3">#REF!</definedName>
    <definedName name="GWEV" localSheetId="2">#REF!</definedName>
    <definedName name="GWEV" localSheetId="7">#REF!</definedName>
    <definedName name="GWEV" localSheetId="8">#REF!</definedName>
    <definedName name="GWEV" localSheetId="5">#REF!</definedName>
    <definedName name="GWEV" localSheetId="6">#REF!</definedName>
    <definedName name="GWEV" localSheetId="1">#REF!</definedName>
    <definedName name="GWEV">#REF!</definedName>
    <definedName name="gy" localSheetId="4">#REF!</definedName>
    <definedName name="gy" localSheetId="3">#REF!</definedName>
    <definedName name="gy" localSheetId="2">#REF!</definedName>
    <definedName name="gy" localSheetId="7">#REF!</definedName>
    <definedName name="gy" localSheetId="8">#REF!</definedName>
    <definedName name="gy" localSheetId="5">#REF!</definedName>
    <definedName name="gy" localSheetId="6">#REF!</definedName>
    <definedName name="gy" localSheetId="1">#REF!</definedName>
    <definedName name="gy">#REF!</definedName>
    <definedName name="gyh" localSheetId="4">#REF!</definedName>
    <definedName name="gyh" localSheetId="3">#REF!</definedName>
    <definedName name="gyh" localSheetId="2">#REF!</definedName>
    <definedName name="gyh" localSheetId="7">#REF!</definedName>
    <definedName name="gyh" localSheetId="8">#REF!</definedName>
    <definedName name="gyh" localSheetId="5">#REF!</definedName>
    <definedName name="gyh" localSheetId="6">#REF!</definedName>
    <definedName name="gyh" localSheetId="1">#REF!</definedName>
    <definedName name="gyh">#REF!</definedName>
    <definedName name="gyrt" localSheetId="4">#REF!</definedName>
    <definedName name="gyrt" localSheetId="3">#REF!</definedName>
    <definedName name="gyrt" localSheetId="2">#REF!</definedName>
    <definedName name="gyrt" localSheetId="7">#REF!</definedName>
    <definedName name="gyrt" localSheetId="8">#REF!</definedName>
    <definedName name="gyrt" localSheetId="5">#REF!</definedName>
    <definedName name="gyrt" localSheetId="6">#REF!</definedName>
    <definedName name="gyrt" localSheetId="1">#REF!</definedName>
    <definedName name="gyrt">#REF!</definedName>
    <definedName name="gyt" localSheetId="4">#REF!</definedName>
    <definedName name="gyt" localSheetId="3">#REF!</definedName>
    <definedName name="gyt" localSheetId="2">#REF!</definedName>
    <definedName name="gyt" localSheetId="7">#REF!</definedName>
    <definedName name="gyt" localSheetId="8">#REF!</definedName>
    <definedName name="gyt" localSheetId="5">#REF!</definedName>
    <definedName name="gyt" localSheetId="6">#REF!</definedName>
    <definedName name="gyt" localSheetId="1">#REF!</definedName>
    <definedName name="gyt">#REF!</definedName>
    <definedName name="gytrfed" localSheetId="4">#REF!</definedName>
    <definedName name="gytrfed" localSheetId="3">#REF!</definedName>
    <definedName name="gytrfed" localSheetId="2">#REF!</definedName>
    <definedName name="gytrfed" localSheetId="7">#REF!</definedName>
    <definedName name="gytrfed" localSheetId="8">#REF!</definedName>
    <definedName name="gytrfed" localSheetId="5">#REF!</definedName>
    <definedName name="gytrfed" localSheetId="6">#REF!</definedName>
    <definedName name="gytrfed" localSheetId="1">#REF!</definedName>
    <definedName name="gytrfed">#REF!</definedName>
    <definedName name="H" localSheetId="4">#REF!</definedName>
    <definedName name="H" localSheetId="3">#REF!</definedName>
    <definedName name="H" localSheetId="2">#REF!</definedName>
    <definedName name="H" localSheetId="7">#REF!</definedName>
    <definedName name="H" localSheetId="8">#REF!</definedName>
    <definedName name="H" localSheetId="5">#REF!</definedName>
    <definedName name="H" localSheetId="6">#REF!</definedName>
    <definedName name="H" localSheetId="1">#REF!</definedName>
    <definedName name="H">#REF!</definedName>
    <definedName name="H68JKIII" localSheetId="4">#REF!</definedName>
    <definedName name="H68JKIII" localSheetId="3">#REF!</definedName>
    <definedName name="H68JKIII" localSheetId="2">#REF!</definedName>
    <definedName name="H68JKIII" localSheetId="7">#REF!</definedName>
    <definedName name="H68JKIII" localSheetId="8">#REF!</definedName>
    <definedName name="H68JKIII" localSheetId="5">#REF!</definedName>
    <definedName name="H68JKIII" localSheetId="6">#REF!</definedName>
    <definedName name="H68JKIII" localSheetId="1">#REF!</definedName>
    <definedName name="H68JKIII">#REF!</definedName>
    <definedName name="H6JI" localSheetId="4">#REF!</definedName>
    <definedName name="H6JI" localSheetId="3">#REF!</definedName>
    <definedName name="H6JI" localSheetId="2">#REF!</definedName>
    <definedName name="H6JI" localSheetId="7">#REF!</definedName>
    <definedName name="H6JI" localSheetId="8">#REF!</definedName>
    <definedName name="H6JI" localSheetId="5">#REF!</definedName>
    <definedName name="H6JI" localSheetId="6">#REF!</definedName>
    <definedName name="H6JI" localSheetId="1">#REF!</definedName>
    <definedName name="H6JI">#REF!</definedName>
    <definedName name="HBRB" localSheetId="4">#REF!</definedName>
    <definedName name="HBRB" localSheetId="3">#REF!</definedName>
    <definedName name="HBRB" localSheetId="2">#REF!</definedName>
    <definedName name="HBRB" localSheetId="7">#REF!</definedName>
    <definedName name="HBRB" localSheetId="8">#REF!</definedName>
    <definedName name="HBRB" localSheetId="5">#REF!</definedName>
    <definedName name="HBRB" localSheetId="6">#REF!</definedName>
    <definedName name="HBRB" localSheetId="1">#REF!</definedName>
    <definedName name="HBRB">#REF!</definedName>
    <definedName name="HCN" localSheetId="4">#REF!</definedName>
    <definedName name="HCN" localSheetId="3">#REF!</definedName>
    <definedName name="HCN" localSheetId="2">#REF!</definedName>
    <definedName name="HCN" localSheetId="7">#REF!</definedName>
    <definedName name="HCN" localSheetId="8">#REF!</definedName>
    <definedName name="HCN" localSheetId="5">#REF!</definedName>
    <definedName name="HCN" localSheetId="6">#REF!</definedName>
    <definedName name="HCN" localSheetId="1">#REF!</definedName>
    <definedName name="HCN">#REF!</definedName>
    <definedName name="hdg" localSheetId="4">#REF!</definedName>
    <definedName name="hdg" localSheetId="3">#REF!</definedName>
    <definedName name="hdg" localSheetId="2">#REF!</definedName>
    <definedName name="hdg" localSheetId="7">#REF!</definedName>
    <definedName name="hdg" localSheetId="8">#REF!</definedName>
    <definedName name="hdg" localSheetId="5">#REF!</definedName>
    <definedName name="hdg" localSheetId="6">#REF!</definedName>
    <definedName name="hdg" localSheetId="1">#REF!</definedName>
    <definedName name="hdg">#REF!</definedName>
    <definedName name="HF" localSheetId="4">#REF!</definedName>
    <definedName name="HF" localSheetId="3">#REF!</definedName>
    <definedName name="HF" localSheetId="2">#REF!</definedName>
    <definedName name="HF" localSheetId="7">#REF!</definedName>
    <definedName name="HF" localSheetId="8">#REF!</definedName>
    <definedName name="HF" localSheetId="5">#REF!</definedName>
    <definedName name="HF" localSheetId="6">#REF!</definedName>
    <definedName name="HF" localSheetId="1">#REF!</definedName>
    <definedName name="HF">#REF!</definedName>
    <definedName name="HFG" localSheetId="4">#REF!</definedName>
    <definedName name="HFG" localSheetId="3">#REF!</definedName>
    <definedName name="HFG" localSheetId="2">#REF!</definedName>
    <definedName name="HFG" localSheetId="7">#REF!</definedName>
    <definedName name="HFG" localSheetId="8">#REF!</definedName>
    <definedName name="HFG" localSheetId="5">#REF!</definedName>
    <definedName name="HFG" localSheetId="6">#REF!</definedName>
    <definedName name="HFG" localSheetId="1">#REF!</definedName>
    <definedName name="HFG">#REF!</definedName>
    <definedName name="hfggggg" localSheetId="4">#REF!</definedName>
    <definedName name="hfggggg" localSheetId="3">#REF!</definedName>
    <definedName name="hfggggg" localSheetId="2">#REF!</definedName>
    <definedName name="hfggggg" localSheetId="7">#REF!</definedName>
    <definedName name="hfggggg" localSheetId="8">#REF!</definedName>
    <definedName name="hfggggg" localSheetId="5">#REF!</definedName>
    <definedName name="hfggggg" localSheetId="6">#REF!</definedName>
    <definedName name="hfggggg" localSheetId="1">#REF!</definedName>
    <definedName name="hfggggg">#REF!</definedName>
    <definedName name="HG" localSheetId="4">#REF!</definedName>
    <definedName name="HG" localSheetId="3">#REF!</definedName>
    <definedName name="HG" localSheetId="2">#REF!</definedName>
    <definedName name="HG" localSheetId="7">#REF!</definedName>
    <definedName name="HG" localSheetId="8">#REF!</definedName>
    <definedName name="HG" localSheetId="5">#REF!</definedName>
    <definedName name="HG" localSheetId="6">#REF!</definedName>
    <definedName name="HG" localSheetId="1">#REF!</definedName>
    <definedName name="HG">#REF!</definedName>
    <definedName name="hgf" localSheetId="4">#REF!</definedName>
    <definedName name="hgf" localSheetId="3">#REF!</definedName>
    <definedName name="hgf" localSheetId="2">#REF!</definedName>
    <definedName name="hgf" localSheetId="7">#REF!</definedName>
    <definedName name="hgf" localSheetId="8">#REF!</definedName>
    <definedName name="hgf" localSheetId="5">#REF!</definedName>
    <definedName name="hgf" localSheetId="6">#REF!</definedName>
    <definedName name="hgf" localSheetId="1">#REF!</definedName>
    <definedName name="hgf">#REF!</definedName>
    <definedName name="HGO" localSheetId="4">#REF!</definedName>
    <definedName name="HGO" localSheetId="3">#REF!</definedName>
    <definedName name="HGO" localSheetId="2">#REF!</definedName>
    <definedName name="HGO" localSheetId="7">#REF!</definedName>
    <definedName name="HGO" localSheetId="8">#REF!</definedName>
    <definedName name="HGO" localSheetId="5">#REF!</definedName>
    <definedName name="HGO" localSheetId="6">#REF!</definedName>
    <definedName name="HGO" localSheetId="1">#REF!</definedName>
    <definedName name="HGO">#REF!</definedName>
    <definedName name="hgtf" localSheetId="4">#REF!</definedName>
    <definedName name="hgtf" localSheetId="3">#REF!</definedName>
    <definedName name="hgtf" localSheetId="2">#REF!</definedName>
    <definedName name="hgtf" localSheetId="7">#REF!</definedName>
    <definedName name="hgtf" localSheetId="8">#REF!</definedName>
    <definedName name="hgtf" localSheetId="5">#REF!</definedName>
    <definedName name="hgtf" localSheetId="6">#REF!</definedName>
    <definedName name="hgtf" localSheetId="1">#REF!</definedName>
    <definedName name="hgtf">#REF!</definedName>
    <definedName name="hh" localSheetId="4">#REF!</definedName>
    <definedName name="hh" localSheetId="3">#REF!</definedName>
    <definedName name="hh" localSheetId="2">#REF!</definedName>
    <definedName name="hh" localSheetId="7">#REF!</definedName>
    <definedName name="hh" localSheetId="8">#REF!</definedName>
    <definedName name="hh" localSheetId="5">#REF!</definedName>
    <definedName name="hh" localSheetId="6">#REF!</definedName>
    <definedName name="hh" localSheetId="1">#REF!</definedName>
    <definedName name="hh">#REF!</definedName>
    <definedName name="hhhhhhhhhhhh" localSheetId="4">#REF!</definedName>
    <definedName name="hhhhhhhhhhhh" localSheetId="3">#REF!</definedName>
    <definedName name="hhhhhhhhhhhh" localSheetId="2">#REF!</definedName>
    <definedName name="hhhhhhhhhhhh" localSheetId="7">#REF!</definedName>
    <definedName name="hhhhhhhhhhhh" localSheetId="8">#REF!</definedName>
    <definedName name="hhhhhhhhhhhh" localSheetId="5">#REF!</definedName>
    <definedName name="hhhhhhhhhhhh" localSheetId="6">#REF!</definedName>
    <definedName name="hhhhhhhhhhhh" localSheetId="1">#REF!</definedName>
    <definedName name="hhhhhhhhhhhh">#REF!</definedName>
    <definedName name="hhhhhhhhol" localSheetId="4">#REF!</definedName>
    <definedName name="hhhhhhhhol" localSheetId="3">#REF!</definedName>
    <definedName name="hhhhhhhhol" localSheetId="2">#REF!</definedName>
    <definedName name="hhhhhhhhol" localSheetId="7">#REF!</definedName>
    <definedName name="hhhhhhhhol" localSheetId="8">#REF!</definedName>
    <definedName name="hhhhhhhhol" localSheetId="5">#REF!</definedName>
    <definedName name="hhhhhhhhol" localSheetId="6">#REF!</definedName>
    <definedName name="hhhhhhhhol" localSheetId="1">#REF!</definedName>
    <definedName name="hhhhhhhhol">#REF!</definedName>
    <definedName name="HIL" localSheetId="4">#REF!</definedName>
    <definedName name="HIL" localSheetId="3">#REF!</definedName>
    <definedName name="HIL" localSheetId="2">#REF!</definedName>
    <definedName name="HIL" localSheetId="7">#REF!</definedName>
    <definedName name="HIL" localSheetId="8">#REF!</definedName>
    <definedName name="HIL" localSheetId="5">#REF!</definedName>
    <definedName name="HIL" localSheetId="6">#REF!</definedName>
    <definedName name="HIL" localSheetId="1">#REF!</definedName>
    <definedName name="HIL">#REF!</definedName>
    <definedName name="HILH">#N/A</definedName>
    <definedName name="HJ" localSheetId="4">#REF!</definedName>
    <definedName name="HJ" localSheetId="3">#REF!</definedName>
    <definedName name="HJ" localSheetId="2">#REF!</definedName>
    <definedName name="HJ" localSheetId="7">#REF!</definedName>
    <definedName name="HJ" localSheetId="8">#REF!</definedName>
    <definedName name="HJ" localSheetId="5">#REF!</definedName>
    <definedName name="HJ" localSheetId="6">#REF!</definedName>
    <definedName name="HJ" localSheetId="1">#REF!</definedName>
    <definedName name="HJ">#REF!</definedName>
    <definedName name="hjk" localSheetId="4">#REF!</definedName>
    <definedName name="hjk" localSheetId="3">#REF!</definedName>
    <definedName name="hjk" localSheetId="2">#REF!</definedName>
    <definedName name="hjk" localSheetId="7">#REF!</definedName>
    <definedName name="hjk" localSheetId="8">#REF!</definedName>
    <definedName name="hjk" localSheetId="5">#REF!</definedName>
    <definedName name="hjk" localSheetId="6">#REF!</definedName>
    <definedName name="hjk" localSheetId="1">#REF!</definedName>
    <definedName name="hjk">#REF!</definedName>
    <definedName name="hjk." localSheetId="4">#REF!</definedName>
    <definedName name="hjk." localSheetId="3">#REF!</definedName>
    <definedName name="hjk." localSheetId="2">#REF!</definedName>
    <definedName name="hjk." localSheetId="7">#REF!</definedName>
    <definedName name="hjk." localSheetId="8">#REF!</definedName>
    <definedName name="hjk." localSheetId="5">#REF!</definedName>
    <definedName name="hjk." localSheetId="6">#REF!</definedName>
    <definedName name="hjk." localSheetId="1">#REF!</definedName>
    <definedName name="hjk.">#REF!</definedName>
    <definedName name="hjmik" localSheetId="4">#REF!</definedName>
    <definedName name="hjmik" localSheetId="3">#REF!</definedName>
    <definedName name="hjmik" localSheetId="2">#REF!</definedName>
    <definedName name="hjmik" localSheetId="7">#REF!</definedName>
    <definedName name="hjmik" localSheetId="8">#REF!</definedName>
    <definedName name="hjmik" localSheetId="5">#REF!</definedName>
    <definedName name="hjmik" localSheetId="6">#REF!</definedName>
    <definedName name="hjmik" localSheetId="1">#REF!</definedName>
    <definedName name="hjmik">#REF!</definedName>
    <definedName name="HK" localSheetId="4">#REF!</definedName>
    <definedName name="HK" localSheetId="3">#REF!</definedName>
    <definedName name="HK" localSheetId="2">#REF!</definedName>
    <definedName name="HK" localSheetId="7">#REF!</definedName>
    <definedName name="HK" localSheetId="8">#REF!</definedName>
    <definedName name="HK" localSheetId="5">#REF!</definedName>
    <definedName name="HK" localSheetId="6">#REF!</definedName>
    <definedName name="HK" localSheetId="1">#REF!</definedName>
    <definedName name="HK">#REF!</definedName>
    <definedName name="HN" localSheetId="4">#REF!</definedName>
    <definedName name="HN" localSheetId="3">#REF!</definedName>
    <definedName name="HN" localSheetId="2">#REF!</definedName>
    <definedName name="HN" localSheetId="7">#REF!</definedName>
    <definedName name="HN" localSheetId="8">#REF!</definedName>
    <definedName name="HN" localSheetId="5">#REF!</definedName>
    <definedName name="HN" localSheetId="6">#REF!</definedName>
    <definedName name="HN" localSheetId="1">#REF!</definedName>
    <definedName name="HN">#REF!</definedName>
    <definedName name="HNBAS" localSheetId="4">#REF!</definedName>
    <definedName name="HNBAS" localSheetId="3">#REF!</definedName>
    <definedName name="HNBAS" localSheetId="2">#REF!</definedName>
    <definedName name="HNBAS" localSheetId="7">#REF!</definedName>
    <definedName name="HNBAS" localSheetId="8">#REF!</definedName>
    <definedName name="HNBAS" localSheetId="5">#REF!</definedName>
    <definedName name="HNBAS" localSheetId="6">#REF!</definedName>
    <definedName name="HNBAS" localSheetId="1">#REF!</definedName>
    <definedName name="HNBAS">#REF!</definedName>
    <definedName name="HNU" localSheetId="4">#REF!</definedName>
    <definedName name="HNU" localSheetId="3">#REF!</definedName>
    <definedName name="HNU" localSheetId="2">#REF!</definedName>
    <definedName name="HNU" localSheetId="7">#REF!</definedName>
    <definedName name="HNU" localSheetId="8">#REF!</definedName>
    <definedName name="HNU" localSheetId="5">#REF!</definedName>
    <definedName name="HNU" localSheetId="6">#REF!</definedName>
    <definedName name="HNU" localSheetId="1">#REF!</definedName>
    <definedName name="HNU">#REF!</definedName>
    <definedName name="hozu" localSheetId="4">'[15]yO302.1'!#REF!</definedName>
    <definedName name="hozu" localSheetId="3">'[15]yO302.1'!#REF!</definedName>
    <definedName name="hozu" localSheetId="2">'[15]yO302.1'!#REF!</definedName>
    <definedName name="hozu" localSheetId="7">'[15]yO302.1'!#REF!</definedName>
    <definedName name="hozu" localSheetId="8">'[15]yO302.1'!#REF!</definedName>
    <definedName name="hozu" localSheetId="5">'[15]yO302.1'!#REF!</definedName>
    <definedName name="hozu" localSheetId="6">'[15]yO302.1'!#REF!</definedName>
    <definedName name="hozu" localSheetId="1">'[15]yO302.1'!#REF!</definedName>
    <definedName name="hozu">'[15]yO302.1'!#REF!</definedName>
    <definedName name="HR" localSheetId="4">#REF!</definedName>
    <definedName name="HR" localSheetId="3">#REF!</definedName>
    <definedName name="HR" localSheetId="2">#REF!</definedName>
    <definedName name="HR" localSheetId="7">#REF!</definedName>
    <definedName name="HR" localSheetId="8">#REF!</definedName>
    <definedName name="HR" localSheetId="5">#REF!</definedName>
    <definedName name="HR" localSheetId="6">#REF!</definedName>
    <definedName name="HR" localSheetId="1">#REF!</definedName>
    <definedName name="HR">#REF!</definedName>
    <definedName name="HR_SALES" localSheetId="4">#REF!</definedName>
    <definedName name="HR_SALES" localSheetId="3">#REF!</definedName>
    <definedName name="HR_SALES" localSheetId="2">#REF!</definedName>
    <definedName name="HR_SALES" localSheetId="7">#REF!</definedName>
    <definedName name="HR_SALES" localSheetId="8">#REF!</definedName>
    <definedName name="HR_SALES" localSheetId="5">#REF!</definedName>
    <definedName name="HR_SALES" localSheetId="6">#REF!</definedName>
    <definedName name="HR_SALES" localSheetId="1">#REF!</definedName>
    <definedName name="HR_SALES">#REF!</definedName>
    <definedName name="HRCPriceBaseIn" localSheetId="4">#REF!</definedName>
    <definedName name="HRCPriceBaseIn" localSheetId="3">#REF!</definedName>
    <definedName name="HRCPriceBaseIn" localSheetId="2">#REF!</definedName>
    <definedName name="HRCPriceBaseIn" localSheetId="7">#REF!</definedName>
    <definedName name="HRCPriceBaseIn" localSheetId="8">#REF!</definedName>
    <definedName name="HRCPriceBaseIn" localSheetId="5">#REF!</definedName>
    <definedName name="HRCPriceBaseIn" localSheetId="6">#REF!</definedName>
    <definedName name="HRCPriceBaseIn" localSheetId="1">#REF!</definedName>
    <definedName name="HRCPriceBaseIn">#REF!</definedName>
    <definedName name="HRCPriceOptimisticIn" localSheetId="4">#REF!</definedName>
    <definedName name="HRCPriceOptimisticIn" localSheetId="3">#REF!</definedName>
    <definedName name="HRCPriceOptimisticIn" localSheetId="2">#REF!</definedName>
    <definedName name="HRCPriceOptimisticIn" localSheetId="7">#REF!</definedName>
    <definedName name="HRCPriceOptimisticIn" localSheetId="8">#REF!</definedName>
    <definedName name="HRCPriceOptimisticIn" localSheetId="5">#REF!</definedName>
    <definedName name="HRCPriceOptimisticIn" localSheetId="6">#REF!</definedName>
    <definedName name="HRCPriceOptimisticIn" localSheetId="1">#REF!</definedName>
    <definedName name="HRCPriceOptimisticIn">#REF!</definedName>
    <definedName name="HRCPricePessimisticIn" localSheetId="4">#REF!</definedName>
    <definedName name="HRCPricePessimisticIn" localSheetId="3">#REF!</definedName>
    <definedName name="HRCPricePessimisticIn" localSheetId="2">#REF!</definedName>
    <definedName name="HRCPricePessimisticIn" localSheetId="7">#REF!</definedName>
    <definedName name="HRCPricePessimisticIn" localSheetId="8">#REF!</definedName>
    <definedName name="HRCPricePessimisticIn" localSheetId="5">#REF!</definedName>
    <definedName name="HRCPricePessimisticIn" localSheetId="6">#REF!</definedName>
    <definedName name="HRCPricePessimisticIn" localSheetId="1">#REF!</definedName>
    <definedName name="HRCPricePessimisticIn">#REF!</definedName>
    <definedName name="HRCUnitVariableKZTShareIn" localSheetId="4">#REF!</definedName>
    <definedName name="HRCUnitVariableKZTShareIn" localSheetId="3">#REF!</definedName>
    <definedName name="HRCUnitVariableKZTShareIn" localSheetId="2">#REF!</definedName>
    <definedName name="HRCUnitVariableKZTShareIn" localSheetId="7">#REF!</definedName>
    <definedName name="HRCUnitVariableKZTShareIn" localSheetId="8">#REF!</definedName>
    <definedName name="HRCUnitVariableKZTShareIn" localSheetId="5">#REF!</definedName>
    <definedName name="HRCUnitVariableKZTShareIn" localSheetId="6">#REF!</definedName>
    <definedName name="HRCUnitVariableKZTShareIn" localSheetId="1">#REF!</definedName>
    <definedName name="HRCUnitVariableKZTShareIn">#REF!</definedName>
    <definedName name="HRCUnitVariableRealIn" localSheetId="4">#REF!</definedName>
    <definedName name="HRCUnitVariableRealIn" localSheetId="3">#REF!</definedName>
    <definedName name="HRCUnitVariableRealIn" localSheetId="2">#REF!</definedName>
    <definedName name="HRCUnitVariableRealIn" localSheetId="7">#REF!</definedName>
    <definedName name="HRCUnitVariableRealIn" localSheetId="8">#REF!</definedName>
    <definedName name="HRCUnitVariableRealIn" localSheetId="5">#REF!</definedName>
    <definedName name="HRCUnitVariableRealIn" localSheetId="6">#REF!</definedName>
    <definedName name="HRCUnitVariableRealIn" localSheetId="1">#REF!</definedName>
    <definedName name="HRCUnitVariableRealIn">#REF!</definedName>
    <definedName name="HRCVolumeBaseIn" localSheetId="4">#REF!</definedName>
    <definedName name="HRCVolumeBaseIn" localSheetId="3">#REF!</definedName>
    <definedName name="HRCVolumeBaseIn" localSheetId="2">#REF!</definedName>
    <definedName name="HRCVolumeBaseIn" localSheetId="7">#REF!</definedName>
    <definedName name="HRCVolumeBaseIn" localSheetId="8">#REF!</definedName>
    <definedName name="HRCVolumeBaseIn" localSheetId="5">#REF!</definedName>
    <definedName name="HRCVolumeBaseIn" localSheetId="6">#REF!</definedName>
    <definedName name="HRCVolumeBaseIn" localSheetId="1">#REF!</definedName>
    <definedName name="HRCVolumeBaseIn">#REF!</definedName>
    <definedName name="HRCVolumeOptimisticIn" localSheetId="4">#REF!</definedName>
    <definedName name="HRCVolumeOptimisticIn" localSheetId="3">#REF!</definedName>
    <definedName name="HRCVolumeOptimisticIn" localSheetId="2">#REF!</definedName>
    <definedName name="HRCVolumeOptimisticIn" localSheetId="7">#REF!</definedName>
    <definedName name="HRCVolumeOptimisticIn" localSheetId="8">#REF!</definedName>
    <definedName name="HRCVolumeOptimisticIn" localSheetId="5">#REF!</definedName>
    <definedName name="HRCVolumeOptimisticIn" localSheetId="6">#REF!</definedName>
    <definedName name="HRCVolumeOptimisticIn" localSheetId="1">#REF!</definedName>
    <definedName name="HRCVolumeOptimisticIn">#REF!</definedName>
    <definedName name="HRCVolumePessimisticIn" localSheetId="4">#REF!</definedName>
    <definedName name="HRCVolumePessimisticIn" localSheetId="3">#REF!</definedName>
    <definedName name="HRCVolumePessimisticIn" localSheetId="2">#REF!</definedName>
    <definedName name="HRCVolumePessimisticIn" localSheetId="7">#REF!</definedName>
    <definedName name="HRCVolumePessimisticIn" localSheetId="8">#REF!</definedName>
    <definedName name="HRCVolumePessimisticIn" localSheetId="5">#REF!</definedName>
    <definedName name="HRCVolumePessimisticIn" localSheetId="6">#REF!</definedName>
    <definedName name="HRCVolumePessimisticIn" localSheetId="1">#REF!</definedName>
    <definedName name="HRCVolumePessimisticIn">#REF!</definedName>
    <definedName name="HRM" localSheetId="4">#REF!</definedName>
    <definedName name="HRM" localSheetId="3">#REF!</definedName>
    <definedName name="HRM" localSheetId="2">#REF!</definedName>
    <definedName name="HRM" localSheetId="7">#REF!</definedName>
    <definedName name="HRM" localSheetId="8">#REF!</definedName>
    <definedName name="HRM" localSheetId="5">#REF!</definedName>
    <definedName name="HRM" localSheetId="6">#REF!</definedName>
    <definedName name="HRM" localSheetId="1">#REF!</definedName>
    <definedName name="HRM">#REF!</definedName>
    <definedName name="hrt" localSheetId="4">#REF!</definedName>
    <definedName name="hrt" localSheetId="3">#REF!</definedName>
    <definedName name="hrt" localSheetId="2">#REF!</definedName>
    <definedName name="hrt" localSheetId="7">#REF!</definedName>
    <definedName name="hrt" localSheetId="8">#REF!</definedName>
    <definedName name="hrt" localSheetId="5">#REF!</definedName>
    <definedName name="hrt" localSheetId="6">#REF!</definedName>
    <definedName name="hrt" localSheetId="1">#REF!</definedName>
    <definedName name="hrt">#REF!</definedName>
    <definedName name="HTML_CodePage" hidden="1">9</definedName>
    <definedName name="HTML_Control" localSheetId="4" hidden="1">{"'02 (2)'!$A$1:$Y$27"}</definedName>
    <definedName name="HTML_Control" localSheetId="3" hidden="1">{"'02 (2)'!$A$1:$Y$27"}</definedName>
    <definedName name="HTML_Control" localSheetId="2" hidden="1">{"'02 (2)'!$A$1:$Y$27"}</definedName>
    <definedName name="HTML_Control" localSheetId="7" hidden="1">{"'02 (2)'!$A$1:$Y$27"}</definedName>
    <definedName name="HTML_Control" localSheetId="8" hidden="1">{"'02 (2)'!$A$1:$Y$27"}</definedName>
    <definedName name="HTML_Control" localSheetId="5" hidden="1">{"'02 (2)'!$A$1:$Y$27"}</definedName>
    <definedName name="HTML_Control" localSheetId="6" hidden="1">{"'02 (2)'!$A$1:$Y$27"}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HU" localSheetId="4">#REF!</definedName>
    <definedName name="HU" localSheetId="3">#REF!</definedName>
    <definedName name="HU" localSheetId="2">#REF!</definedName>
    <definedName name="HU" localSheetId="7">#REF!</definedName>
    <definedName name="HU" localSheetId="8">#REF!</definedName>
    <definedName name="HU" localSheetId="5">#REF!</definedName>
    <definedName name="HU" localSheetId="6">#REF!</definedName>
    <definedName name="HU" localSheetId="1">#REF!</definedName>
    <definedName name="HU">#REF!</definedName>
    <definedName name="hui" localSheetId="4">#REF!</definedName>
    <definedName name="hui" localSheetId="3">#REF!</definedName>
    <definedName name="hui" localSheetId="2">#REF!</definedName>
    <definedName name="hui" localSheetId="7">#REF!</definedName>
    <definedName name="hui" localSheetId="8">#REF!</definedName>
    <definedName name="hui" localSheetId="5">#REF!</definedName>
    <definedName name="hui" localSheetId="6">#REF!</definedName>
    <definedName name="hui" localSheetId="1">#REF!</definedName>
    <definedName name="hui">#REF!</definedName>
    <definedName name="huyn" localSheetId="4">#REF!</definedName>
    <definedName name="huyn" localSheetId="3">#REF!</definedName>
    <definedName name="huyn" localSheetId="2">#REF!</definedName>
    <definedName name="huyn" localSheetId="7">#REF!</definedName>
    <definedName name="huyn" localSheetId="8">#REF!</definedName>
    <definedName name="huyn" localSheetId="5">#REF!</definedName>
    <definedName name="huyn" localSheetId="6">#REF!</definedName>
    <definedName name="huyn" localSheetId="1">#REF!</definedName>
    <definedName name="huyn">#REF!</definedName>
    <definedName name="HY" localSheetId="4">#REF!</definedName>
    <definedName name="HY" localSheetId="3">#REF!</definedName>
    <definedName name="HY" localSheetId="2">#REF!</definedName>
    <definedName name="HY" localSheetId="7">#REF!</definedName>
    <definedName name="HY" localSheetId="8">#REF!</definedName>
    <definedName name="HY" localSheetId="5">#REF!</definedName>
    <definedName name="HY" localSheetId="6">#REF!</definedName>
    <definedName name="HY" localSheetId="1">#REF!</definedName>
    <definedName name="HY">#REF!</definedName>
    <definedName name="hye" localSheetId="4">#REF!</definedName>
    <definedName name="hye" localSheetId="3">#REF!</definedName>
    <definedName name="hye" localSheetId="2">#REF!</definedName>
    <definedName name="hye" localSheetId="7">#REF!</definedName>
    <definedName name="hye" localSheetId="8">#REF!</definedName>
    <definedName name="hye" localSheetId="5">#REF!</definedName>
    <definedName name="hye" localSheetId="6">#REF!</definedName>
    <definedName name="hye" localSheetId="1">#REF!</definedName>
    <definedName name="hye">#REF!</definedName>
    <definedName name="HYGTR" localSheetId="4">#REF!</definedName>
    <definedName name="HYGTR" localSheetId="3">#REF!</definedName>
    <definedName name="HYGTR" localSheetId="2">#REF!</definedName>
    <definedName name="HYGTR" localSheetId="7">#REF!</definedName>
    <definedName name="HYGTR" localSheetId="8">#REF!</definedName>
    <definedName name="HYGTR" localSheetId="5">#REF!</definedName>
    <definedName name="HYGTR" localSheetId="6">#REF!</definedName>
    <definedName name="HYGTR" localSheetId="1">#REF!</definedName>
    <definedName name="HYGTR">#REF!</definedName>
    <definedName name="hyp" localSheetId="4">#REF!</definedName>
    <definedName name="hyp" localSheetId="3">#REF!</definedName>
    <definedName name="hyp" localSheetId="2">#REF!</definedName>
    <definedName name="hyp" localSheetId="7">#REF!</definedName>
    <definedName name="hyp" localSheetId="8">#REF!</definedName>
    <definedName name="hyp" localSheetId="5">#REF!</definedName>
    <definedName name="hyp" localSheetId="6">#REF!</definedName>
    <definedName name="hyp" localSheetId="1">#REF!</definedName>
    <definedName name="hyp">#REF!</definedName>
    <definedName name="hytgr" localSheetId="4">#REF!</definedName>
    <definedName name="hytgr" localSheetId="3">#REF!</definedName>
    <definedName name="hytgr" localSheetId="2">#REF!</definedName>
    <definedName name="hytgr" localSheetId="7">#REF!</definedName>
    <definedName name="hytgr" localSheetId="8">#REF!</definedName>
    <definedName name="hytgr" localSheetId="5">#REF!</definedName>
    <definedName name="hytgr" localSheetId="6">#REF!</definedName>
    <definedName name="hytgr" localSheetId="1">#REF!</definedName>
    <definedName name="hytgr">#REF!</definedName>
    <definedName name="I" localSheetId="4">#REF!</definedName>
    <definedName name="I" localSheetId="3">#REF!</definedName>
    <definedName name="I" localSheetId="2">#REF!</definedName>
    <definedName name="I" localSheetId="7">#REF!</definedName>
    <definedName name="I" localSheetId="8">#REF!</definedName>
    <definedName name="I" localSheetId="5">#REF!</definedName>
    <definedName name="I" localSheetId="6">#REF!</definedName>
    <definedName name="I" localSheetId="1">#REF!</definedName>
    <definedName name="I">#REF!</definedName>
    <definedName name="i8oi0" localSheetId="4">#REF!</definedName>
    <definedName name="i8oi0" localSheetId="3">#REF!</definedName>
    <definedName name="i8oi0" localSheetId="2">#REF!</definedName>
    <definedName name="i8oi0" localSheetId="7">#REF!</definedName>
    <definedName name="i8oi0" localSheetId="8">#REF!</definedName>
    <definedName name="i8oi0" localSheetId="5">#REF!</definedName>
    <definedName name="i8oi0" localSheetId="6">#REF!</definedName>
    <definedName name="i8oi0" localSheetId="1">#REF!</definedName>
    <definedName name="i8oi0">#REF!</definedName>
    <definedName name="IE" localSheetId="4">#REF!</definedName>
    <definedName name="IE" localSheetId="3">#REF!</definedName>
    <definedName name="IE" localSheetId="2">#REF!</definedName>
    <definedName name="IE" localSheetId="7">#REF!</definedName>
    <definedName name="IE" localSheetId="8">#REF!</definedName>
    <definedName name="IE" localSheetId="5">#REF!</definedName>
    <definedName name="IE" localSheetId="6">#REF!</definedName>
    <definedName name="IE" localSheetId="1">#REF!</definedName>
    <definedName name="IE">#REF!</definedName>
    <definedName name="IFC_for_D" localSheetId="4">#REF!</definedName>
    <definedName name="IFC_for_D" localSheetId="3">#REF!</definedName>
    <definedName name="IFC_for_D" localSheetId="2">#REF!</definedName>
    <definedName name="IFC_for_D" localSheetId="7">#REF!</definedName>
    <definedName name="IFC_for_D" localSheetId="8">#REF!</definedName>
    <definedName name="IFC_for_D" localSheetId="5">#REF!</definedName>
    <definedName name="IFC_for_D" localSheetId="6">#REF!</definedName>
    <definedName name="IFC_for_D" localSheetId="1">#REF!</definedName>
    <definedName name="IFC_for_D">#REF!</definedName>
    <definedName name="II" localSheetId="4">#REF!</definedName>
    <definedName name="II" localSheetId="3">#REF!</definedName>
    <definedName name="II" localSheetId="2">#REF!</definedName>
    <definedName name="II" localSheetId="7">#REF!</definedName>
    <definedName name="II" localSheetId="8">#REF!</definedName>
    <definedName name="II" localSheetId="5">#REF!</definedName>
    <definedName name="II" localSheetId="6">#REF!</definedName>
    <definedName name="II" localSheetId="1">#REF!</definedName>
    <definedName name="II">#REF!</definedName>
    <definedName name="iii" localSheetId="4">#REF!</definedName>
    <definedName name="iii" localSheetId="3">#REF!</definedName>
    <definedName name="iii" localSheetId="2">#REF!</definedName>
    <definedName name="iii" localSheetId="7">#REF!</definedName>
    <definedName name="iii" localSheetId="8">#REF!</definedName>
    <definedName name="iii" localSheetId="5">#REF!</definedName>
    <definedName name="iii" localSheetId="6">#REF!</definedName>
    <definedName name="iii" localSheetId="1">#REF!</definedName>
    <definedName name="iii">#REF!</definedName>
    <definedName name="IIIIIIIIIII" localSheetId="4">#REF!</definedName>
    <definedName name="IIIIIIIIIII" localSheetId="3">#REF!</definedName>
    <definedName name="IIIIIIIIIII" localSheetId="2">#REF!</definedName>
    <definedName name="IIIIIIIIIII" localSheetId="7">#REF!</definedName>
    <definedName name="IIIIIIIIIII" localSheetId="8">#REF!</definedName>
    <definedName name="IIIIIIIIIII" localSheetId="5">#REF!</definedName>
    <definedName name="IIIIIIIIIII" localSheetId="6">#REF!</definedName>
    <definedName name="IIIIIIIIIII" localSheetId="1">#REF!</definedName>
    <definedName name="IIIIIIIIIII">#REF!</definedName>
    <definedName name="IIIIIIIIIIII" localSheetId="4">#REF!</definedName>
    <definedName name="IIIIIIIIIIII" localSheetId="3">#REF!</definedName>
    <definedName name="IIIIIIIIIIII" localSheetId="2">#REF!</definedName>
    <definedName name="IIIIIIIIIIII" localSheetId="7">#REF!</definedName>
    <definedName name="IIIIIIIIIIII" localSheetId="8">#REF!</definedName>
    <definedName name="IIIIIIIIIIII" localSheetId="5">#REF!</definedName>
    <definedName name="IIIIIIIIIIII" localSheetId="6">#REF!</definedName>
    <definedName name="IIIIIIIIIIII" localSheetId="1">#REF!</definedName>
    <definedName name="IIIIIIIIIIII">#REF!</definedName>
    <definedName name="IIIIIIIIIIIIII" localSheetId="4">#REF!</definedName>
    <definedName name="IIIIIIIIIIIIII" localSheetId="3">#REF!</definedName>
    <definedName name="IIIIIIIIIIIIII" localSheetId="2">#REF!</definedName>
    <definedName name="IIIIIIIIIIIIII" localSheetId="7">#REF!</definedName>
    <definedName name="IIIIIIIIIIIIII" localSheetId="8">#REF!</definedName>
    <definedName name="IIIIIIIIIIIIII" localSheetId="5">#REF!</definedName>
    <definedName name="IIIIIIIIIIIIII" localSheetId="6">#REF!</definedName>
    <definedName name="IIIIIIIIIIIIII" localSheetId="1">#REF!</definedName>
    <definedName name="IIIIIIIIIIIIII">#REF!</definedName>
    <definedName name="ij" localSheetId="4">#REF!</definedName>
    <definedName name="ij" localSheetId="3">#REF!</definedName>
    <definedName name="ij" localSheetId="2">#REF!</definedName>
    <definedName name="ij" localSheetId="7">#REF!</definedName>
    <definedName name="ij" localSheetId="8">#REF!</definedName>
    <definedName name="ij" localSheetId="5">#REF!</definedName>
    <definedName name="ij" localSheetId="6">#REF!</definedName>
    <definedName name="ij" localSheetId="1">#REF!</definedName>
    <definedName name="ij">#REF!</definedName>
    <definedName name="ijn" localSheetId="4">#REF!</definedName>
    <definedName name="ijn" localSheetId="3">#REF!</definedName>
    <definedName name="ijn" localSheetId="2">#REF!</definedName>
    <definedName name="ijn" localSheetId="7">#REF!</definedName>
    <definedName name="ijn" localSheetId="8">#REF!</definedName>
    <definedName name="ijn" localSheetId="5">#REF!</definedName>
    <definedName name="ijn" localSheetId="6">#REF!</definedName>
    <definedName name="ijn" localSheetId="1">#REF!</definedName>
    <definedName name="ijn">#REF!</definedName>
    <definedName name="IK" localSheetId="4">#REF!</definedName>
    <definedName name="IK" localSheetId="3">#REF!</definedName>
    <definedName name="IK" localSheetId="2">#REF!</definedName>
    <definedName name="IK" localSheetId="7">#REF!</definedName>
    <definedName name="IK" localSheetId="8">#REF!</definedName>
    <definedName name="IK" localSheetId="5">#REF!</definedName>
    <definedName name="IK" localSheetId="6">#REF!</definedName>
    <definedName name="IK" localSheetId="1">#REF!</definedName>
    <definedName name="IK">#REF!</definedName>
    <definedName name="ikij" localSheetId="4">#REF!</definedName>
    <definedName name="ikij" localSheetId="3">#REF!</definedName>
    <definedName name="ikij" localSheetId="2">#REF!</definedName>
    <definedName name="ikij" localSheetId="7">#REF!</definedName>
    <definedName name="ikij" localSheetId="8">#REF!</definedName>
    <definedName name="ikij" localSheetId="5">#REF!</definedName>
    <definedName name="ikij" localSheetId="6">#REF!</definedName>
    <definedName name="ikij" localSheetId="1">#REF!</definedName>
    <definedName name="ikij">#REF!</definedName>
    <definedName name="IKJ" localSheetId="4">#REF!</definedName>
    <definedName name="IKJ" localSheetId="3">#REF!</definedName>
    <definedName name="IKJ" localSheetId="2">#REF!</definedName>
    <definedName name="IKJ" localSheetId="7">#REF!</definedName>
    <definedName name="IKJ" localSheetId="8">#REF!</definedName>
    <definedName name="IKJ" localSheetId="5">#REF!</definedName>
    <definedName name="IKJ" localSheetId="6">#REF!</definedName>
    <definedName name="IKJ" localSheetId="1">#REF!</definedName>
    <definedName name="IKJ">#REF!</definedName>
    <definedName name="ikjgyrtf" localSheetId="4">#REF!</definedName>
    <definedName name="ikjgyrtf" localSheetId="3">#REF!</definedName>
    <definedName name="ikjgyrtf" localSheetId="2">#REF!</definedName>
    <definedName name="ikjgyrtf" localSheetId="7">#REF!</definedName>
    <definedName name="ikjgyrtf" localSheetId="8">#REF!</definedName>
    <definedName name="ikjgyrtf" localSheetId="5">#REF!</definedName>
    <definedName name="ikjgyrtf" localSheetId="6">#REF!</definedName>
    <definedName name="ikjgyrtf" localSheetId="1">#REF!</definedName>
    <definedName name="ikjgyrtf">#REF!</definedName>
    <definedName name="ikjhnfg" localSheetId="4">#REF!</definedName>
    <definedName name="ikjhnfg" localSheetId="3">#REF!</definedName>
    <definedName name="ikjhnfg" localSheetId="2">#REF!</definedName>
    <definedName name="ikjhnfg" localSheetId="7">#REF!</definedName>
    <definedName name="ikjhnfg" localSheetId="8">#REF!</definedName>
    <definedName name="ikjhnfg" localSheetId="5">#REF!</definedName>
    <definedName name="ikjhnfg" localSheetId="6">#REF!</definedName>
    <definedName name="ikjhnfg" localSheetId="1">#REF!</definedName>
    <definedName name="ikjhnfg">#REF!</definedName>
    <definedName name="ikju" localSheetId="4">#REF!</definedName>
    <definedName name="ikju" localSheetId="3">#REF!</definedName>
    <definedName name="ikju" localSheetId="2">#REF!</definedName>
    <definedName name="ikju" localSheetId="7">#REF!</definedName>
    <definedName name="ikju" localSheetId="8">#REF!</definedName>
    <definedName name="ikju" localSheetId="5">#REF!</definedName>
    <definedName name="ikju" localSheetId="6">#REF!</definedName>
    <definedName name="ikju" localSheetId="1">#REF!</definedName>
    <definedName name="ikju">#REF!</definedName>
    <definedName name="IKJUH" localSheetId="4">#REF!</definedName>
    <definedName name="IKJUH" localSheetId="3">#REF!</definedName>
    <definedName name="IKJUH" localSheetId="2">#REF!</definedName>
    <definedName name="IKJUH" localSheetId="7">#REF!</definedName>
    <definedName name="IKJUH" localSheetId="8">#REF!</definedName>
    <definedName name="IKJUH" localSheetId="5">#REF!</definedName>
    <definedName name="IKJUH" localSheetId="6">#REF!</definedName>
    <definedName name="IKJUH" localSheetId="1">#REF!</definedName>
    <definedName name="IKJUH">#REF!</definedName>
    <definedName name="ikjuyt" localSheetId="4">#REF!</definedName>
    <definedName name="ikjuyt" localSheetId="3">#REF!</definedName>
    <definedName name="ikjuyt" localSheetId="2">#REF!</definedName>
    <definedName name="ikjuyt" localSheetId="7">#REF!</definedName>
    <definedName name="ikjuyt" localSheetId="8">#REF!</definedName>
    <definedName name="ikjuyt" localSheetId="5">#REF!</definedName>
    <definedName name="ikjuyt" localSheetId="6">#REF!</definedName>
    <definedName name="ikjuyt" localSheetId="1">#REF!</definedName>
    <definedName name="ikjuyt">#REF!</definedName>
    <definedName name="ikk" localSheetId="4">#REF!</definedName>
    <definedName name="ikk" localSheetId="3">#REF!</definedName>
    <definedName name="ikk" localSheetId="2">#REF!</definedName>
    <definedName name="ikk" localSheetId="7">#REF!</definedName>
    <definedName name="ikk" localSheetId="8">#REF!</definedName>
    <definedName name="ikk" localSheetId="5">#REF!</definedName>
    <definedName name="ikk" localSheetId="6">#REF!</definedName>
    <definedName name="ikk" localSheetId="1">#REF!</definedName>
    <definedName name="ikk">#REF!</definedName>
    <definedName name="ikol" localSheetId="4">#REF!</definedName>
    <definedName name="ikol" localSheetId="3">#REF!</definedName>
    <definedName name="ikol" localSheetId="2">#REF!</definedName>
    <definedName name="ikol" localSheetId="7">#REF!</definedName>
    <definedName name="ikol" localSheetId="8">#REF!</definedName>
    <definedName name="ikol" localSheetId="5">#REF!</definedName>
    <definedName name="ikol" localSheetId="6">#REF!</definedName>
    <definedName name="ikol" localSheetId="1">#REF!</definedName>
    <definedName name="ikol">#REF!</definedName>
    <definedName name="IMNY" localSheetId="4">#REF!</definedName>
    <definedName name="IMNY" localSheetId="3">#REF!</definedName>
    <definedName name="IMNY" localSheetId="2">#REF!</definedName>
    <definedName name="IMNY" localSheetId="7">#REF!</definedName>
    <definedName name="IMNY" localSheetId="8">#REF!</definedName>
    <definedName name="IMNY" localSheetId="5">#REF!</definedName>
    <definedName name="IMNY" localSheetId="6">#REF!</definedName>
    <definedName name="IMNY" localSheetId="1">#REF!</definedName>
    <definedName name="IMNY">#REF!</definedName>
    <definedName name="in" localSheetId="4">#REF!</definedName>
    <definedName name="in" localSheetId="3">#REF!</definedName>
    <definedName name="in" localSheetId="2">#REF!</definedName>
    <definedName name="in" localSheetId="7">#REF!</definedName>
    <definedName name="in" localSheetId="8">#REF!</definedName>
    <definedName name="in" localSheetId="5">#REF!</definedName>
    <definedName name="in" localSheetId="6">#REF!</definedName>
    <definedName name="in" localSheetId="1">#REF!</definedName>
    <definedName name="in">#REF!</definedName>
    <definedName name="INB" localSheetId="4">#REF!</definedName>
    <definedName name="INB" localSheetId="3">#REF!</definedName>
    <definedName name="INB" localSheetId="2">#REF!</definedName>
    <definedName name="INB" localSheetId="7">#REF!</definedName>
    <definedName name="INB" localSheetId="8">#REF!</definedName>
    <definedName name="INB" localSheetId="5">#REF!</definedName>
    <definedName name="INB" localSheetId="6">#REF!</definedName>
    <definedName name="INB" localSheetId="1">#REF!</definedName>
    <definedName name="INB">#REF!</definedName>
    <definedName name="INBU" localSheetId="4">#REF!</definedName>
    <definedName name="INBU" localSheetId="3">#REF!</definedName>
    <definedName name="INBU" localSheetId="2">#REF!</definedName>
    <definedName name="INBU" localSheetId="7">#REF!</definedName>
    <definedName name="INBU" localSheetId="8">#REF!</definedName>
    <definedName name="INBU" localSheetId="5">#REF!</definedName>
    <definedName name="INBU" localSheetId="6">#REF!</definedName>
    <definedName name="INBU" localSheetId="1">#REF!</definedName>
    <definedName name="INBU">#REF!</definedName>
    <definedName name="incomet" localSheetId="4">#REF!</definedName>
    <definedName name="incomet" localSheetId="3">#REF!</definedName>
    <definedName name="incomet" localSheetId="2">#REF!</definedName>
    <definedName name="incomet" localSheetId="7">#REF!</definedName>
    <definedName name="incomet" localSheetId="8">#REF!</definedName>
    <definedName name="incomet" localSheetId="5">#REF!</definedName>
    <definedName name="incomet" localSheetId="6">#REF!</definedName>
    <definedName name="incomet" localSheetId="1">#REF!</definedName>
    <definedName name="incomet">#REF!</definedName>
    <definedName name="incometax" localSheetId="4">#REF!</definedName>
    <definedName name="incometax" localSheetId="3">#REF!</definedName>
    <definedName name="incometax" localSheetId="2">#REF!</definedName>
    <definedName name="incometax" localSheetId="7">#REF!</definedName>
    <definedName name="incometax" localSheetId="8">#REF!</definedName>
    <definedName name="incometax" localSheetId="5">#REF!</definedName>
    <definedName name="incometax" localSheetId="6">#REF!</definedName>
    <definedName name="incometax" localSheetId="1">#REF!</definedName>
    <definedName name="incometax">#REF!</definedName>
    <definedName name="IndependentReviewer" localSheetId="4">#REF!</definedName>
    <definedName name="IndependentReviewer" localSheetId="3">#REF!</definedName>
    <definedName name="IndependentReviewer" localSheetId="2">#REF!</definedName>
    <definedName name="IndependentReviewer" localSheetId="7">#REF!</definedName>
    <definedName name="IndependentReviewer" localSheetId="8">#REF!</definedName>
    <definedName name="IndependentReviewer" localSheetId="5">#REF!</definedName>
    <definedName name="IndependentReviewer" localSheetId="6">#REF!</definedName>
    <definedName name="IndependentReviewer" localSheetId="1">#REF!</definedName>
    <definedName name="IndependentReviewer">#REF!</definedName>
    <definedName name="Indprod" localSheetId="4">#REF!</definedName>
    <definedName name="Indprod" localSheetId="3">#REF!</definedName>
    <definedName name="Indprod" localSheetId="2">#REF!</definedName>
    <definedName name="Indprod" localSheetId="7">#REF!</definedName>
    <definedName name="Indprod" localSheetId="8">#REF!</definedName>
    <definedName name="Indprod" localSheetId="5">#REF!</definedName>
    <definedName name="Indprod" localSheetId="6">#REF!</definedName>
    <definedName name="Indprod" localSheetId="1">#REF!</definedName>
    <definedName name="Indprod">#REF!</definedName>
    <definedName name="IndustryTable">#N/A</definedName>
    <definedName name="InterestSubordinatedFixedIncurred" localSheetId="4">[13]Workings!#REF!</definedName>
    <definedName name="InterestSubordinatedFixedIncurred" localSheetId="3">[13]Workings!#REF!</definedName>
    <definedName name="InterestSubordinatedFixedIncurred" localSheetId="2">[13]Workings!#REF!</definedName>
    <definedName name="InterestSubordinatedFixedIncurred" localSheetId="7">[13]Workings!#REF!</definedName>
    <definedName name="InterestSubordinatedFixedIncurred" localSheetId="8">[13]Workings!#REF!</definedName>
    <definedName name="InterestSubordinatedFixedIncurred" localSheetId="5">[13]Workings!#REF!</definedName>
    <definedName name="InterestSubordinatedFixedIncurred" localSheetId="6">[13]Workings!#REF!</definedName>
    <definedName name="InterestSubordinatedFixedIncurred" localSheetId="1">[13]Workings!#REF!</definedName>
    <definedName name="InterestSubordinatedFixedIncurred">[13]Workings!#REF!</definedName>
    <definedName name="InterestSubordinatedFloatingIncurred" localSheetId="4">[13]Workings!#REF!</definedName>
    <definedName name="InterestSubordinatedFloatingIncurred" localSheetId="3">[13]Workings!#REF!</definedName>
    <definedName name="InterestSubordinatedFloatingIncurred" localSheetId="2">[13]Workings!#REF!</definedName>
    <definedName name="InterestSubordinatedFloatingIncurred" localSheetId="7">[13]Workings!#REF!</definedName>
    <definedName name="InterestSubordinatedFloatingIncurred" localSheetId="8">[13]Workings!#REF!</definedName>
    <definedName name="InterestSubordinatedFloatingIncurred" localSheetId="5">[13]Workings!#REF!</definedName>
    <definedName name="InterestSubordinatedFloatingIncurred" localSheetId="6">[13]Workings!#REF!</definedName>
    <definedName name="InterestSubordinatedFloatingIncurred" localSheetId="1">[13]Workings!#REF!</definedName>
    <definedName name="InterestSubordinatedFloatingIncurred">[13]Workings!#REF!</definedName>
    <definedName name="Interval">[17]SMSTemp!$B$35</definedName>
    <definedName name="IntRateSubordinatedFixed" localSheetId="4">[13]Workings!#REF!</definedName>
    <definedName name="IntRateSubordinatedFixed" localSheetId="3">[13]Workings!#REF!</definedName>
    <definedName name="IntRateSubordinatedFixed" localSheetId="2">[13]Workings!#REF!</definedName>
    <definedName name="IntRateSubordinatedFixed" localSheetId="7">[13]Workings!#REF!</definedName>
    <definedName name="IntRateSubordinatedFixed" localSheetId="8">[13]Workings!#REF!</definedName>
    <definedName name="IntRateSubordinatedFixed" localSheetId="5">[13]Workings!#REF!</definedName>
    <definedName name="IntRateSubordinatedFixed" localSheetId="6">[13]Workings!#REF!</definedName>
    <definedName name="IntRateSubordinatedFixed" localSheetId="1">[13]Workings!#REF!</definedName>
    <definedName name="IntRateSubordinatedFixed">[13]Workings!#REF!</definedName>
    <definedName name="IntRateSubordinatedFloating" localSheetId="4">[13]Workings!#REF!</definedName>
    <definedName name="IntRateSubordinatedFloating" localSheetId="3">[13]Workings!#REF!</definedName>
    <definedName name="IntRateSubordinatedFloating" localSheetId="2">[13]Workings!#REF!</definedName>
    <definedName name="IntRateSubordinatedFloating" localSheetId="7">[13]Workings!#REF!</definedName>
    <definedName name="IntRateSubordinatedFloating" localSheetId="8">[13]Workings!#REF!</definedName>
    <definedName name="IntRateSubordinatedFloating" localSheetId="5">[13]Workings!#REF!</definedName>
    <definedName name="IntRateSubordinatedFloating" localSheetId="6">[13]Workings!#REF!</definedName>
    <definedName name="IntRateSubordinatedFloating" localSheetId="1">[13]Workings!#REF!</definedName>
    <definedName name="IntRateSubordinatedFloating">[13]Workings!#REF!</definedName>
    <definedName name="Invest" localSheetId="4">#REF!</definedName>
    <definedName name="Invest" localSheetId="3">#REF!</definedName>
    <definedName name="Invest" localSheetId="2">#REF!</definedName>
    <definedName name="Invest" localSheetId="7">#REF!</definedName>
    <definedName name="Invest" localSheetId="8">#REF!</definedName>
    <definedName name="Invest" localSheetId="5">#REF!</definedName>
    <definedName name="Invest" localSheetId="6">#REF!</definedName>
    <definedName name="Invest" localSheetId="1">#REF!</definedName>
    <definedName name="Invest">#REF!</definedName>
    <definedName name="Invsect" localSheetId="4">#REF!</definedName>
    <definedName name="Invsect" localSheetId="3">#REF!</definedName>
    <definedName name="Invsect" localSheetId="2">#REF!</definedName>
    <definedName name="Invsect" localSheetId="7">#REF!</definedName>
    <definedName name="Invsect" localSheetId="8">#REF!</definedName>
    <definedName name="Invsect" localSheetId="5">#REF!</definedName>
    <definedName name="Invsect" localSheetId="6">#REF!</definedName>
    <definedName name="Invsect" localSheetId="1">#REF!</definedName>
    <definedName name="Invsect">#REF!</definedName>
    <definedName name="IO" localSheetId="4">#REF!</definedName>
    <definedName name="IO" localSheetId="3">#REF!</definedName>
    <definedName name="IO" localSheetId="2">#REF!</definedName>
    <definedName name="IO" localSheetId="7">#REF!</definedName>
    <definedName name="IO" localSheetId="8">#REF!</definedName>
    <definedName name="IO" localSheetId="5">#REF!</definedName>
    <definedName name="IO" localSheetId="6">#REF!</definedName>
    <definedName name="IO" localSheetId="1">#REF!</definedName>
    <definedName name="IO">#REF!</definedName>
    <definedName name="IOYOL" localSheetId="4">#REF!</definedName>
    <definedName name="IOYOL" localSheetId="3">#REF!</definedName>
    <definedName name="IOYOL" localSheetId="2">#REF!</definedName>
    <definedName name="IOYOL" localSheetId="7">#REF!</definedName>
    <definedName name="IOYOL" localSheetId="8">#REF!</definedName>
    <definedName name="IOYOL" localSheetId="5">#REF!</definedName>
    <definedName name="IOYOL" localSheetId="6">#REF!</definedName>
    <definedName name="IOYOL" localSheetId="1">#REF!</definedName>
    <definedName name="IOYOL">#REF!</definedName>
    <definedName name="IP" localSheetId="4">#REF!</definedName>
    <definedName name="IP" localSheetId="3">#REF!</definedName>
    <definedName name="IP" localSheetId="2">#REF!</definedName>
    <definedName name="IP" localSheetId="7">#REF!</definedName>
    <definedName name="IP" localSheetId="8">#REF!</definedName>
    <definedName name="IP" localSheetId="5">#REF!</definedName>
    <definedName name="IP" localSheetId="6">#REF!</definedName>
    <definedName name="IP" localSheetId="1">#REF!</definedName>
    <definedName name="IP">#REF!</definedName>
    <definedName name="item">[26]Статьи!$A$3:$B$55</definedName>
    <definedName name="itemm">[27]Статьи!$A$3:$B$42</definedName>
    <definedName name="IU" localSheetId="4">#REF!</definedName>
    <definedName name="IU" localSheetId="3">#REF!</definedName>
    <definedName name="IU" localSheetId="2">#REF!</definedName>
    <definedName name="IU" localSheetId="7">#REF!</definedName>
    <definedName name="IU" localSheetId="8">#REF!</definedName>
    <definedName name="IU" localSheetId="5">#REF!</definedName>
    <definedName name="IU" localSheetId="6">#REF!</definedName>
    <definedName name="IU" localSheetId="1">#REF!</definedName>
    <definedName name="IU">#REF!</definedName>
    <definedName name="iuy" localSheetId="4">#REF!</definedName>
    <definedName name="iuy" localSheetId="3">#REF!</definedName>
    <definedName name="iuy" localSheetId="2">#REF!</definedName>
    <definedName name="iuy" localSheetId="7">#REF!</definedName>
    <definedName name="iuy" localSheetId="8">#REF!</definedName>
    <definedName name="iuy" localSheetId="5">#REF!</definedName>
    <definedName name="iuy" localSheetId="6">#REF!</definedName>
    <definedName name="iuy" localSheetId="1">#REF!</definedName>
    <definedName name="iuy">#REF!</definedName>
    <definedName name="iuy7hgftr" localSheetId="4">'[22]расш по 146  _2_'!#REF!</definedName>
    <definedName name="iuy7hgftr" localSheetId="3">'[22]расш по 146  _2_'!#REF!</definedName>
    <definedName name="iuy7hgftr" localSheetId="2">'[22]расш по 146  _2_'!#REF!</definedName>
    <definedName name="iuy7hgftr" localSheetId="7">'[22]расш по 146  _2_'!#REF!</definedName>
    <definedName name="iuy7hgftr" localSheetId="8">'[22]расш по 146  _2_'!#REF!</definedName>
    <definedName name="iuy7hgftr" localSheetId="5">'[22]расш по 146  _2_'!#REF!</definedName>
    <definedName name="iuy7hgftr" localSheetId="6">'[22]расш по 146  _2_'!#REF!</definedName>
    <definedName name="iuy7hgftr" localSheetId="1">'[22]расш по 146  _2_'!#REF!</definedName>
    <definedName name="iuy7hgftr">'[22]расш по 146  _2_'!#REF!</definedName>
    <definedName name="j" localSheetId="4">#REF!</definedName>
    <definedName name="j" localSheetId="3">#REF!</definedName>
    <definedName name="j" localSheetId="2">#REF!</definedName>
    <definedName name="j" localSheetId="7">#REF!</definedName>
    <definedName name="j" localSheetId="8">#REF!</definedName>
    <definedName name="j" localSheetId="5">#REF!</definedName>
    <definedName name="j" localSheetId="6">#REF!</definedName>
    <definedName name="j" localSheetId="0">#REF!</definedName>
    <definedName name="j" localSheetId="1">#REF!</definedName>
    <definedName name="j">#REF!</definedName>
    <definedName name="j_1" localSheetId="4">#REF!</definedName>
    <definedName name="j_1" localSheetId="3">#REF!</definedName>
    <definedName name="j_1" localSheetId="2">#REF!</definedName>
    <definedName name="j_1" localSheetId="7">#REF!</definedName>
    <definedName name="j_1" localSheetId="8">#REF!</definedName>
    <definedName name="j_1" localSheetId="5">#REF!</definedName>
    <definedName name="j_1" localSheetId="6">#REF!</definedName>
    <definedName name="j_1" localSheetId="1">#REF!</definedName>
    <definedName name="j_1">#REF!</definedName>
    <definedName name="j_2" localSheetId="4">#REF!</definedName>
    <definedName name="j_2" localSheetId="3">#REF!</definedName>
    <definedName name="j_2" localSheetId="2">#REF!</definedName>
    <definedName name="j_2" localSheetId="7">#REF!</definedName>
    <definedName name="j_2" localSheetId="8">#REF!</definedName>
    <definedName name="j_2" localSheetId="5">#REF!</definedName>
    <definedName name="j_2" localSheetId="6">#REF!</definedName>
    <definedName name="j_2" localSheetId="1">#REF!</definedName>
    <definedName name="j_2">#REF!</definedName>
    <definedName name="j_3" localSheetId="4">#REF!</definedName>
    <definedName name="j_3" localSheetId="3">#REF!</definedName>
    <definedName name="j_3" localSheetId="2">#REF!</definedName>
    <definedName name="j_3" localSheetId="7">#REF!</definedName>
    <definedName name="j_3" localSheetId="8">#REF!</definedName>
    <definedName name="j_3" localSheetId="5">#REF!</definedName>
    <definedName name="j_3" localSheetId="6">#REF!</definedName>
    <definedName name="j_3" localSheetId="1">#REF!</definedName>
    <definedName name="j_3">#REF!</definedName>
    <definedName name="j_4" localSheetId="4">#REF!</definedName>
    <definedName name="j_4" localSheetId="3">#REF!</definedName>
    <definedName name="j_4" localSheetId="2">#REF!</definedName>
    <definedName name="j_4" localSheetId="7">#REF!</definedName>
    <definedName name="j_4" localSheetId="8">#REF!</definedName>
    <definedName name="j_4" localSheetId="5">#REF!</definedName>
    <definedName name="j_4" localSheetId="6">#REF!</definedName>
    <definedName name="j_4" localSheetId="1">#REF!</definedName>
    <definedName name="j_4">#REF!</definedName>
    <definedName name="JB" localSheetId="4">#REF!</definedName>
    <definedName name="JB" localSheetId="3">#REF!</definedName>
    <definedName name="JB" localSheetId="2">#REF!</definedName>
    <definedName name="JB" localSheetId="7">#REF!</definedName>
    <definedName name="JB" localSheetId="8">#REF!</definedName>
    <definedName name="JB" localSheetId="5">#REF!</definedName>
    <definedName name="JB" localSheetId="6">#REF!</definedName>
    <definedName name="JB" localSheetId="1">#REF!</definedName>
    <definedName name="JB">#REF!</definedName>
    <definedName name="jgj" localSheetId="4">#REF!</definedName>
    <definedName name="jgj" localSheetId="3">#REF!</definedName>
    <definedName name="jgj" localSheetId="2">#REF!</definedName>
    <definedName name="jgj" localSheetId="7">#REF!</definedName>
    <definedName name="jgj" localSheetId="8">#REF!</definedName>
    <definedName name="jgj" localSheetId="5">#REF!</definedName>
    <definedName name="jgj" localSheetId="6">#REF!</definedName>
    <definedName name="jgj" localSheetId="1">#REF!</definedName>
    <definedName name="jgj">#REF!</definedName>
    <definedName name="JH" localSheetId="4">#REF!</definedName>
    <definedName name="JH" localSheetId="3">#REF!</definedName>
    <definedName name="JH" localSheetId="2">#REF!</definedName>
    <definedName name="JH" localSheetId="7">#REF!</definedName>
    <definedName name="JH" localSheetId="8">#REF!</definedName>
    <definedName name="JH" localSheetId="5">#REF!</definedName>
    <definedName name="JH" localSheetId="6">#REF!</definedName>
    <definedName name="JH" localSheetId="1">#REF!</definedName>
    <definedName name="JH">#REF!</definedName>
    <definedName name="JHE" localSheetId="4">#REF!</definedName>
    <definedName name="JHE" localSheetId="3">#REF!</definedName>
    <definedName name="JHE" localSheetId="2">#REF!</definedName>
    <definedName name="JHE" localSheetId="7">#REF!</definedName>
    <definedName name="JHE" localSheetId="8">#REF!</definedName>
    <definedName name="JHE" localSheetId="5">#REF!</definedName>
    <definedName name="JHE" localSheetId="6">#REF!</definedName>
    <definedName name="JHE" localSheetId="1">#REF!</definedName>
    <definedName name="JHE">#REF!</definedName>
    <definedName name="jhgf" localSheetId="4">#REF!</definedName>
    <definedName name="jhgf" localSheetId="3">#REF!</definedName>
    <definedName name="jhgf" localSheetId="2">#REF!</definedName>
    <definedName name="jhgf" localSheetId="7">#REF!</definedName>
    <definedName name="jhgf" localSheetId="8">#REF!</definedName>
    <definedName name="jhgf" localSheetId="5">#REF!</definedName>
    <definedName name="jhgf" localSheetId="6">#REF!</definedName>
    <definedName name="jhgf" localSheetId="1">#REF!</definedName>
    <definedName name="jhgf">#REF!</definedName>
    <definedName name="jhgyt" localSheetId="4">#REF!</definedName>
    <definedName name="jhgyt" localSheetId="3">#REF!</definedName>
    <definedName name="jhgyt" localSheetId="2">#REF!</definedName>
    <definedName name="jhgyt" localSheetId="7">#REF!</definedName>
    <definedName name="jhgyt" localSheetId="8">#REF!</definedName>
    <definedName name="jhgyt" localSheetId="5">#REF!</definedName>
    <definedName name="jhgyt" localSheetId="6">#REF!</definedName>
    <definedName name="jhgyt" localSheetId="1">#REF!</definedName>
    <definedName name="jhgyt">#REF!</definedName>
    <definedName name="JHNH" localSheetId="4">#REF!</definedName>
    <definedName name="JHNH" localSheetId="3">#REF!</definedName>
    <definedName name="JHNH" localSheetId="2">#REF!</definedName>
    <definedName name="JHNH" localSheetId="7">#REF!</definedName>
    <definedName name="JHNH" localSheetId="8">#REF!</definedName>
    <definedName name="JHNH" localSheetId="5">#REF!</definedName>
    <definedName name="JHNH" localSheetId="6">#REF!</definedName>
    <definedName name="JHNH" localSheetId="1">#REF!</definedName>
    <definedName name="JHNH">#REF!</definedName>
    <definedName name="JHV" localSheetId="4">#REF!</definedName>
    <definedName name="JHV" localSheetId="3">#REF!</definedName>
    <definedName name="JHV" localSheetId="2">#REF!</definedName>
    <definedName name="JHV" localSheetId="7">#REF!</definedName>
    <definedName name="JHV" localSheetId="8">#REF!</definedName>
    <definedName name="JHV" localSheetId="5">#REF!</definedName>
    <definedName name="JHV" localSheetId="6">#REF!</definedName>
    <definedName name="JHV" localSheetId="1">#REF!</definedName>
    <definedName name="JHV">#REF!</definedName>
    <definedName name="jig" localSheetId="4">#REF!</definedName>
    <definedName name="jig" localSheetId="3">#REF!</definedName>
    <definedName name="jig" localSheetId="2">#REF!</definedName>
    <definedName name="jig" localSheetId="7">#REF!</definedName>
    <definedName name="jig" localSheetId="8">#REF!</definedName>
    <definedName name="jig" localSheetId="5">#REF!</definedName>
    <definedName name="jig" localSheetId="6">#REF!</definedName>
    <definedName name="jig" localSheetId="1">#REF!</definedName>
    <definedName name="jig">#REF!</definedName>
    <definedName name="jiuhygt" localSheetId="4">#REF!</definedName>
    <definedName name="jiuhygt" localSheetId="3">#REF!</definedName>
    <definedName name="jiuhygt" localSheetId="2">#REF!</definedName>
    <definedName name="jiuhygt" localSheetId="7">#REF!</definedName>
    <definedName name="jiuhygt" localSheetId="8">#REF!</definedName>
    <definedName name="jiuhygt" localSheetId="5">#REF!</definedName>
    <definedName name="jiuhygt" localSheetId="6">#REF!</definedName>
    <definedName name="jiuhygt" localSheetId="1">#REF!</definedName>
    <definedName name="jiuhygt">#REF!</definedName>
    <definedName name="JJHB" localSheetId="4">#REF!</definedName>
    <definedName name="JJHB" localSheetId="3">#REF!</definedName>
    <definedName name="JJHB" localSheetId="2">#REF!</definedName>
    <definedName name="JJHB" localSheetId="7">#REF!</definedName>
    <definedName name="JJHB" localSheetId="8">#REF!</definedName>
    <definedName name="JJHB" localSheetId="5">#REF!</definedName>
    <definedName name="JJHB" localSheetId="6">#REF!</definedName>
    <definedName name="JJHB" localSheetId="1">#REF!</definedName>
    <definedName name="JJHB">#REF!</definedName>
    <definedName name="JK" localSheetId="4">#REF!</definedName>
    <definedName name="JK" localSheetId="3">#REF!</definedName>
    <definedName name="JK" localSheetId="2">#REF!</definedName>
    <definedName name="JK" localSheetId="7">#REF!</definedName>
    <definedName name="JK" localSheetId="8">#REF!</definedName>
    <definedName name="JK" localSheetId="5">#REF!</definedName>
    <definedName name="JK" localSheetId="6">#REF!</definedName>
    <definedName name="JK" localSheetId="1">#REF!</definedName>
    <definedName name="JK">#REF!</definedName>
    <definedName name="JKH" localSheetId="4">#REF!</definedName>
    <definedName name="JKH" localSheetId="3">#REF!</definedName>
    <definedName name="JKH" localSheetId="2">#REF!</definedName>
    <definedName name="JKH" localSheetId="7">#REF!</definedName>
    <definedName name="JKH" localSheetId="8">#REF!</definedName>
    <definedName name="JKH" localSheetId="5">#REF!</definedName>
    <definedName name="JKH" localSheetId="6">#REF!</definedName>
    <definedName name="JKH" localSheetId="1">#REF!</definedName>
    <definedName name="JKH">#REF!</definedName>
    <definedName name="JKL" localSheetId="4">#REF!</definedName>
    <definedName name="JKL" localSheetId="3">#REF!</definedName>
    <definedName name="JKL" localSheetId="2">#REF!</definedName>
    <definedName name="JKL" localSheetId="7">#REF!</definedName>
    <definedName name="JKL" localSheetId="8">#REF!</definedName>
    <definedName name="JKL" localSheetId="5">#REF!</definedName>
    <definedName name="JKL" localSheetId="6">#REF!</definedName>
    <definedName name="JKL" localSheetId="1">#REF!</definedName>
    <definedName name="JKL">#REF!</definedName>
    <definedName name="jklrtgew45" localSheetId="4">#REF!</definedName>
    <definedName name="jklrtgew45" localSheetId="3">#REF!</definedName>
    <definedName name="jklrtgew45" localSheetId="2">#REF!</definedName>
    <definedName name="jklrtgew45" localSheetId="7">#REF!</definedName>
    <definedName name="jklrtgew45" localSheetId="8">#REF!</definedName>
    <definedName name="jklrtgew45" localSheetId="5">#REF!</definedName>
    <definedName name="jklrtgew45" localSheetId="6">#REF!</definedName>
    <definedName name="jklrtgew45" localSheetId="1">#REF!</definedName>
    <definedName name="jklrtgew45">#REF!</definedName>
    <definedName name="JL" localSheetId="4">#REF!</definedName>
    <definedName name="JL" localSheetId="3">#REF!</definedName>
    <definedName name="JL" localSheetId="2">#REF!</definedName>
    <definedName name="JL" localSheetId="7">#REF!</definedName>
    <definedName name="JL" localSheetId="8">#REF!</definedName>
    <definedName name="JL" localSheetId="5">#REF!</definedName>
    <definedName name="JL" localSheetId="6">#REF!</definedName>
    <definedName name="JL" localSheetId="1">#REF!</definedName>
    <definedName name="JL">#REF!</definedName>
    <definedName name="JLK" localSheetId="4">#REF!</definedName>
    <definedName name="JLK" localSheetId="3">#REF!</definedName>
    <definedName name="JLK" localSheetId="2">#REF!</definedName>
    <definedName name="JLK" localSheetId="7">#REF!</definedName>
    <definedName name="JLK" localSheetId="8">#REF!</definedName>
    <definedName name="JLK" localSheetId="5">#REF!</definedName>
    <definedName name="JLK" localSheetId="6">#REF!</definedName>
    <definedName name="JLK" localSheetId="1">#REF!</definedName>
    <definedName name="JLK">#REF!</definedName>
    <definedName name="jlp" localSheetId="4">#REF!</definedName>
    <definedName name="jlp" localSheetId="3">#REF!</definedName>
    <definedName name="jlp" localSheetId="2">#REF!</definedName>
    <definedName name="jlp" localSheetId="7">#REF!</definedName>
    <definedName name="jlp" localSheetId="8">#REF!</definedName>
    <definedName name="jlp" localSheetId="5">#REF!</definedName>
    <definedName name="jlp" localSheetId="6">#REF!</definedName>
    <definedName name="jlp" localSheetId="1">#REF!</definedName>
    <definedName name="jlp">#REF!</definedName>
    <definedName name="jmghrf" localSheetId="4">#REF!</definedName>
    <definedName name="jmghrf" localSheetId="3">#REF!</definedName>
    <definedName name="jmghrf" localSheetId="2">#REF!</definedName>
    <definedName name="jmghrf" localSheetId="7">#REF!</definedName>
    <definedName name="jmghrf" localSheetId="8">#REF!</definedName>
    <definedName name="jmghrf" localSheetId="5">#REF!</definedName>
    <definedName name="jmghrf" localSheetId="6">#REF!</definedName>
    <definedName name="jmghrf" localSheetId="1">#REF!</definedName>
    <definedName name="jmghrf">#REF!</definedName>
    <definedName name="JMJ" localSheetId="4">#REF!</definedName>
    <definedName name="JMJ" localSheetId="3">#REF!</definedName>
    <definedName name="JMJ" localSheetId="2">#REF!</definedName>
    <definedName name="JMJ" localSheetId="7">#REF!</definedName>
    <definedName name="JMJ" localSheetId="8">#REF!</definedName>
    <definedName name="JMJ" localSheetId="5">#REF!</definedName>
    <definedName name="JMJ" localSheetId="6">#REF!</definedName>
    <definedName name="JMJ" localSheetId="1">#REF!</definedName>
    <definedName name="JMJ">#REF!</definedName>
    <definedName name="jmk" localSheetId="4">#REF!</definedName>
    <definedName name="jmk" localSheetId="3">#REF!</definedName>
    <definedName name="jmk" localSheetId="2">#REF!</definedName>
    <definedName name="jmk" localSheetId="7">#REF!</definedName>
    <definedName name="jmk" localSheetId="8">#REF!</definedName>
    <definedName name="jmk" localSheetId="5">#REF!</definedName>
    <definedName name="jmk" localSheetId="6">#REF!</definedName>
    <definedName name="jmk" localSheetId="1">#REF!</definedName>
    <definedName name="jmk">#REF!</definedName>
    <definedName name="JML" localSheetId="4">#REF!</definedName>
    <definedName name="JML" localSheetId="3">#REF!</definedName>
    <definedName name="JML" localSheetId="2">#REF!</definedName>
    <definedName name="JML" localSheetId="7">#REF!</definedName>
    <definedName name="JML" localSheetId="8">#REF!</definedName>
    <definedName name="JML" localSheetId="5">#REF!</definedName>
    <definedName name="JML" localSheetId="6">#REF!</definedName>
    <definedName name="JML" localSheetId="1">#REF!</definedName>
    <definedName name="JML">#REF!</definedName>
    <definedName name="jmml" localSheetId="4">#REF!</definedName>
    <definedName name="jmml" localSheetId="3">#REF!</definedName>
    <definedName name="jmml" localSheetId="2">#REF!</definedName>
    <definedName name="jmml" localSheetId="7">#REF!</definedName>
    <definedName name="jmml" localSheetId="8">#REF!</definedName>
    <definedName name="jmml" localSheetId="5">#REF!</definedName>
    <definedName name="jmml" localSheetId="6">#REF!</definedName>
    <definedName name="jmml" localSheetId="1">#REF!</definedName>
    <definedName name="jmml">#REF!</definedName>
    <definedName name="jmnui" localSheetId="4">#REF!</definedName>
    <definedName name="jmnui" localSheetId="3">#REF!</definedName>
    <definedName name="jmnui" localSheetId="2">#REF!</definedName>
    <definedName name="jmnui" localSheetId="7">#REF!</definedName>
    <definedName name="jmnui" localSheetId="8">#REF!</definedName>
    <definedName name="jmnui" localSheetId="5">#REF!</definedName>
    <definedName name="jmnui" localSheetId="6">#REF!</definedName>
    <definedName name="jmnui" localSheetId="1">#REF!</definedName>
    <definedName name="jmnui">#REF!</definedName>
    <definedName name="JN" localSheetId="4">#REF!</definedName>
    <definedName name="JN" localSheetId="3">#REF!</definedName>
    <definedName name="JN" localSheetId="2">#REF!</definedName>
    <definedName name="JN" localSheetId="7">#REF!</definedName>
    <definedName name="JN" localSheetId="8">#REF!</definedName>
    <definedName name="JN" localSheetId="5">#REF!</definedName>
    <definedName name="JN" localSheetId="6">#REF!</definedName>
    <definedName name="JN" localSheetId="1">#REF!</definedName>
    <definedName name="JN">#REF!</definedName>
    <definedName name="jnd" localSheetId="4">#REF!</definedName>
    <definedName name="jnd" localSheetId="3">#REF!</definedName>
    <definedName name="jnd" localSheetId="2">#REF!</definedName>
    <definedName name="jnd" localSheetId="7">#REF!</definedName>
    <definedName name="jnd" localSheetId="8">#REF!</definedName>
    <definedName name="jnd" localSheetId="5">#REF!</definedName>
    <definedName name="jnd" localSheetId="6">#REF!</definedName>
    <definedName name="jnd" localSheetId="1">#REF!</definedName>
    <definedName name="jnd">#REF!</definedName>
    <definedName name="jnhbgvfc" localSheetId="4">#REF!</definedName>
    <definedName name="jnhbgvfc" localSheetId="3">#REF!</definedName>
    <definedName name="jnhbgvfc" localSheetId="2">#REF!</definedName>
    <definedName name="jnhbgvfc" localSheetId="7">#REF!</definedName>
    <definedName name="jnhbgvfc" localSheetId="8">#REF!</definedName>
    <definedName name="jnhbgvfc" localSheetId="5">#REF!</definedName>
    <definedName name="jnhbgvfc" localSheetId="6">#REF!</definedName>
    <definedName name="jnhbgvfc" localSheetId="1">#REF!</definedName>
    <definedName name="jnhbgvfc">#REF!</definedName>
    <definedName name="jnhgfd" localSheetId="4">#REF!</definedName>
    <definedName name="jnhgfd" localSheetId="3">#REF!</definedName>
    <definedName name="jnhgfd" localSheetId="2">#REF!</definedName>
    <definedName name="jnhgfd" localSheetId="7">#REF!</definedName>
    <definedName name="jnhgfd" localSheetId="8">#REF!</definedName>
    <definedName name="jnhgfd" localSheetId="5">#REF!</definedName>
    <definedName name="jnhgfd" localSheetId="6">#REF!</definedName>
    <definedName name="jnhgfd" localSheetId="1">#REF!</definedName>
    <definedName name="jnhgfd">#REF!</definedName>
    <definedName name="jres" localSheetId="4">#REF!</definedName>
    <definedName name="jres" localSheetId="3">#REF!</definedName>
    <definedName name="jres" localSheetId="2">#REF!</definedName>
    <definedName name="jres" localSheetId="7">#REF!</definedName>
    <definedName name="jres" localSheetId="8">#REF!</definedName>
    <definedName name="jres" localSheetId="5">#REF!</definedName>
    <definedName name="jres" localSheetId="6">#REF!</definedName>
    <definedName name="jres" localSheetId="1">#REF!</definedName>
    <definedName name="jres">#REF!</definedName>
    <definedName name="jtf" localSheetId="4">#REF!</definedName>
    <definedName name="jtf" localSheetId="3">#REF!</definedName>
    <definedName name="jtf" localSheetId="2">#REF!</definedName>
    <definedName name="jtf" localSheetId="7">#REF!</definedName>
    <definedName name="jtf" localSheetId="8">#REF!</definedName>
    <definedName name="jtf" localSheetId="5">#REF!</definedName>
    <definedName name="jtf" localSheetId="6">#REF!</definedName>
    <definedName name="jtf" localSheetId="1">#REF!</definedName>
    <definedName name="jtf">#REF!</definedName>
    <definedName name="jty" localSheetId="4">#REF!</definedName>
    <definedName name="jty" localSheetId="3">#REF!</definedName>
    <definedName name="jty" localSheetId="2">#REF!</definedName>
    <definedName name="jty" localSheetId="7">#REF!</definedName>
    <definedName name="jty" localSheetId="8">#REF!</definedName>
    <definedName name="jty" localSheetId="5">#REF!</definedName>
    <definedName name="jty" localSheetId="6">#REF!</definedName>
    <definedName name="jty" localSheetId="1">#REF!</definedName>
    <definedName name="jty">#REF!</definedName>
    <definedName name="ju" localSheetId="4">#REF!</definedName>
    <definedName name="ju" localSheetId="3">#REF!</definedName>
    <definedName name="ju" localSheetId="2">#REF!</definedName>
    <definedName name="ju" localSheetId="7">#REF!</definedName>
    <definedName name="ju" localSheetId="8">#REF!</definedName>
    <definedName name="ju" localSheetId="5">#REF!</definedName>
    <definedName name="ju" localSheetId="6">#REF!</definedName>
    <definedName name="ju" localSheetId="1">#REF!</definedName>
    <definedName name="ju">#REF!</definedName>
    <definedName name="juhyfvst54rgcrfy6h" localSheetId="4">#REF!</definedName>
    <definedName name="juhyfvst54rgcrfy6h" localSheetId="3">#REF!</definedName>
    <definedName name="juhyfvst54rgcrfy6h" localSheetId="2">#REF!</definedName>
    <definedName name="juhyfvst54rgcrfy6h" localSheetId="7">#REF!</definedName>
    <definedName name="juhyfvst54rgcrfy6h" localSheetId="8">#REF!</definedName>
    <definedName name="juhyfvst54rgcrfy6h" localSheetId="5">#REF!</definedName>
    <definedName name="juhyfvst54rgcrfy6h" localSheetId="6">#REF!</definedName>
    <definedName name="juhyfvst54rgcrfy6h" localSheetId="1">#REF!</definedName>
    <definedName name="juhyfvst54rgcrfy6h">#REF!</definedName>
    <definedName name="juhygt" localSheetId="4">#REF!</definedName>
    <definedName name="juhygt" localSheetId="3">#REF!</definedName>
    <definedName name="juhygt" localSheetId="2">#REF!</definedName>
    <definedName name="juhygt" localSheetId="7">#REF!</definedName>
    <definedName name="juhygt" localSheetId="8">#REF!</definedName>
    <definedName name="juhygt" localSheetId="5">#REF!</definedName>
    <definedName name="juhygt" localSheetId="6">#REF!</definedName>
    <definedName name="juhygt" localSheetId="1">#REF!</definedName>
    <definedName name="juhygt">#REF!</definedName>
    <definedName name="juj" localSheetId="4">#REF!</definedName>
    <definedName name="juj" localSheetId="3">#REF!</definedName>
    <definedName name="juj" localSheetId="2">#REF!</definedName>
    <definedName name="juj" localSheetId="7">#REF!</definedName>
    <definedName name="juj" localSheetId="8">#REF!</definedName>
    <definedName name="juj" localSheetId="5">#REF!</definedName>
    <definedName name="juj" localSheetId="6">#REF!</definedName>
    <definedName name="juj" localSheetId="1">#REF!</definedName>
    <definedName name="juj">#REF!</definedName>
    <definedName name="junekzt" localSheetId="4">#REF!</definedName>
    <definedName name="junekzt" localSheetId="3">#REF!</definedName>
    <definedName name="junekzt" localSheetId="2">#REF!</definedName>
    <definedName name="junekzt" localSheetId="7">#REF!</definedName>
    <definedName name="junekzt" localSheetId="8">#REF!</definedName>
    <definedName name="junekzt" localSheetId="5">#REF!</definedName>
    <definedName name="junekzt" localSheetId="6">#REF!</definedName>
    <definedName name="junekzt" localSheetId="1">#REF!</definedName>
    <definedName name="junekzt">#REF!</definedName>
    <definedName name="juneusd" localSheetId="4">#REF!</definedName>
    <definedName name="juneusd" localSheetId="3">#REF!</definedName>
    <definedName name="juneusd" localSheetId="2">#REF!</definedName>
    <definedName name="juneusd" localSheetId="7">#REF!</definedName>
    <definedName name="juneusd" localSheetId="8">#REF!</definedName>
    <definedName name="juneusd" localSheetId="5">#REF!</definedName>
    <definedName name="juneusd" localSheetId="6">#REF!</definedName>
    <definedName name="juneusd" localSheetId="1">#REF!</definedName>
    <definedName name="juneusd">#REF!</definedName>
    <definedName name="junkzt" localSheetId="4">#REF!</definedName>
    <definedName name="junkzt" localSheetId="3">#REF!</definedName>
    <definedName name="junkzt" localSheetId="2">#REF!</definedName>
    <definedName name="junkzt" localSheetId="7">#REF!</definedName>
    <definedName name="junkzt" localSheetId="8">#REF!</definedName>
    <definedName name="junkzt" localSheetId="5">#REF!</definedName>
    <definedName name="junkzt" localSheetId="6">#REF!</definedName>
    <definedName name="junkzt" localSheetId="1">#REF!</definedName>
    <definedName name="junkzt">#REF!</definedName>
    <definedName name="juy6t" localSheetId="4">#REF!</definedName>
    <definedName name="juy6t" localSheetId="3">#REF!</definedName>
    <definedName name="juy6t" localSheetId="2">#REF!</definedName>
    <definedName name="juy6t" localSheetId="7">#REF!</definedName>
    <definedName name="juy6t" localSheetId="8">#REF!</definedName>
    <definedName name="juy6t" localSheetId="5">#REF!</definedName>
    <definedName name="juy6t" localSheetId="6">#REF!</definedName>
    <definedName name="juy6t" localSheetId="1">#REF!</definedName>
    <definedName name="juy6t">#REF!</definedName>
    <definedName name="juytr" localSheetId="4">#REF!</definedName>
    <definedName name="juytr" localSheetId="3">#REF!</definedName>
    <definedName name="juytr" localSheetId="2">#REF!</definedName>
    <definedName name="juytr" localSheetId="7">#REF!</definedName>
    <definedName name="juytr" localSheetId="8">#REF!</definedName>
    <definedName name="juytr" localSheetId="5">#REF!</definedName>
    <definedName name="juytr" localSheetId="6">#REF!</definedName>
    <definedName name="juytr" localSheetId="1">#REF!</definedName>
    <definedName name="juytr">#REF!</definedName>
    <definedName name="jvytg" localSheetId="4">#REF!</definedName>
    <definedName name="jvytg" localSheetId="3">#REF!</definedName>
    <definedName name="jvytg" localSheetId="2">#REF!</definedName>
    <definedName name="jvytg" localSheetId="7">#REF!</definedName>
    <definedName name="jvytg" localSheetId="8">#REF!</definedName>
    <definedName name="jvytg" localSheetId="5">#REF!</definedName>
    <definedName name="jvytg" localSheetId="6">#REF!</definedName>
    <definedName name="jvytg" localSheetId="1">#REF!</definedName>
    <definedName name="jvytg">#REF!</definedName>
    <definedName name="JY" localSheetId="4">#REF!</definedName>
    <definedName name="JY" localSheetId="3">#REF!</definedName>
    <definedName name="JY" localSheetId="2">#REF!</definedName>
    <definedName name="JY" localSheetId="7">#REF!</definedName>
    <definedName name="JY" localSheetId="8">#REF!</definedName>
    <definedName name="JY" localSheetId="5">#REF!</definedName>
    <definedName name="JY" localSheetId="6">#REF!</definedName>
    <definedName name="JY" localSheetId="1">#REF!</definedName>
    <definedName name="JY">#REF!</definedName>
    <definedName name="JYJ" localSheetId="4">#REF!</definedName>
    <definedName name="JYJ" localSheetId="3">#REF!</definedName>
    <definedName name="JYJ" localSheetId="2">#REF!</definedName>
    <definedName name="JYJ" localSheetId="7">#REF!</definedName>
    <definedName name="JYJ" localSheetId="8">#REF!</definedName>
    <definedName name="JYJ" localSheetId="5">#REF!</definedName>
    <definedName name="JYJ" localSheetId="6">#REF!</definedName>
    <definedName name="JYJ" localSheetId="1">#REF!</definedName>
    <definedName name="JYJ">#REF!</definedName>
    <definedName name="K" localSheetId="4">#REF!</definedName>
    <definedName name="K" localSheetId="3">#REF!</definedName>
    <definedName name="K" localSheetId="2">#REF!</definedName>
    <definedName name="K" localSheetId="7">#REF!</definedName>
    <definedName name="K" localSheetId="8">#REF!</definedName>
    <definedName name="K" localSheetId="5">#REF!</definedName>
    <definedName name="K" localSheetId="6">#REF!</definedName>
    <definedName name="K" localSheetId="1">#REF!</definedName>
    <definedName name="K">#REF!</definedName>
    <definedName name="kazlxly">[18]Parameters!$J$7:$L$120</definedName>
    <definedName name="KB" localSheetId="4">#REF!</definedName>
    <definedName name="KB" localSheetId="3">#REF!</definedName>
    <definedName name="KB" localSheetId="2">#REF!</definedName>
    <definedName name="KB" localSheetId="7">#REF!</definedName>
    <definedName name="KB" localSheetId="8">#REF!</definedName>
    <definedName name="KB" localSheetId="5">#REF!</definedName>
    <definedName name="KB" localSheetId="6">#REF!</definedName>
    <definedName name="KB" localSheetId="1">#REF!</definedName>
    <definedName name="KB">#REF!</definedName>
    <definedName name="KBV" localSheetId="4">#REF!</definedName>
    <definedName name="KBV" localSheetId="3">#REF!</definedName>
    <definedName name="KBV" localSheetId="2">#REF!</definedName>
    <definedName name="KBV" localSheetId="7">#REF!</definedName>
    <definedName name="KBV" localSheetId="8">#REF!</definedName>
    <definedName name="KBV" localSheetId="5">#REF!</definedName>
    <definedName name="KBV" localSheetId="6">#REF!</definedName>
    <definedName name="KBV" localSheetId="1">#REF!</definedName>
    <definedName name="KBV">#REF!</definedName>
    <definedName name="KE" localSheetId="4">#REF!</definedName>
    <definedName name="KE" localSheetId="3">#REF!</definedName>
    <definedName name="KE" localSheetId="2">#REF!</definedName>
    <definedName name="KE" localSheetId="7">#REF!</definedName>
    <definedName name="KE" localSheetId="8">#REF!</definedName>
    <definedName name="KE" localSheetId="5">#REF!</definedName>
    <definedName name="KE" localSheetId="6">#REF!</definedName>
    <definedName name="KE" localSheetId="1">#REF!</definedName>
    <definedName name="KE">#REF!</definedName>
    <definedName name="kerokokxkower" localSheetId="4">#REF!</definedName>
    <definedName name="kerokokxkower" localSheetId="3">#REF!</definedName>
    <definedName name="kerokokxkower" localSheetId="2">#REF!</definedName>
    <definedName name="kerokokxkower" localSheetId="7">#REF!</definedName>
    <definedName name="kerokokxkower" localSheetId="8">#REF!</definedName>
    <definedName name="kerokokxkower" localSheetId="5">#REF!</definedName>
    <definedName name="kerokokxkower" localSheetId="6">#REF!</definedName>
    <definedName name="kerokokxkower" localSheetId="1">#REF!</definedName>
    <definedName name="kerokokxkower">#REF!</definedName>
    <definedName name="KFG" localSheetId="4">#REF!</definedName>
    <definedName name="KFG" localSheetId="3">#REF!</definedName>
    <definedName name="KFG" localSheetId="2">#REF!</definedName>
    <definedName name="KFG" localSheetId="7">#REF!</definedName>
    <definedName name="KFG" localSheetId="8">#REF!</definedName>
    <definedName name="KFG" localSheetId="5">#REF!</definedName>
    <definedName name="KFG" localSheetId="6">#REF!</definedName>
    <definedName name="KFG" localSheetId="1">#REF!</definedName>
    <definedName name="KFG">#REF!</definedName>
    <definedName name="KH" localSheetId="4">#REF!</definedName>
    <definedName name="KH" localSheetId="3">#REF!</definedName>
    <definedName name="KH" localSheetId="2">#REF!</definedName>
    <definedName name="KH" localSheetId="7">#REF!</definedName>
    <definedName name="KH" localSheetId="8">#REF!</definedName>
    <definedName name="KH" localSheetId="5">#REF!</definedName>
    <definedName name="KH" localSheetId="6">#REF!</definedName>
    <definedName name="KH" localSheetId="1">#REF!</definedName>
    <definedName name="KH">#REF!</definedName>
    <definedName name="ki" localSheetId="4">#REF!</definedName>
    <definedName name="ki" localSheetId="3">#REF!</definedName>
    <definedName name="ki" localSheetId="2">#REF!</definedName>
    <definedName name="ki" localSheetId="7">#REF!</definedName>
    <definedName name="ki" localSheetId="8">#REF!</definedName>
    <definedName name="ki" localSheetId="5">#REF!</definedName>
    <definedName name="ki" localSheetId="6">#REF!</definedName>
    <definedName name="ki" localSheetId="1">#REF!</definedName>
    <definedName name="ki">#REF!</definedName>
    <definedName name="kij" localSheetId="4">#REF!</definedName>
    <definedName name="kij" localSheetId="3">#REF!</definedName>
    <definedName name="kij" localSheetId="2">#REF!</definedName>
    <definedName name="kij" localSheetId="7">#REF!</definedName>
    <definedName name="kij" localSheetId="8">#REF!</definedName>
    <definedName name="kij" localSheetId="5">#REF!</definedName>
    <definedName name="kij" localSheetId="6">#REF!</definedName>
    <definedName name="kij" localSheetId="1">#REF!</definedName>
    <definedName name="kij">#REF!</definedName>
    <definedName name="kity" localSheetId="4">#REF!</definedName>
    <definedName name="kity" localSheetId="3">#REF!</definedName>
    <definedName name="kity" localSheetId="2">#REF!</definedName>
    <definedName name="kity" localSheetId="7">#REF!</definedName>
    <definedName name="kity" localSheetId="8">#REF!</definedName>
    <definedName name="kity" localSheetId="5">#REF!</definedName>
    <definedName name="kity" localSheetId="6">#REF!</definedName>
    <definedName name="kity" localSheetId="1">#REF!</definedName>
    <definedName name="kity">#REF!</definedName>
    <definedName name="kiyfu" localSheetId="4">#REF!</definedName>
    <definedName name="kiyfu" localSheetId="3">#REF!</definedName>
    <definedName name="kiyfu" localSheetId="2">#REF!</definedName>
    <definedName name="kiyfu" localSheetId="7">#REF!</definedName>
    <definedName name="kiyfu" localSheetId="8">#REF!</definedName>
    <definedName name="kiyfu" localSheetId="5">#REF!</definedName>
    <definedName name="kiyfu" localSheetId="6">#REF!</definedName>
    <definedName name="kiyfu" localSheetId="1">#REF!</definedName>
    <definedName name="kiyfu">#REF!</definedName>
    <definedName name="KJ" localSheetId="4">#REF!</definedName>
    <definedName name="KJ" localSheetId="3">#REF!</definedName>
    <definedName name="KJ" localSheetId="2">#REF!</definedName>
    <definedName name="KJ" localSheetId="7">#REF!</definedName>
    <definedName name="KJ" localSheetId="8">#REF!</definedName>
    <definedName name="KJ" localSheetId="5">#REF!</definedName>
    <definedName name="KJ" localSheetId="6">#REF!</definedName>
    <definedName name="KJ" localSheetId="1">#REF!</definedName>
    <definedName name="KJ">#REF!</definedName>
    <definedName name="kjbh" localSheetId="4">#REF!</definedName>
    <definedName name="kjbh" localSheetId="3">#REF!</definedName>
    <definedName name="kjbh" localSheetId="2">#REF!</definedName>
    <definedName name="kjbh" localSheetId="7">#REF!</definedName>
    <definedName name="kjbh" localSheetId="8">#REF!</definedName>
    <definedName name="kjbh" localSheetId="5">#REF!</definedName>
    <definedName name="kjbh" localSheetId="6">#REF!</definedName>
    <definedName name="kjbh" localSheetId="1">#REF!</definedName>
    <definedName name="kjbh">#REF!</definedName>
    <definedName name="kjh" localSheetId="4">#REF!</definedName>
    <definedName name="kjh" localSheetId="3">#REF!</definedName>
    <definedName name="kjh" localSheetId="2">#REF!</definedName>
    <definedName name="kjh" localSheetId="7">#REF!</definedName>
    <definedName name="kjh" localSheetId="8">#REF!</definedName>
    <definedName name="kjh" localSheetId="5">#REF!</definedName>
    <definedName name="kjh" localSheetId="6">#REF!</definedName>
    <definedName name="kjh" localSheetId="1">#REF!</definedName>
    <definedName name="kjh">#REF!</definedName>
    <definedName name="kjhg" localSheetId="4">#REF!</definedName>
    <definedName name="kjhg" localSheetId="3">#REF!</definedName>
    <definedName name="kjhg" localSheetId="2">#REF!</definedName>
    <definedName name="kjhg" localSheetId="7">#REF!</definedName>
    <definedName name="kjhg" localSheetId="8">#REF!</definedName>
    <definedName name="kjhg" localSheetId="5">#REF!</definedName>
    <definedName name="kjhg" localSheetId="6">#REF!</definedName>
    <definedName name="kjhg" localSheetId="1">#REF!</definedName>
    <definedName name="kjhg">#REF!</definedName>
    <definedName name="kjhmgrfe" localSheetId="4">#REF!</definedName>
    <definedName name="kjhmgrfe" localSheetId="3">#REF!</definedName>
    <definedName name="kjhmgrfe" localSheetId="2">#REF!</definedName>
    <definedName name="kjhmgrfe" localSheetId="7">#REF!</definedName>
    <definedName name="kjhmgrfe" localSheetId="8">#REF!</definedName>
    <definedName name="kjhmgrfe" localSheetId="5">#REF!</definedName>
    <definedName name="kjhmgrfe" localSheetId="6">#REF!</definedName>
    <definedName name="kjhmgrfe" localSheetId="1">#REF!</definedName>
    <definedName name="kjhmgrfe">#REF!</definedName>
    <definedName name="kjnet" localSheetId="4">#REF!</definedName>
    <definedName name="kjnet" localSheetId="3">#REF!</definedName>
    <definedName name="kjnet" localSheetId="2">#REF!</definedName>
    <definedName name="kjnet" localSheetId="7">#REF!</definedName>
    <definedName name="kjnet" localSheetId="8">#REF!</definedName>
    <definedName name="kjnet" localSheetId="5">#REF!</definedName>
    <definedName name="kjnet" localSheetId="6">#REF!</definedName>
    <definedName name="kjnet" localSheetId="1">#REF!</definedName>
    <definedName name="kjnet">#REF!</definedName>
    <definedName name="kjuhy" localSheetId="4">#REF!</definedName>
    <definedName name="kjuhy" localSheetId="3">#REF!</definedName>
    <definedName name="kjuhy" localSheetId="2">#REF!</definedName>
    <definedName name="kjuhy" localSheetId="7">#REF!</definedName>
    <definedName name="kjuhy" localSheetId="8">#REF!</definedName>
    <definedName name="kjuhy" localSheetId="5">#REF!</definedName>
    <definedName name="kjuhy" localSheetId="6">#REF!</definedName>
    <definedName name="kjuhy" localSheetId="1">#REF!</definedName>
    <definedName name="kjuhy">#REF!</definedName>
    <definedName name="kkk" localSheetId="4">#REF!</definedName>
    <definedName name="kkk" localSheetId="3">#REF!</definedName>
    <definedName name="kkk" localSheetId="2">#REF!</definedName>
    <definedName name="kkk" localSheetId="7">#REF!</definedName>
    <definedName name="kkk" localSheetId="8">#REF!</definedName>
    <definedName name="kkk" localSheetId="5">#REF!</definedName>
    <definedName name="kkk" localSheetId="6">#REF!</definedName>
    <definedName name="kkk" localSheetId="1">#REF!</definedName>
    <definedName name="kkk">#REF!</definedName>
    <definedName name="kliytr" localSheetId="4">#REF!</definedName>
    <definedName name="kliytr" localSheetId="3">#REF!</definedName>
    <definedName name="kliytr" localSheetId="2">#REF!</definedName>
    <definedName name="kliytr" localSheetId="7">#REF!</definedName>
    <definedName name="kliytr" localSheetId="8">#REF!</definedName>
    <definedName name="kliytr" localSheetId="5">#REF!</definedName>
    <definedName name="kliytr" localSheetId="6">#REF!</definedName>
    <definedName name="kliytr" localSheetId="1">#REF!</definedName>
    <definedName name="kliytr">#REF!</definedName>
    <definedName name="kllll" localSheetId="4">#REF!</definedName>
    <definedName name="kllll" localSheetId="3">#REF!</definedName>
    <definedName name="kllll" localSheetId="2">#REF!</definedName>
    <definedName name="kllll" localSheetId="7">#REF!</definedName>
    <definedName name="kllll" localSheetId="8">#REF!</definedName>
    <definedName name="kllll" localSheetId="5">#REF!</definedName>
    <definedName name="kllll" localSheetId="6">#REF!</definedName>
    <definedName name="kllll" localSheetId="1">#REF!</definedName>
    <definedName name="kllll">#REF!</definedName>
    <definedName name="km" localSheetId="4">#REF!</definedName>
    <definedName name="km" localSheetId="3">#REF!</definedName>
    <definedName name="km" localSheetId="2">#REF!</definedName>
    <definedName name="km" localSheetId="7">#REF!</definedName>
    <definedName name="km" localSheetId="8">#REF!</definedName>
    <definedName name="km" localSheetId="5">#REF!</definedName>
    <definedName name="km" localSheetId="6">#REF!</definedName>
    <definedName name="km" localSheetId="1">#REF!</definedName>
    <definedName name="km">#REF!</definedName>
    <definedName name="KMJNH" localSheetId="4">#REF!</definedName>
    <definedName name="KMJNH" localSheetId="3">#REF!</definedName>
    <definedName name="KMJNH" localSheetId="2">#REF!</definedName>
    <definedName name="KMJNH" localSheetId="7">#REF!</definedName>
    <definedName name="KMJNH" localSheetId="8">#REF!</definedName>
    <definedName name="KMJNH" localSheetId="5">#REF!</definedName>
    <definedName name="KMJNH" localSheetId="6">#REF!</definedName>
    <definedName name="KMJNH" localSheetId="1">#REF!</definedName>
    <definedName name="KMJNH">#REF!</definedName>
    <definedName name="kmui" localSheetId="4">'[28]34-143'!#REF!</definedName>
    <definedName name="kmui" localSheetId="3">'[28]34-143'!#REF!</definedName>
    <definedName name="kmui" localSheetId="2">'[28]34-143'!#REF!</definedName>
    <definedName name="kmui" localSheetId="7">'[28]34-143'!#REF!</definedName>
    <definedName name="kmui" localSheetId="8">'[28]34-143'!#REF!</definedName>
    <definedName name="kmui" localSheetId="5">'[28]34-143'!#REF!</definedName>
    <definedName name="kmui" localSheetId="6">'[28]34-143'!#REF!</definedName>
    <definedName name="kmui" localSheetId="1">'[28]34-143'!#REF!</definedName>
    <definedName name="kmui">'[28]34-143'!#REF!</definedName>
    <definedName name="KN" localSheetId="4">#REF!</definedName>
    <definedName name="KN" localSheetId="3">#REF!</definedName>
    <definedName name="KN" localSheetId="2">#REF!</definedName>
    <definedName name="KN" localSheetId="7">#REF!</definedName>
    <definedName name="KN" localSheetId="8">#REF!</definedName>
    <definedName name="KN" localSheetId="5">#REF!</definedName>
    <definedName name="KN" localSheetId="6">#REF!</definedName>
    <definedName name="KN" localSheetId="1">#REF!</definedName>
    <definedName name="KN">#REF!</definedName>
    <definedName name="kolp" localSheetId="4">#REF!</definedName>
    <definedName name="kolp" localSheetId="3">#REF!</definedName>
    <definedName name="kolp" localSheetId="2">#REF!</definedName>
    <definedName name="kolp" localSheetId="7">#REF!</definedName>
    <definedName name="kolp" localSheetId="8">#REF!</definedName>
    <definedName name="kolp" localSheetId="5">#REF!</definedName>
    <definedName name="kolp" localSheetId="6">#REF!</definedName>
    <definedName name="kolp" localSheetId="1">#REF!</definedName>
    <definedName name="kolp">#REF!</definedName>
    <definedName name="kpkokreok" localSheetId="4">#REF!</definedName>
    <definedName name="kpkokreok" localSheetId="3">#REF!</definedName>
    <definedName name="kpkokreok" localSheetId="2">#REF!</definedName>
    <definedName name="kpkokreok" localSheetId="7">#REF!</definedName>
    <definedName name="kpkokreok" localSheetId="8">#REF!</definedName>
    <definedName name="kpkokreok" localSheetId="5">#REF!</definedName>
    <definedName name="kpkokreok" localSheetId="6">#REF!</definedName>
    <definedName name="kpkokreok" localSheetId="1">#REF!</definedName>
    <definedName name="kpkokreok">#REF!</definedName>
    <definedName name="kto">[29]Форма2!$C$19:$C$24,[29]Форма2!$E$19:$F$24,[29]Форма2!$D$26:$F$31,[29]Форма2!$C$33:$C$38,[29]Форма2!$E$33:$F$38,[29]Форма2!$D$40:$F$43,[29]Форма2!$C$45:$C$48,[29]Форма2!$E$45:$F$48,[29]Форма2!$C$19</definedName>
    <definedName name="KU" localSheetId="4">#REF!</definedName>
    <definedName name="KU" localSheetId="3">#REF!</definedName>
    <definedName name="KU" localSheetId="2">#REF!</definedName>
    <definedName name="KU" localSheetId="7">#REF!</definedName>
    <definedName name="KU" localSheetId="8">#REF!</definedName>
    <definedName name="KU" localSheetId="5">#REF!</definedName>
    <definedName name="KU" localSheetId="6">#REF!</definedName>
    <definedName name="KU" localSheetId="1">#REF!</definedName>
    <definedName name="KU">#REF!</definedName>
    <definedName name="KUR" localSheetId="4">#REF!</definedName>
    <definedName name="KUR" localSheetId="3">#REF!</definedName>
    <definedName name="KUR" localSheetId="2">#REF!</definedName>
    <definedName name="KUR" localSheetId="7">#REF!</definedName>
    <definedName name="KUR" localSheetId="8">#REF!</definedName>
    <definedName name="KUR" localSheetId="5">#REF!</definedName>
    <definedName name="KUR" localSheetId="6">#REF!</definedName>
    <definedName name="KUR" localSheetId="1">#REF!</definedName>
    <definedName name="KUR">#REF!</definedName>
    <definedName name="L" localSheetId="4">#REF!</definedName>
    <definedName name="L" localSheetId="3">#REF!</definedName>
    <definedName name="L" localSheetId="2">#REF!</definedName>
    <definedName name="L" localSheetId="7">#REF!</definedName>
    <definedName name="L" localSheetId="8">#REF!</definedName>
    <definedName name="L" localSheetId="5">#REF!</definedName>
    <definedName name="L" localSheetId="6">#REF!</definedName>
    <definedName name="L" localSheetId="1">#REF!</definedName>
    <definedName name="L">#REF!</definedName>
    <definedName name="labor" localSheetId="4">#REF!</definedName>
    <definedName name="labor" localSheetId="3">#REF!</definedName>
    <definedName name="labor" localSheetId="2">#REF!</definedName>
    <definedName name="labor" localSheetId="7">#REF!</definedName>
    <definedName name="labor" localSheetId="8">#REF!</definedName>
    <definedName name="labor" localSheetId="5">#REF!</definedName>
    <definedName name="labor" localSheetId="6">#REF!</definedName>
    <definedName name="labor" localSheetId="1">#REF!</definedName>
    <definedName name="labor">#REF!</definedName>
    <definedName name="LandTax" localSheetId="4">#REF!</definedName>
    <definedName name="LandTax" localSheetId="3">#REF!</definedName>
    <definedName name="LandTax" localSheetId="2">#REF!</definedName>
    <definedName name="LandTax" localSheetId="7">#REF!</definedName>
    <definedName name="LandTax" localSheetId="8">#REF!</definedName>
    <definedName name="LandTax" localSheetId="5">#REF!</definedName>
    <definedName name="LandTax" localSheetId="6">#REF!</definedName>
    <definedName name="LandTax" localSheetId="1">#REF!</definedName>
    <definedName name="LandTax">#REF!</definedName>
    <definedName name="Last_Pay" localSheetId="4">'[14]m Project Num-Sevice-Pay'!#REF!</definedName>
    <definedName name="Last_Pay" localSheetId="3">'[14]m Project Num-Sevice-Pay'!#REF!</definedName>
    <definedName name="Last_Pay" localSheetId="2">'[14]m Project Num-Sevice-Pay'!#REF!</definedName>
    <definedName name="Last_Pay" localSheetId="7">'[14]m Project Num-Sevice-Pay'!#REF!</definedName>
    <definedName name="Last_Pay" localSheetId="8">'[14]m Project Num-Sevice-Pay'!#REF!</definedName>
    <definedName name="Last_Pay" localSheetId="5">'[14]m Project Num-Sevice-Pay'!#REF!</definedName>
    <definedName name="Last_Pay" localSheetId="6">'[14]m Project Num-Sevice-Pay'!#REF!</definedName>
    <definedName name="Last_Pay" localSheetId="1">'[14]m Project Num-Sevice-Pay'!#REF!</definedName>
    <definedName name="Last_Pay">'[14]m Project Num-Sevice-Pay'!#REF!</definedName>
    <definedName name="Livestock" localSheetId="4">#REF!</definedName>
    <definedName name="Livestock" localSheetId="3">#REF!</definedName>
    <definedName name="Livestock" localSheetId="2">#REF!</definedName>
    <definedName name="Livestock" localSheetId="7">#REF!</definedName>
    <definedName name="Livestock" localSheetId="8">#REF!</definedName>
    <definedName name="Livestock" localSheetId="5">#REF!</definedName>
    <definedName name="Livestock" localSheetId="6">#REF!</definedName>
    <definedName name="Livestock" localSheetId="1">#REF!</definedName>
    <definedName name="Livestock">#REF!</definedName>
    <definedName name="LJ" localSheetId="4">#REF!</definedName>
    <definedName name="LJ" localSheetId="3">#REF!</definedName>
    <definedName name="LJ" localSheetId="2">#REF!</definedName>
    <definedName name="LJ" localSheetId="7">#REF!</definedName>
    <definedName name="LJ" localSheetId="8">#REF!</definedName>
    <definedName name="LJ" localSheetId="5">#REF!</definedName>
    <definedName name="LJ" localSheetId="6">#REF!</definedName>
    <definedName name="LJ" localSheetId="1">#REF!</definedName>
    <definedName name="LJ">#REF!</definedName>
    <definedName name="lkijuyhg" localSheetId="4">#REF!</definedName>
    <definedName name="lkijuyhg" localSheetId="3">#REF!</definedName>
    <definedName name="lkijuyhg" localSheetId="2">#REF!</definedName>
    <definedName name="lkijuyhg" localSheetId="7">#REF!</definedName>
    <definedName name="lkijuyhg" localSheetId="8">#REF!</definedName>
    <definedName name="lkijuyhg" localSheetId="5">#REF!</definedName>
    <definedName name="lkijuyhg" localSheetId="6">#REF!</definedName>
    <definedName name="lkijuyhg" localSheetId="1">#REF!</definedName>
    <definedName name="lkijuyhg">#REF!</definedName>
    <definedName name="lkj" localSheetId="4">#REF!</definedName>
    <definedName name="lkj" localSheetId="3">#REF!</definedName>
    <definedName name="lkj" localSheetId="2">#REF!</definedName>
    <definedName name="lkj" localSheetId="7">#REF!</definedName>
    <definedName name="lkj" localSheetId="8">#REF!</definedName>
    <definedName name="lkj" localSheetId="5">#REF!</definedName>
    <definedName name="lkj" localSheetId="6">#REF!</definedName>
    <definedName name="lkj" localSheetId="1">#REF!</definedName>
    <definedName name="lkj">#REF!</definedName>
    <definedName name="lkjh" localSheetId="4">#REF!</definedName>
    <definedName name="lkjh" localSheetId="3">#REF!</definedName>
    <definedName name="lkjh" localSheetId="2">#REF!</definedName>
    <definedName name="lkjh" localSheetId="7">#REF!</definedName>
    <definedName name="lkjh" localSheetId="8">#REF!</definedName>
    <definedName name="lkjh" localSheetId="5">#REF!</definedName>
    <definedName name="lkjh" localSheetId="6">#REF!</definedName>
    <definedName name="lkjh" localSheetId="1">#REF!</definedName>
    <definedName name="lkjh">#REF!</definedName>
    <definedName name="LKO" localSheetId="4">#REF!</definedName>
    <definedName name="LKO" localSheetId="3">#REF!</definedName>
    <definedName name="LKO" localSheetId="2">#REF!</definedName>
    <definedName name="LKO" localSheetId="7">#REF!</definedName>
    <definedName name="LKO" localSheetId="8">#REF!</definedName>
    <definedName name="LKO" localSheetId="5">#REF!</definedName>
    <definedName name="LKO" localSheetId="6">#REF!</definedName>
    <definedName name="LKO" localSheetId="1">#REF!</definedName>
    <definedName name="LKO">#REF!</definedName>
    <definedName name="lll" localSheetId="4">#REF!</definedName>
    <definedName name="lll" localSheetId="3">#REF!</definedName>
    <definedName name="lll" localSheetId="2">#REF!</definedName>
    <definedName name="lll" localSheetId="7">#REF!</definedName>
    <definedName name="lll" localSheetId="8">#REF!</definedName>
    <definedName name="lll" localSheetId="5">#REF!</definedName>
    <definedName name="lll" localSheetId="6">#REF!</definedName>
    <definedName name="lll" localSheetId="1">#REF!</definedName>
    <definedName name="lll">#REF!</definedName>
    <definedName name="lmjh" localSheetId="4">#REF!</definedName>
    <definedName name="lmjh" localSheetId="3">#REF!</definedName>
    <definedName name="lmjh" localSheetId="2">#REF!</definedName>
    <definedName name="lmjh" localSheetId="7">#REF!</definedName>
    <definedName name="lmjh" localSheetId="8">#REF!</definedName>
    <definedName name="lmjh" localSheetId="5">#REF!</definedName>
    <definedName name="lmjh" localSheetId="6">#REF!</definedName>
    <definedName name="lmjh" localSheetId="1">#REF!</definedName>
    <definedName name="lmjh">#REF!</definedName>
    <definedName name="LNB" localSheetId="4">#REF!</definedName>
    <definedName name="LNB" localSheetId="3">#REF!</definedName>
    <definedName name="LNB" localSheetId="2">#REF!</definedName>
    <definedName name="LNB" localSheetId="7">#REF!</definedName>
    <definedName name="LNB" localSheetId="8">#REF!</definedName>
    <definedName name="LNB" localSheetId="5">#REF!</definedName>
    <definedName name="LNB" localSheetId="6">#REF!</definedName>
    <definedName name="LNB" localSheetId="1">#REF!</definedName>
    <definedName name="LNB">#REF!</definedName>
    <definedName name="lo" localSheetId="4">#REF!</definedName>
    <definedName name="lo" localSheetId="3">#REF!</definedName>
    <definedName name="lo" localSheetId="2">#REF!</definedName>
    <definedName name="lo" localSheetId="7">#REF!</definedName>
    <definedName name="lo" localSheetId="8">#REF!</definedName>
    <definedName name="lo" localSheetId="5">#REF!</definedName>
    <definedName name="lo" localSheetId="6">#REF!</definedName>
    <definedName name="lo" localSheetId="1">#REF!</definedName>
    <definedName name="lo">#REF!</definedName>
    <definedName name="loikuj" localSheetId="4">#REF!</definedName>
    <definedName name="loikuj" localSheetId="3">#REF!</definedName>
    <definedName name="loikuj" localSheetId="2">#REF!</definedName>
    <definedName name="loikuj" localSheetId="7">#REF!</definedName>
    <definedName name="loikuj" localSheetId="8">#REF!</definedName>
    <definedName name="loikuj" localSheetId="5">#REF!</definedName>
    <definedName name="loikuj" localSheetId="6">#REF!</definedName>
    <definedName name="loikuj" localSheetId="1">#REF!</definedName>
    <definedName name="loikuj">#REF!</definedName>
    <definedName name="LP" localSheetId="4">#REF!</definedName>
    <definedName name="LP" localSheetId="3">#REF!</definedName>
    <definedName name="LP" localSheetId="2">#REF!</definedName>
    <definedName name="LP" localSheetId="7">#REF!</definedName>
    <definedName name="LP" localSheetId="8">#REF!</definedName>
    <definedName name="LP" localSheetId="5">#REF!</definedName>
    <definedName name="LP" localSheetId="6">#REF!</definedName>
    <definedName name="LP" localSheetId="1">#REF!</definedName>
    <definedName name="LP">#REF!</definedName>
    <definedName name="lpk" localSheetId="4">#REF!</definedName>
    <definedName name="lpk" localSheetId="3">#REF!</definedName>
    <definedName name="lpk" localSheetId="2">#REF!</definedName>
    <definedName name="lpk" localSheetId="7">#REF!</definedName>
    <definedName name="lpk" localSheetId="8">#REF!</definedName>
    <definedName name="lpk" localSheetId="5">#REF!</definedName>
    <definedName name="lpk" localSheetId="6">#REF!</definedName>
    <definedName name="lpk" localSheetId="1">#REF!</definedName>
    <definedName name="lpk">#REF!</definedName>
    <definedName name="LSZBL" localSheetId="4">#REF!</definedName>
    <definedName name="LSZBL" localSheetId="3">#REF!</definedName>
    <definedName name="LSZBL" localSheetId="2">#REF!</definedName>
    <definedName name="LSZBL" localSheetId="7">#REF!</definedName>
    <definedName name="LSZBL" localSheetId="8">#REF!</definedName>
    <definedName name="LSZBL" localSheetId="5">#REF!</definedName>
    <definedName name="LSZBL" localSheetId="6">#REF!</definedName>
    <definedName name="LSZBL" localSheetId="1">#REF!</definedName>
    <definedName name="LSZBL">#REF!</definedName>
    <definedName name="luyt" localSheetId="4">#REF!</definedName>
    <definedName name="luyt" localSheetId="3">#REF!</definedName>
    <definedName name="luyt" localSheetId="2">#REF!</definedName>
    <definedName name="luyt" localSheetId="7">#REF!</definedName>
    <definedName name="luyt" localSheetId="8">#REF!</definedName>
    <definedName name="luyt" localSheetId="5">#REF!</definedName>
    <definedName name="luyt" localSheetId="6">#REF!</definedName>
    <definedName name="luyt" localSheetId="1">#REF!</definedName>
    <definedName name="luyt">#REF!</definedName>
    <definedName name="lvnc" localSheetId="4">'[15]yO302.1'!#REF!</definedName>
    <definedName name="lvnc" localSheetId="3">'[15]yO302.1'!#REF!</definedName>
    <definedName name="lvnc" localSheetId="2">'[15]yO302.1'!#REF!</definedName>
    <definedName name="lvnc" localSheetId="7">'[15]yO302.1'!#REF!</definedName>
    <definedName name="lvnc" localSheetId="8">'[15]yO302.1'!#REF!</definedName>
    <definedName name="lvnc" localSheetId="5">'[15]yO302.1'!#REF!</definedName>
    <definedName name="lvnc" localSheetId="6">'[15]yO302.1'!#REF!</definedName>
    <definedName name="lvnc" localSheetId="1">'[15]yO302.1'!#REF!</definedName>
    <definedName name="lvnc">'[15]yO302.1'!#REF!</definedName>
    <definedName name="lyhxtjyh" localSheetId="4">#REF!</definedName>
    <definedName name="lyhxtjyh" localSheetId="3">#REF!</definedName>
    <definedName name="lyhxtjyh" localSheetId="2">#REF!</definedName>
    <definedName name="lyhxtjyh" localSheetId="7">#REF!</definedName>
    <definedName name="lyhxtjyh" localSheetId="8">#REF!</definedName>
    <definedName name="lyhxtjyh" localSheetId="5">#REF!</definedName>
    <definedName name="lyhxtjyh" localSheetId="6">#REF!</definedName>
    <definedName name="lyhxtjyh" localSheetId="1">#REF!</definedName>
    <definedName name="lyhxtjyh">#REF!</definedName>
    <definedName name="M" localSheetId="4">#REF!</definedName>
    <definedName name="M" localSheetId="3">#REF!</definedName>
    <definedName name="M" localSheetId="2">#REF!</definedName>
    <definedName name="M" localSheetId="7">#REF!</definedName>
    <definedName name="M" localSheetId="8">#REF!</definedName>
    <definedName name="M" localSheetId="5">#REF!</definedName>
    <definedName name="M" localSheetId="6">#REF!</definedName>
    <definedName name="M" localSheetId="1">#REF!</definedName>
    <definedName name="M">#REF!</definedName>
    <definedName name="m_2005">'[30]1NK'!$R$10:$R$1877</definedName>
    <definedName name="m_2006">'[30]1NK'!$S$10:$S$1838</definedName>
    <definedName name="m_2007">'[30]1NK'!$T$10:$T$1838</definedName>
    <definedName name="m_dep_I" localSheetId="4">#REF!</definedName>
    <definedName name="m_dep_I" localSheetId="3">#REF!</definedName>
    <definedName name="m_dep_I" localSheetId="2">#REF!</definedName>
    <definedName name="m_dep_I" localSheetId="7">#REF!</definedName>
    <definedName name="m_dep_I" localSheetId="8">#REF!</definedName>
    <definedName name="m_dep_I" localSheetId="5">#REF!</definedName>
    <definedName name="m_dep_I" localSheetId="6">#REF!</definedName>
    <definedName name="m_dep_I" localSheetId="1">#REF!</definedName>
    <definedName name="m_dep_I">#REF!</definedName>
    <definedName name="m_dep_I1" localSheetId="4">#REF!</definedName>
    <definedName name="m_dep_I1" localSheetId="3">#REF!</definedName>
    <definedName name="m_dep_I1" localSheetId="2">#REF!</definedName>
    <definedName name="m_dep_I1" localSheetId="7">#REF!</definedName>
    <definedName name="m_dep_I1" localSheetId="8">#REF!</definedName>
    <definedName name="m_dep_I1" localSheetId="5">#REF!</definedName>
    <definedName name="m_dep_I1" localSheetId="6">#REF!</definedName>
    <definedName name="m_dep_I1" localSheetId="1">#REF!</definedName>
    <definedName name="m_dep_I1">#REF!</definedName>
    <definedName name="m_dep_N" localSheetId="4">#REF!</definedName>
    <definedName name="m_dep_N" localSheetId="3">#REF!</definedName>
    <definedName name="m_dep_N" localSheetId="2">#REF!</definedName>
    <definedName name="m_dep_N" localSheetId="7">#REF!</definedName>
    <definedName name="m_dep_N" localSheetId="8">#REF!</definedName>
    <definedName name="m_dep_N" localSheetId="5">#REF!</definedName>
    <definedName name="m_dep_N" localSheetId="6">#REF!</definedName>
    <definedName name="m_dep_N" localSheetId="1">#REF!</definedName>
    <definedName name="m_dep_N">#REF!</definedName>
    <definedName name="m_f2002" localSheetId="4">#REF!</definedName>
    <definedName name="m_f2002" localSheetId="3">#REF!</definedName>
    <definedName name="m_f2002" localSheetId="2">#REF!</definedName>
    <definedName name="m_f2002" localSheetId="7">#REF!</definedName>
    <definedName name="m_f2002" localSheetId="8">#REF!</definedName>
    <definedName name="m_f2002" localSheetId="5">#REF!</definedName>
    <definedName name="m_f2002" localSheetId="6">#REF!</definedName>
    <definedName name="m_f2002" localSheetId="1">#REF!</definedName>
    <definedName name="m_f2002">#REF!</definedName>
    <definedName name="m_Key2" localSheetId="4">#REF!</definedName>
    <definedName name="m_Key2" localSheetId="3">#REF!</definedName>
    <definedName name="m_Key2" localSheetId="2">#REF!</definedName>
    <definedName name="m_Key2" localSheetId="7">#REF!</definedName>
    <definedName name="m_Key2" localSheetId="8">#REF!</definedName>
    <definedName name="m_Key2" localSheetId="5">#REF!</definedName>
    <definedName name="m_Key2" localSheetId="6">#REF!</definedName>
    <definedName name="m_Key2" localSheetId="1">#REF!</definedName>
    <definedName name="m_Key2">#REF!</definedName>
    <definedName name="m_o2003" localSheetId="4">#REF!</definedName>
    <definedName name="m_o2003" localSheetId="3">#REF!</definedName>
    <definedName name="m_o2003" localSheetId="2">#REF!</definedName>
    <definedName name="m_o2003" localSheetId="7">#REF!</definedName>
    <definedName name="m_o2003" localSheetId="8">#REF!</definedName>
    <definedName name="m_o2003" localSheetId="5">#REF!</definedName>
    <definedName name="m_o2003" localSheetId="6">#REF!</definedName>
    <definedName name="m_o2003" localSheetId="1">#REF!</definedName>
    <definedName name="m_o2003">#REF!</definedName>
    <definedName name="m_OTM2005">'[31]2.2 ОтклОТМ'!$G$1:$G$65536</definedName>
    <definedName name="m_OTM2006">'[31]2.2 ОтклОТМ'!$J$1:$J$65536</definedName>
    <definedName name="m_OTM2007">'[31]2.2 ОтклОТМ'!$M$1:$M$65536</definedName>
    <definedName name="m_OTM2008">'[31]2.2 ОтклОТМ'!$P$1:$P$65536</definedName>
    <definedName name="m_OTM2009">'[31]2.2 ОтклОТМ'!$S$1:$S$65536</definedName>
    <definedName name="m_OTM2010">'[31]2.2 ОтклОТМ'!$V$1:$V$65536</definedName>
    <definedName name="m_OTMizm">'[31]1.3.2 ОТМ'!$K$1:$K$65536</definedName>
    <definedName name="m_OTMkod">'[31]1.3.2 ОТМ'!$A$1:$A$65536</definedName>
    <definedName name="m_OTMnomer">'[31]1.3.2 ОТМ'!$H$1:$H$65536</definedName>
    <definedName name="m_OTMpokaz">'[31]1.3.2 ОТМ'!$I$1:$I$65536</definedName>
    <definedName name="m_p2003" localSheetId="4">#REF!</definedName>
    <definedName name="m_p2003" localSheetId="3">#REF!</definedName>
    <definedName name="m_p2003" localSheetId="2">#REF!</definedName>
    <definedName name="m_p2003" localSheetId="7">#REF!</definedName>
    <definedName name="m_p2003" localSheetId="8">#REF!</definedName>
    <definedName name="m_p2003" localSheetId="5">#REF!</definedName>
    <definedName name="m_p2003" localSheetId="6">#REF!</definedName>
    <definedName name="m_p2003" localSheetId="1">#REF!</definedName>
    <definedName name="m_p2003">#REF!</definedName>
    <definedName name="m_Pr_I">[32]Comp!$B$2:$B$29</definedName>
    <definedName name="m_Pr_N">[32]Comp!$C$2:$C$29</definedName>
    <definedName name="m_Predpr_I">[31]Предпр!$C$3:$C$29</definedName>
    <definedName name="m_Predpr_N">[31]Предпр!$D$3:$D$29</definedName>
    <definedName name="m_row">'[8]DEPLETION TOOL'!$C$4:$N$4</definedName>
    <definedName name="m_Zatrat">[31]ЦентрЗатр!$A$2:$G$71</definedName>
    <definedName name="m_Zatrat_Ed">[31]ЦентрЗатр!$E$2:$E$71</definedName>
    <definedName name="m_Zatrat_K">[31]ЦентрЗатр!$F$2:$F$71</definedName>
    <definedName name="m_Zatrat_N">[31]ЦентрЗатр!$G$2:$G$71</definedName>
    <definedName name="m8i" localSheetId="4">#REF!</definedName>
    <definedName name="m8i" localSheetId="3">#REF!</definedName>
    <definedName name="m8i" localSheetId="2">#REF!</definedName>
    <definedName name="m8i" localSheetId="7">#REF!</definedName>
    <definedName name="m8i" localSheetId="8">#REF!</definedName>
    <definedName name="m8i" localSheetId="5">#REF!</definedName>
    <definedName name="m8i" localSheetId="6">#REF!</definedName>
    <definedName name="m8i" localSheetId="1">#REF!</definedName>
    <definedName name="m8i">#REF!</definedName>
    <definedName name="malesal" localSheetId="4">#REF!</definedName>
    <definedName name="malesal" localSheetId="3">#REF!</definedName>
    <definedName name="malesal" localSheetId="2">#REF!</definedName>
    <definedName name="malesal" localSheetId="7">#REF!</definedName>
    <definedName name="malesal" localSheetId="8">#REF!</definedName>
    <definedName name="malesal" localSheetId="5">#REF!</definedName>
    <definedName name="malesal" localSheetId="6">#REF!</definedName>
    <definedName name="malesal" localSheetId="1">#REF!</definedName>
    <definedName name="malesal">#REF!</definedName>
    <definedName name="mas_1" localSheetId="4">#REF!</definedName>
    <definedName name="mas_1" localSheetId="3">#REF!</definedName>
    <definedName name="mas_1" localSheetId="2">#REF!</definedName>
    <definedName name="mas_1" localSheetId="7">#REF!</definedName>
    <definedName name="mas_1" localSheetId="8">#REF!</definedName>
    <definedName name="mas_1" localSheetId="5">#REF!</definedName>
    <definedName name="mas_1" localSheetId="6">#REF!</definedName>
    <definedName name="mas_1" localSheetId="1">#REF!</definedName>
    <definedName name="mas_1">#REF!</definedName>
    <definedName name="mas_2" localSheetId="4">#REF!</definedName>
    <definedName name="mas_2" localSheetId="3">#REF!</definedName>
    <definedName name="mas_2" localSheetId="2">#REF!</definedName>
    <definedName name="mas_2" localSheetId="7">#REF!</definedName>
    <definedName name="mas_2" localSheetId="8">#REF!</definedName>
    <definedName name="mas_2" localSheetId="5">#REF!</definedName>
    <definedName name="mas_2" localSheetId="6">#REF!</definedName>
    <definedName name="mas_2" localSheetId="1">#REF!</definedName>
    <definedName name="mas_2">#REF!</definedName>
    <definedName name="mas_2_new" localSheetId="4">#REF!</definedName>
    <definedName name="mas_2_new" localSheetId="3">#REF!</definedName>
    <definedName name="mas_2_new" localSheetId="2">#REF!</definedName>
    <definedName name="mas_2_new" localSheetId="7">#REF!</definedName>
    <definedName name="mas_2_new" localSheetId="8">#REF!</definedName>
    <definedName name="mas_2_new" localSheetId="5">#REF!</definedName>
    <definedName name="mas_2_new" localSheetId="6">#REF!</definedName>
    <definedName name="mas_2_new" localSheetId="1">#REF!</definedName>
    <definedName name="mas_2_new">#REF!</definedName>
    <definedName name="mas_3" localSheetId="4">#REF!</definedName>
    <definedName name="mas_3" localSheetId="3">#REF!</definedName>
    <definedName name="mas_3" localSheetId="2">#REF!</definedName>
    <definedName name="mas_3" localSheetId="7">#REF!</definedName>
    <definedName name="mas_3" localSheetId="8">#REF!</definedName>
    <definedName name="mas_3" localSheetId="5">#REF!</definedName>
    <definedName name="mas_3" localSheetId="6">#REF!</definedName>
    <definedName name="mas_3" localSheetId="1">#REF!</definedName>
    <definedName name="mas_3">#REF!</definedName>
    <definedName name="mas_4" localSheetId="4">#REF!</definedName>
    <definedName name="mas_4" localSheetId="3">#REF!</definedName>
    <definedName name="mas_4" localSheetId="2">#REF!</definedName>
    <definedName name="mas_4" localSheetId="7">#REF!</definedName>
    <definedName name="mas_4" localSheetId="8">#REF!</definedName>
    <definedName name="mas_4" localSheetId="5">#REF!</definedName>
    <definedName name="mas_4" localSheetId="6">#REF!</definedName>
    <definedName name="mas_4" localSheetId="1">#REF!</definedName>
    <definedName name="mas_4">#REF!</definedName>
    <definedName name="mas_new" localSheetId="4">#REF!</definedName>
    <definedName name="mas_new" localSheetId="3">#REF!</definedName>
    <definedName name="mas_new" localSheetId="2">#REF!</definedName>
    <definedName name="mas_new" localSheetId="7">#REF!</definedName>
    <definedName name="mas_new" localSheetId="8">#REF!</definedName>
    <definedName name="mas_new" localSheetId="5">#REF!</definedName>
    <definedName name="mas_new" localSheetId="6">#REF!</definedName>
    <definedName name="mas_new" localSheetId="1">#REF!</definedName>
    <definedName name="mas_new">#REF!</definedName>
    <definedName name="mas_old" localSheetId="4">#REF!</definedName>
    <definedName name="mas_old" localSheetId="3">#REF!</definedName>
    <definedName name="mas_old" localSheetId="2">#REF!</definedName>
    <definedName name="mas_old" localSheetId="7">#REF!</definedName>
    <definedName name="mas_old" localSheetId="8">#REF!</definedName>
    <definedName name="mas_old" localSheetId="5">#REF!</definedName>
    <definedName name="mas_old" localSheetId="6">#REF!</definedName>
    <definedName name="mas_old" localSheetId="1">#REF!</definedName>
    <definedName name="mas_old">#REF!</definedName>
    <definedName name="mas_spisok" localSheetId="4">#REF!</definedName>
    <definedName name="mas_spisok" localSheetId="3">#REF!</definedName>
    <definedName name="mas_spisok" localSheetId="2">#REF!</definedName>
    <definedName name="mas_spisok" localSheetId="7">#REF!</definedName>
    <definedName name="mas_spisok" localSheetId="8">#REF!</definedName>
    <definedName name="mas_spisok" localSheetId="5">#REF!</definedName>
    <definedName name="mas_spisok" localSheetId="6">#REF!</definedName>
    <definedName name="mas_spisok" localSheetId="1">#REF!</definedName>
    <definedName name="mas_spisok">#REF!</definedName>
    <definedName name="mauusdz" localSheetId="4">#REF!</definedName>
    <definedName name="mauusdz" localSheetId="3">#REF!</definedName>
    <definedName name="mauusdz" localSheetId="2">#REF!</definedName>
    <definedName name="mauusdz" localSheetId="7">#REF!</definedName>
    <definedName name="mauusdz" localSheetId="8">#REF!</definedName>
    <definedName name="mauusdz" localSheetId="5">#REF!</definedName>
    <definedName name="mauusdz" localSheetId="6">#REF!</definedName>
    <definedName name="mauusdz" localSheetId="1">#REF!</definedName>
    <definedName name="mauusdz">#REF!</definedName>
    <definedName name="maykzt" localSheetId="4">#REF!</definedName>
    <definedName name="maykzt" localSheetId="3">#REF!</definedName>
    <definedName name="maykzt" localSheetId="2">#REF!</definedName>
    <definedName name="maykzt" localSheetId="7">#REF!</definedName>
    <definedName name="maykzt" localSheetId="8">#REF!</definedName>
    <definedName name="maykzt" localSheetId="5">#REF!</definedName>
    <definedName name="maykzt" localSheetId="6">#REF!</definedName>
    <definedName name="maykzt" localSheetId="1">#REF!</definedName>
    <definedName name="maykzt">#REF!</definedName>
    <definedName name="maykzts" localSheetId="4">#REF!</definedName>
    <definedName name="maykzts" localSheetId="3">#REF!</definedName>
    <definedName name="maykzts" localSheetId="2">#REF!</definedName>
    <definedName name="maykzts" localSheetId="7">#REF!</definedName>
    <definedName name="maykzts" localSheetId="8">#REF!</definedName>
    <definedName name="maykzts" localSheetId="5">#REF!</definedName>
    <definedName name="maykzts" localSheetId="6">#REF!</definedName>
    <definedName name="maykzts" localSheetId="1">#REF!</definedName>
    <definedName name="maykzts">#REF!</definedName>
    <definedName name="mayusd" localSheetId="4">#REF!</definedName>
    <definedName name="mayusd" localSheetId="3">#REF!</definedName>
    <definedName name="mayusd" localSheetId="2">#REF!</definedName>
    <definedName name="mayusd" localSheetId="7">#REF!</definedName>
    <definedName name="mayusd" localSheetId="8">#REF!</definedName>
    <definedName name="mayusd" localSheetId="5">#REF!</definedName>
    <definedName name="mayusd" localSheetId="6">#REF!</definedName>
    <definedName name="mayusd" localSheetId="1">#REF!</definedName>
    <definedName name="mayusd">#REF!</definedName>
    <definedName name="mb" localSheetId="4">#REF!</definedName>
    <definedName name="mb" localSheetId="3">#REF!</definedName>
    <definedName name="mb" localSheetId="2">#REF!</definedName>
    <definedName name="mb" localSheetId="7">#REF!</definedName>
    <definedName name="mb" localSheetId="8">#REF!</definedName>
    <definedName name="mb" localSheetId="5">#REF!</definedName>
    <definedName name="mb" localSheetId="6">#REF!</definedName>
    <definedName name="mb" localSheetId="1">#REF!</definedName>
    <definedName name="mb">#REF!</definedName>
    <definedName name="MD" localSheetId="4">#REF!</definedName>
    <definedName name="MD" localSheetId="3">#REF!</definedName>
    <definedName name="MD" localSheetId="2">#REF!</definedName>
    <definedName name="MD" localSheetId="7">#REF!</definedName>
    <definedName name="MD" localSheetId="8">#REF!</definedName>
    <definedName name="MD" localSheetId="5">#REF!</definedName>
    <definedName name="MD" localSheetId="6">#REF!</definedName>
    <definedName name="MD" localSheetId="1">#REF!</definedName>
    <definedName name="MD">#REF!</definedName>
    <definedName name="mh" localSheetId="4">#REF!</definedName>
    <definedName name="mh" localSheetId="3">#REF!</definedName>
    <definedName name="mh" localSheetId="2">#REF!</definedName>
    <definedName name="mh" localSheetId="7">#REF!</definedName>
    <definedName name="mh" localSheetId="8">#REF!</definedName>
    <definedName name="mh" localSheetId="5">#REF!</definedName>
    <definedName name="mh" localSheetId="6">#REF!</definedName>
    <definedName name="mh" localSheetId="1">#REF!</definedName>
    <definedName name="mh">#REF!</definedName>
    <definedName name="mhlxlph" localSheetId="4">#REF!</definedName>
    <definedName name="mhlxlph" localSheetId="3">#REF!</definedName>
    <definedName name="mhlxlph" localSheetId="2">#REF!</definedName>
    <definedName name="mhlxlph" localSheetId="7">#REF!</definedName>
    <definedName name="mhlxlph" localSheetId="8">#REF!</definedName>
    <definedName name="mhlxlph" localSheetId="5">#REF!</definedName>
    <definedName name="mhlxlph" localSheetId="6">#REF!</definedName>
    <definedName name="mhlxlph" localSheetId="1">#REF!</definedName>
    <definedName name="mhlxlph">#REF!</definedName>
    <definedName name="MHNGB" localSheetId="4">#REF!</definedName>
    <definedName name="MHNGB" localSheetId="3">#REF!</definedName>
    <definedName name="MHNGB" localSheetId="2">#REF!</definedName>
    <definedName name="MHNGB" localSheetId="7">#REF!</definedName>
    <definedName name="MHNGB" localSheetId="8">#REF!</definedName>
    <definedName name="MHNGB" localSheetId="5">#REF!</definedName>
    <definedName name="MHNGB" localSheetId="6">#REF!</definedName>
    <definedName name="MHNGB" localSheetId="1">#REF!</definedName>
    <definedName name="MHNGB">#REF!</definedName>
    <definedName name="MI" localSheetId="4">#REF!</definedName>
    <definedName name="MI" localSheetId="3">#REF!</definedName>
    <definedName name="MI" localSheetId="2">#REF!</definedName>
    <definedName name="MI" localSheetId="7">#REF!</definedName>
    <definedName name="MI" localSheetId="8">#REF!</definedName>
    <definedName name="MI" localSheetId="5">#REF!</definedName>
    <definedName name="MI" localSheetId="6">#REF!</definedName>
    <definedName name="MI" localSheetId="1">#REF!</definedName>
    <definedName name="MI">#REF!</definedName>
    <definedName name="MidlingsPriceRealIn" localSheetId="4">#REF!</definedName>
    <definedName name="MidlingsPriceRealIn" localSheetId="3">#REF!</definedName>
    <definedName name="MidlingsPriceRealIn" localSheetId="2">#REF!</definedName>
    <definedName name="MidlingsPriceRealIn" localSheetId="7">#REF!</definedName>
    <definedName name="MidlingsPriceRealIn" localSheetId="8">#REF!</definedName>
    <definedName name="MidlingsPriceRealIn" localSheetId="5">#REF!</definedName>
    <definedName name="MidlingsPriceRealIn" localSheetId="6">#REF!</definedName>
    <definedName name="MidlingsPriceRealIn" localSheetId="1">#REF!</definedName>
    <definedName name="MidlingsPriceRealIn">#REF!</definedName>
    <definedName name="MidlingsUnitVariableKZTShareIn" localSheetId="4">#REF!</definedName>
    <definedName name="MidlingsUnitVariableKZTShareIn" localSheetId="3">#REF!</definedName>
    <definedName name="MidlingsUnitVariableKZTShareIn" localSheetId="2">#REF!</definedName>
    <definedName name="MidlingsUnitVariableKZTShareIn" localSheetId="7">#REF!</definedName>
    <definedName name="MidlingsUnitVariableKZTShareIn" localSheetId="8">#REF!</definedName>
    <definedName name="MidlingsUnitVariableKZTShareIn" localSheetId="5">#REF!</definedName>
    <definedName name="MidlingsUnitVariableKZTShareIn" localSheetId="6">#REF!</definedName>
    <definedName name="MidlingsUnitVariableKZTShareIn" localSheetId="1">#REF!</definedName>
    <definedName name="MidlingsUnitVariableKZTShareIn">#REF!</definedName>
    <definedName name="MidlingsUnitVariableRealIn" localSheetId="4">#REF!</definedName>
    <definedName name="MidlingsUnitVariableRealIn" localSheetId="3">#REF!</definedName>
    <definedName name="MidlingsUnitVariableRealIn" localSheetId="2">#REF!</definedName>
    <definedName name="MidlingsUnitVariableRealIn" localSheetId="7">#REF!</definedName>
    <definedName name="MidlingsUnitVariableRealIn" localSheetId="8">#REF!</definedName>
    <definedName name="MidlingsUnitVariableRealIn" localSheetId="5">#REF!</definedName>
    <definedName name="MidlingsUnitVariableRealIn" localSheetId="6">#REF!</definedName>
    <definedName name="MidlingsUnitVariableRealIn" localSheetId="1">#REF!</definedName>
    <definedName name="MidlingsUnitVariableRealIn">#REF!</definedName>
    <definedName name="MidlingsVolumeIn" localSheetId="4">#REF!</definedName>
    <definedName name="MidlingsVolumeIn" localSheetId="3">#REF!</definedName>
    <definedName name="MidlingsVolumeIn" localSheetId="2">#REF!</definedName>
    <definedName name="MidlingsVolumeIn" localSheetId="7">#REF!</definedName>
    <definedName name="MidlingsVolumeIn" localSheetId="8">#REF!</definedName>
    <definedName name="MidlingsVolumeIn" localSheetId="5">#REF!</definedName>
    <definedName name="MidlingsVolumeIn" localSheetId="6">#REF!</definedName>
    <definedName name="MidlingsVolumeIn" localSheetId="1">#REF!</definedName>
    <definedName name="MidlingsVolumeIn">#REF!</definedName>
    <definedName name="mik" localSheetId="4">#REF!</definedName>
    <definedName name="mik" localSheetId="3">#REF!</definedName>
    <definedName name="mik" localSheetId="2">#REF!</definedName>
    <definedName name="mik" localSheetId="7">#REF!</definedName>
    <definedName name="mik" localSheetId="8">#REF!</definedName>
    <definedName name="mik" localSheetId="5">#REF!</definedName>
    <definedName name="mik" localSheetId="6">#REF!</definedName>
    <definedName name="mik" localSheetId="1">#REF!</definedName>
    <definedName name="mik">#REF!</definedName>
    <definedName name="mil" localSheetId="4">#REF!</definedName>
    <definedName name="mil" localSheetId="3">#REF!</definedName>
    <definedName name="mil" localSheetId="2">#REF!</definedName>
    <definedName name="mil" localSheetId="7">#REF!</definedName>
    <definedName name="mil" localSheetId="8">#REF!</definedName>
    <definedName name="mil" localSheetId="5">#REF!</definedName>
    <definedName name="mil" localSheetId="6">#REF!</definedName>
    <definedName name="mil" localSheetId="1">#REF!</definedName>
    <definedName name="mil">#REF!</definedName>
    <definedName name="mink" localSheetId="4">#REF!</definedName>
    <definedName name="mink" localSheetId="3">#REF!</definedName>
    <definedName name="mink" localSheetId="2">#REF!</definedName>
    <definedName name="mink" localSheetId="7">#REF!</definedName>
    <definedName name="mink" localSheetId="8">#REF!</definedName>
    <definedName name="mink" localSheetId="5">#REF!</definedName>
    <definedName name="mink" localSheetId="6">#REF!</definedName>
    <definedName name="mink" localSheetId="1">#REF!</definedName>
    <definedName name="mink">#REF!</definedName>
    <definedName name="miu" localSheetId="4">#REF!</definedName>
    <definedName name="miu" localSheetId="3">#REF!</definedName>
    <definedName name="miu" localSheetId="2">#REF!</definedName>
    <definedName name="miu" localSheetId="7">#REF!</definedName>
    <definedName name="miu" localSheetId="8">#REF!</definedName>
    <definedName name="miu" localSheetId="5">#REF!</definedName>
    <definedName name="miu" localSheetId="6">#REF!</definedName>
    <definedName name="miu" localSheetId="1">#REF!</definedName>
    <definedName name="miu">#REF!</definedName>
    <definedName name="mj" localSheetId="4">#REF!</definedName>
    <definedName name="mj" localSheetId="3">#REF!</definedName>
    <definedName name="mj" localSheetId="2">#REF!</definedName>
    <definedName name="mj" localSheetId="7">#REF!</definedName>
    <definedName name="mj" localSheetId="8">#REF!</definedName>
    <definedName name="mj" localSheetId="5">#REF!</definedName>
    <definedName name="mj" localSheetId="6">#REF!</definedName>
    <definedName name="mj" localSheetId="1">#REF!</definedName>
    <definedName name="mj">#REF!</definedName>
    <definedName name="MJK" localSheetId="4">#REF!</definedName>
    <definedName name="MJK" localSheetId="3">#REF!</definedName>
    <definedName name="MJK" localSheetId="2">#REF!</definedName>
    <definedName name="MJK" localSheetId="7">#REF!</definedName>
    <definedName name="MJK" localSheetId="8">#REF!</definedName>
    <definedName name="MJK" localSheetId="5">#REF!</definedName>
    <definedName name="MJK" localSheetId="6">#REF!</definedName>
    <definedName name="MJK" localSheetId="1">#REF!</definedName>
    <definedName name="MJK">#REF!</definedName>
    <definedName name="MK" localSheetId="4">#REF!</definedName>
    <definedName name="MK" localSheetId="3">#REF!</definedName>
    <definedName name="MK" localSheetId="2">#REF!</definedName>
    <definedName name="MK" localSheetId="7">#REF!</definedName>
    <definedName name="MK" localSheetId="8">#REF!</definedName>
    <definedName name="MK" localSheetId="5">#REF!</definedName>
    <definedName name="MK" localSheetId="6">#REF!</definedName>
    <definedName name="MK" localSheetId="1">#REF!</definedName>
    <definedName name="MK">#REF!</definedName>
    <definedName name="MKJ" localSheetId="4">#REF!</definedName>
    <definedName name="MKJ" localSheetId="3">#REF!</definedName>
    <definedName name="MKJ" localSheetId="2">#REF!</definedName>
    <definedName name="MKJ" localSheetId="7">#REF!</definedName>
    <definedName name="MKJ" localSheetId="8">#REF!</definedName>
    <definedName name="MKJ" localSheetId="5">#REF!</definedName>
    <definedName name="MKJ" localSheetId="6">#REF!</definedName>
    <definedName name="MKJ" localSheetId="1">#REF!</definedName>
    <definedName name="MKJ">#REF!</definedName>
    <definedName name="mkry" localSheetId="4">#REF!</definedName>
    <definedName name="mkry" localSheetId="3">#REF!</definedName>
    <definedName name="mkry" localSheetId="2">#REF!</definedName>
    <definedName name="mkry" localSheetId="7">#REF!</definedName>
    <definedName name="mkry" localSheetId="8">#REF!</definedName>
    <definedName name="mkry" localSheetId="5">#REF!</definedName>
    <definedName name="mkry" localSheetId="6">#REF!</definedName>
    <definedName name="mkry" localSheetId="1">#REF!</definedName>
    <definedName name="mkry">#REF!</definedName>
    <definedName name="ML" localSheetId="4">#REF!</definedName>
    <definedName name="ML" localSheetId="3">#REF!</definedName>
    <definedName name="ML" localSheetId="2">#REF!</definedName>
    <definedName name="ML" localSheetId="7">#REF!</definedName>
    <definedName name="ML" localSheetId="8">#REF!</definedName>
    <definedName name="ML" localSheetId="5">#REF!</definedName>
    <definedName name="ML" localSheetId="6">#REF!</definedName>
    <definedName name="ML" localSheetId="1">#REF!</definedName>
    <definedName name="ML">#REF!</definedName>
    <definedName name="MLO" localSheetId="4">#REF!</definedName>
    <definedName name="MLO" localSheetId="3">#REF!</definedName>
    <definedName name="MLO" localSheetId="2">#REF!</definedName>
    <definedName name="MLO" localSheetId="7">#REF!</definedName>
    <definedName name="MLO" localSheetId="8">#REF!</definedName>
    <definedName name="MLO" localSheetId="5">#REF!</definedName>
    <definedName name="MLO" localSheetId="6">#REF!</definedName>
    <definedName name="MLO" localSheetId="1">#REF!</definedName>
    <definedName name="MLO">#REF!</definedName>
    <definedName name="mn" localSheetId="4">#REF!</definedName>
    <definedName name="mn" localSheetId="3">#REF!</definedName>
    <definedName name="mn" localSheetId="2">#REF!</definedName>
    <definedName name="mn" localSheetId="7">#REF!</definedName>
    <definedName name="mn" localSheetId="8">#REF!</definedName>
    <definedName name="mn" localSheetId="5">#REF!</definedName>
    <definedName name="mn" localSheetId="6">#REF!</definedName>
    <definedName name="mn" localSheetId="1">#REF!</definedName>
    <definedName name="mn">#REF!</definedName>
    <definedName name="mnb" localSheetId="4">#REF!</definedName>
    <definedName name="mnb" localSheetId="3">#REF!</definedName>
    <definedName name="mnb" localSheetId="2">#REF!</definedName>
    <definedName name="mnb" localSheetId="7">#REF!</definedName>
    <definedName name="mnb" localSheetId="8">#REF!</definedName>
    <definedName name="mnb" localSheetId="5">#REF!</definedName>
    <definedName name="mnb" localSheetId="6">#REF!</definedName>
    <definedName name="mnb" localSheetId="1">#REF!</definedName>
    <definedName name="mnb">#REF!</definedName>
    <definedName name="mnf" localSheetId="4">#REF!</definedName>
    <definedName name="mnf" localSheetId="3">#REF!</definedName>
    <definedName name="mnf" localSheetId="2">#REF!</definedName>
    <definedName name="mnf" localSheetId="7">#REF!</definedName>
    <definedName name="mnf" localSheetId="8">#REF!</definedName>
    <definedName name="mnf" localSheetId="5">#REF!</definedName>
    <definedName name="mnf" localSheetId="6">#REF!</definedName>
    <definedName name="mnf" localSheetId="1">#REF!</definedName>
    <definedName name="mnf">#REF!</definedName>
    <definedName name="mniedrtynmik" localSheetId="4">#REF!</definedName>
    <definedName name="mniedrtynmik" localSheetId="3">#REF!</definedName>
    <definedName name="mniedrtynmik" localSheetId="2">#REF!</definedName>
    <definedName name="mniedrtynmik" localSheetId="7">#REF!</definedName>
    <definedName name="mniedrtynmik" localSheetId="8">#REF!</definedName>
    <definedName name="mniedrtynmik" localSheetId="5">#REF!</definedName>
    <definedName name="mniedrtynmik" localSheetId="6">#REF!</definedName>
    <definedName name="mniedrtynmik" localSheetId="1">#REF!</definedName>
    <definedName name="mniedrtynmik">#REF!</definedName>
    <definedName name="MNIK" localSheetId="4">#REF!</definedName>
    <definedName name="MNIK" localSheetId="3">#REF!</definedName>
    <definedName name="MNIK" localSheetId="2">#REF!</definedName>
    <definedName name="MNIK" localSheetId="7">#REF!</definedName>
    <definedName name="MNIK" localSheetId="8">#REF!</definedName>
    <definedName name="MNIK" localSheetId="5">#REF!</definedName>
    <definedName name="MNIK" localSheetId="6">#REF!</definedName>
    <definedName name="MNIK" localSheetId="1">#REF!</definedName>
    <definedName name="MNIK">#REF!</definedName>
    <definedName name="mniuytgf" localSheetId="4">#REF!</definedName>
    <definedName name="mniuytgf" localSheetId="3">#REF!</definedName>
    <definedName name="mniuytgf" localSheetId="2">#REF!</definedName>
    <definedName name="mniuytgf" localSheetId="7">#REF!</definedName>
    <definedName name="mniuytgf" localSheetId="8">#REF!</definedName>
    <definedName name="mniuytgf" localSheetId="5">#REF!</definedName>
    <definedName name="mniuytgf" localSheetId="6">#REF!</definedName>
    <definedName name="mniuytgf" localSheetId="1">#REF!</definedName>
    <definedName name="mniuytgf">#REF!</definedName>
    <definedName name="MNK" localSheetId="4">#REF!</definedName>
    <definedName name="MNK" localSheetId="3">#REF!</definedName>
    <definedName name="MNK" localSheetId="2">#REF!</definedName>
    <definedName name="MNK" localSheetId="7">#REF!</definedName>
    <definedName name="MNK" localSheetId="8">#REF!</definedName>
    <definedName name="MNK" localSheetId="5">#REF!</definedName>
    <definedName name="MNK" localSheetId="6">#REF!</definedName>
    <definedName name="MNK" localSheetId="1">#REF!</definedName>
    <definedName name="MNK">#REF!</definedName>
    <definedName name="MNUIUYNRT" localSheetId="4">#REF!</definedName>
    <definedName name="MNUIUYNRT" localSheetId="3">#REF!</definedName>
    <definedName name="MNUIUYNRT" localSheetId="2">#REF!</definedName>
    <definedName name="MNUIUYNRT" localSheetId="7">#REF!</definedName>
    <definedName name="MNUIUYNRT" localSheetId="8">#REF!</definedName>
    <definedName name="MNUIUYNRT" localSheetId="5">#REF!</definedName>
    <definedName name="MNUIUYNRT" localSheetId="6">#REF!</definedName>
    <definedName name="MNUIUYNRT" localSheetId="1">#REF!</definedName>
    <definedName name="MNUIUYNRT">#REF!</definedName>
    <definedName name="mo" localSheetId="4">'[28]34-143'!#REF!</definedName>
    <definedName name="mo" localSheetId="3">'[28]34-143'!#REF!</definedName>
    <definedName name="mo" localSheetId="2">'[28]34-143'!#REF!</definedName>
    <definedName name="mo" localSheetId="7">'[28]34-143'!#REF!</definedName>
    <definedName name="mo" localSheetId="8">'[28]34-143'!#REF!</definedName>
    <definedName name="mo" localSheetId="5">'[28]34-143'!#REF!</definedName>
    <definedName name="mo" localSheetId="6">'[28]34-143'!#REF!</definedName>
    <definedName name="mo" localSheetId="1">'[28]34-143'!#REF!</definedName>
    <definedName name="mo">'[28]34-143'!#REF!</definedName>
    <definedName name="MOI" localSheetId="4">#REF!</definedName>
    <definedName name="MOI" localSheetId="3">#REF!</definedName>
    <definedName name="MOI" localSheetId="2">#REF!</definedName>
    <definedName name="MOI" localSheetId="7">#REF!</definedName>
    <definedName name="MOI" localSheetId="8">#REF!</definedName>
    <definedName name="MOI" localSheetId="5">#REF!</definedName>
    <definedName name="MOI" localSheetId="6">#REF!</definedName>
    <definedName name="MOI" localSheetId="1">#REF!</definedName>
    <definedName name="MOI">#REF!</definedName>
    <definedName name="mol" localSheetId="4">#REF!</definedName>
    <definedName name="mol" localSheetId="3">#REF!</definedName>
    <definedName name="mol" localSheetId="2">#REF!</definedName>
    <definedName name="mol" localSheetId="7">#REF!</definedName>
    <definedName name="mol" localSheetId="8">#REF!</definedName>
    <definedName name="mol" localSheetId="5">#REF!</definedName>
    <definedName name="mol" localSheetId="6">#REF!</definedName>
    <definedName name="mol" localSheetId="1">#REF!</definedName>
    <definedName name="mol">#REF!</definedName>
    <definedName name="mold" localSheetId="4">#REF!</definedName>
    <definedName name="mold" localSheetId="3">#REF!</definedName>
    <definedName name="mold" localSheetId="2">#REF!</definedName>
    <definedName name="mold" localSheetId="7">#REF!</definedName>
    <definedName name="mold" localSheetId="8">#REF!</definedName>
    <definedName name="mold" localSheetId="5">#REF!</definedName>
    <definedName name="mold" localSheetId="6">#REF!</definedName>
    <definedName name="mold" localSheetId="1">#REF!</definedName>
    <definedName name="mold">#REF!</definedName>
    <definedName name="MONA798" localSheetId="4">#REF!</definedName>
    <definedName name="MONA798" localSheetId="3">#REF!</definedName>
    <definedName name="MONA798" localSheetId="2">#REF!</definedName>
    <definedName name="MONA798" localSheetId="7">#REF!</definedName>
    <definedName name="MONA798" localSheetId="8">#REF!</definedName>
    <definedName name="MONA798" localSheetId="5">#REF!</definedName>
    <definedName name="MONA798" localSheetId="6">#REF!</definedName>
    <definedName name="MONA798" localSheetId="1">#REF!</definedName>
    <definedName name="MONA798">#REF!</definedName>
    <definedName name="MonthEng">[33]Utility!$B$1</definedName>
    <definedName name="monthrange">#N/A</definedName>
    <definedName name="msles" localSheetId="4">#REF!</definedName>
    <definedName name="msles" localSheetId="3">#REF!</definedName>
    <definedName name="msles" localSheetId="2">#REF!</definedName>
    <definedName name="msles" localSheetId="7">#REF!</definedName>
    <definedName name="msles" localSheetId="8">#REF!</definedName>
    <definedName name="msles" localSheetId="5">#REF!</definedName>
    <definedName name="msles" localSheetId="6">#REF!</definedName>
    <definedName name="msles" localSheetId="1">#REF!</definedName>
    <definedName name="msles">#REF!</definedName>
    <definedName name="mslylkpj" localSheetId="4">#REF!</definedName>
    <definedName name="mslylkpj" localSheetId="3">#REF!</definedName>
    <definedName name="mslylkpj" localSheetId="2">#REF!</definedName>
    <definedName name="mslylkpj" localSheetId="7">#REF!</definedName>
    <definedName name="mslylkpj" localSheetId="8">#REF!</definedName>
    <definedName name="mslylkpj" localSheetId="5">#REF!</definedName>
    <definedName name="mslylkpj" localSheetId="6">#REF!</definedName>
    <definedName name="mslylkpj" localSheetId="1">#REF!</definedName>
    <definedName name="mslylkpj">#REF!</definedName>
    <definedName name="muyi" localSheetId="4">#REF!</definedName>
    <definedName name="muyi" localSheetId="3">#REF!</definedName>
    <definedName name="muyi" localSheetId="2">#REF!</definedName>
    <definedName name="muyi" localSheetId="7">#REF!</definedName>
    <definedName name="muyi" localSheetId="8">#REF!</definedName>
    <definedName name="muyi" localSheetId="5">#REF!</definedName>
    <definedName name="muyi" localSheetId="6">#REF!</definedName>
    <definedName name="muyi" localSheetId="1">#REF!</definedName>
    <definedName name="muyi">#REF!</definedName>
    <definedName name="MYUIT" localSheetId="4">#REF!</definedName>
    <definedName name="MYUIT" localSheetId="3">#REF!</definedName>
    <definedName name="MYUIT" localSheetId="2">#REF!</definedName>
    <definedName name="MYUIT" localSheetId="7">#REF!</definedName>
    <definedName name="MYUIT" localSheetId="8">#REF!</definedName>
    <definedName name="MYUIT" localSheetId="5">#REF!</definedName>
    <definedName name="MYUIT" localSheetId="6">#REF!</definedName>
    <definedName name="MYUIT" localSheetId="1">#REF!</definedName>
    <definedName name="MYUIT">#REF!</definedName>
    <definedName name="N" localSheetId="4">#REF!</definedName>
    <definedName name="N" localSheetId="3">#REF!</definedName>
    <definedName name="N" localSheetId="2">#REF!</definedName>
    <definedName name="N" localSheetId="7">#REF!</definedName>
    <definedName name="N" localSheetId="8">#REF!</definedName>
    <definedName name="N" localSheetId="5">#REF!</definedName>
    <definedName name="N" localSheetId="6">#REF!</definedName>
    <definedName name="N" localSheetId="1">#REF!</definedName>
    <definedName name="N">#REF!</definedName>
    <definedName name="NAMES" localSheetId="4">#REF!</definedName>
    <definedName name="NAMES" localSheetId="3">#REF!</definedName>
    <definedName name="NAMES" localSheetId="2">#REF!</definedName>
    <definedName name="NAMES" localSheetId="7">#REF!</definedName>
    <definedName name="NAMES" localSheetId="8">#REF!</definedName>
    <definedName name="NAMES" localSheetId="5">#REF!</definedName>
    <definedName name="NAMES" localSheetId="6">#REF!</definedName>
    <definedName name="NAMES" localSheetId="1">#REF!</definedName>
    <definedName name="NAMES">#REF!</definedName>
    <definedName name="nb" localSheetId="4">#REF!</definedName>
    <definedName name="nb" localSheetId="3">#REF!</definedName>
    <definedName name="nb" localSheetId="2">#REF!</definedName>
    <definedName name="nb" localSheetId="7">#REF!</definedName>
    <definedName name="nb" localSheetId="8">#REF!</definedName>
    <definedName name="nb" localSheetId="5">#REF!</definedName>
    <definedName name="nb" localSheetId="6">#REF!</definedName>
    <definedName name="nb" localSheetId="1">#REF!</definedName>
    <definedName name="nb">#REF!</definedName>
    <definedName name="NBK">89.57</definedName>
    <definedName name="nbrev" localSheetId="4">#REF!</definedName>
    <definedName name="nbrev" localSheetId="3">#REF!</definedName>
    <definedName name="nbrev" localSheetId="2">#REF!</definedName>
    <definedName name="nbrev" localSheetId="7">#REF!</definedName>
    <definedName name="nbrev" localSheetId="8">#REF!</definedName>
    <definedName name="nbrev" localSheetId="5">#REF!</definedName>
    <definedName name="nbrev" localSheetId="6">#REF!</definedName>
    <definedName name="nbrev" localSheetId="1">#REF!</definedName>
    <definedName name="nbrev">#REF!</definedName>
    <definedName name="NBRT" localSheetId="4">#REF!</definedName>
    <definedName name="NBRT" localSheetId="3">#REF!</definedName>
    <definedName name="NBRT" localSheetId="2">#REF!</definedName>
    <definedName name="NBRT" localSheetId="7">#REF!</definedName>
    <definedName name="NBRT" localSheetId="8">#REF!</definedName>
    <definedName name="NBRT" localSheetId="5">#REF!</definedName>
    <definedName name="NBRT" localSheetId="6">#REF!</definedName>
    <definedName name="NBRT" localSheetId="1">#REF!</definedName>
    <definedName name="NBRT">#REF!</definedName>
    <definedName name="nbv" localSheetId="4">#REF!</definedName>
    <definedName name="nbv" localSheetId="3">#REF!</definedName>
    <definedName name="nbv" localSheetId="2">#REF!</definedName>
    <definedName name="nbv" localSheetId="7">#REF!</definedName>
    <definedName name="nbv" localSheetId="8">#REF!</definedName>
    <definedName name="nbv" localSheetId="5">#REF!</definedName>
    <definedName name="nbv" localSheetId="6">#REF!</definedName>
    <definedName name="nbv" localSheetId="1">#REF!</definedName>
    <definedName name="nbv">#REF!</definedName>
    <definedName name="NBVTotalBf" localSheetId="4">[13]Workings!#REF!</definedName>
    <definedName name="NBVTotalBf" localSheetId="3">[13]Workings!#REF!</definedName>
    <definedName name="NBVTotalBf" localSheetId="2">[13]Workings!#REF!</definedName>
    <definedName name="NBVTotalBf" localSheetId="7">[13]Workings!#REF!</definedName>
    <definedName name="NBVTotalBf" localSheetId="8">[13]Workings!#REF!</definedName>
    <definedName name="NBVTotalBf" localSheetId="5">[13]Workings!#REF!</definedName>
    <definedName name="NBVTotalBf" localSheetId="6">[13]Workings!#REF!</definedName>
    <definedName name="NBVTotalBf" localSheetId="1">[13]Workings!#REF!</definedName>
    <definedName name="NBVTotalBf">[13]Workings!#REF!</definedName>
    <definedName name="NE.CON.GOVT.CN" localSheetId="4">#REF!</definedName>
    <definedName name="NE.CON.GOVT.CN" localSheetId="3">#REF!</definedName>
    <definedName name="NE.CON.GOVT.CN" localSheetId="2">#REF!</definedName>
    <definedName name="NE.CON.GOVT.CN" localSheetId="7">#REF!</definedName>
    <definedName name="NE.CON.GOVT.CN" localSheetId="8">#REF!</definedName>
    <definedName name="NE.CON.GOVT.CN" localSheetId="5">#REF!</definedName>
    <definedName name="NE.CON.GOVT.CN" localSheetId="6">#REF!</definedName>
    <definedName name="NE.CON.GOVT.CN" localSheetId="1">#REF!</definedName>
    <definedName name="NE.CON.GOVT.CN">#REF!</definedName>
    <definedName name="NE.CON.GOVT.KN" localSheetId="4">#REF!</definedName>
    <definedName name="NE.CON.GOVT.KN" localSheetId="3">#REF!</definedName>
    <definedName name="NE.CON.GOVT.KN" localSheetId="2">#REF!</definedName>
    <definedName name="NE.CON.GOVT.KN" localSheetId="7">#REF!</definedName>
    <definedName name="NE.CON.GOVT.KN" localSheetId="8">#REF!</definedName>
    <definedName name="NE.CON.GOVT.KN" localSheetId="5">#REF!</definedName>
    <definedName name="NE.CON.GOVT.KN" localSheetId="6">#REF!</definedName>
    <definedName name="NE.CON.GOVT.KN" localSheetId="1">#REF!</definedName>
    <definedName name="NE.CON.GOVT.KN">#REF!</definedName>
    <definedName name="NE.CON.PETC.CN" localSheetId="4">#REF!</definedName>
    <definedName name="NE.CON.PETC.CN" localSheetId="3">#REF!</definedName>
    <definedName name="NE.CON.PETC.CN" localSheetId="2">#REF!</definedName>
    <definedName name="NE.CON.PETC.CN" localSheetId="7">#REF!</definedName>
    <definedName name="NE.CON.PETC.CN" localSheetId="8">#REF!</definedName>
    <definedName name="NE.CON.PETC.CN" localSheetId="5">#REF!</definedName>
    <definedName name="NE.CON.PETC.CN" localSheetId="6">#REF!</definedName>
    <definedName name="NE.CON.PETC.CN" localSheetId="1">#REF!</definedName>
    <definedName name="NE.CON.PETC.CN">#REF!</definedName>
    <definedName name="NE.CON.PETC.KN" localSheetId="4">#REF!</definedName>
    <definedName name="NE.CON.PETC.KN" localSheetId="3">#REF!</definedName>
    <definedName name="NE.CON.PETC.KN" localSheetId="2">#REF!</definedName>
    <definedName name="NE.CON.PETC.KN" localSheetId="7">#REF!</definedName>
    <definedName name="NE.CON.PETC.KN" localSheetId="8">#REF!</definedName>
    <definedName name="NE.CON.PETC.KN" localSheetId="5">#REF!</definedName>
    <definedName name="NE.CON.PETC.KN" localSheetId="6">#REF!</definedName>
    <definedName name="NE.CON.PETC.KN" localSheetId="1">#REF!</definedName>
    <definedName name="NE.CON.PETC.KN">#REF!</definedName>
    <definedName name="NE.CON.TETC.CN" localSheetId="4">#REF!</definedName>
    <definedName name="NE.CON.TETC.CN" localSheetId="3">#REF!</definedName>
    <definedName name="NE.CON.TETC.CN" localSheetId="2">#REF!</definedName>
    <definedName name="NE.CON.TETC.CN" localSheetId="7">#REF!</definedName>
    <definedName name="NE.CON.TETC.CN" localSheetId="8">#REF!</definedName>
    <definedName name="NE.CON.TETC.CN" localSheetId="5">#REF!</definedName>
    <definedName name="NE.CON.TETC.CN" localSheetId="6">#REF!</definedName>
    <definedName name="NE.CON.TETC.CN" localSheetId="1">#REF!</definedName>
    <definedName name="NE.CON.TETC.CN">#REF!</definedName>
    <definedName name="NE.CON.TETC.KN" localSheetId="4">#REF!</definedName>
    <definedName name="NE.CON.TETC.KN" localSheetId="3">#REF!</definedName>
    <definedName name="NE.CON.TETC.KN" localSheetId="2">#REF!</definedName>
    <definedName name="NE.CON.TETC.KN" localSheetId="7">#REF!</definedName>
    <definedName name="NE.CON.TETC.KN" localSheetId="8">#REF!</definedName>
    <definedName name="NE.CON.TETC.KN" localSheetId="5">#REF!</definedName>
    <definedName name="NE.CON.TETC.KN" localSheetId="6">#REF!</definedName>
    <definedName name="NE.CON.TETC.KN" localSheetId="1">#REF!</definedName>
    <definedName name="NE.CON.TETC.KN">#REF!</definedName>
    <definedName name="NE.EXP.GNFS.CN" localSheetId="4">#REF!</definedName>
    <definedName name="NE.EXP.GNFS.CN" localSheetId="3">#REF!</definedName>
    <definedName name="NE.EXP.GNFS.CN" localSheetId="2">#REF!</definedName>
    <definedName name="NE.EXP.GNFS.CN" localSheetId="7">#REF!</definedName>
    <definedName name="NE.EXP.GNFS.CN" localSheetId="8">#REF!</definedName>
    <definedName name="NE.EXP.GNFS.CN" localSheetId="5">#REF!</definedName>
    <definedName name="NE.EXP.GNFS.CN" localSheetId="6">#REF!</definedName>
    <definedName name="NE.EXP.GNFS.CN" localSheetId="1">#REF!</definedName>
    <definedName name="NE.EXP.GNFS.CN">#REF!</definedName>
    <definedName name="NE.EXP.GNFS.KN" localSheetId="4">#REF!</definedName>
    <definedName name="NE.EXP.GNFS.KN" localSheetId="3">#REF!</definedName>
    <definedName name="NE.EXP.GNFS.KN" localSheetId="2">#REF!</definedName>
    <definedName name="NE.EXP.GNFS.KN" localSheetId="7">#REF!</definedName>
    <definedName name="NE.EXP.GNFS.KN" localSheetId="8">#REF!</definedName>
    <definedName name="NE.EXP.GNFS.KN" localSheetId="5">#REF!</definedName>
    <definedName name="NE.EXP.GNFS.KN" localSheetId="6">#REF!</definedName>
    <definedName name="NE.EXP.GNFS.KN" localSheetId="1">#REF!</definedName>
    <definedName name="NE.EXP.GNFS.KN">#REF!</definedName>
    <definedName name="NE.GDI.FGOV.CN" localSheetId="4">#REF!</definedName>
    <definedName name="NE.GDI.FGOV.CN" localSheetId="3">#REF!</definedName>
    <definedName name="NE.GDI.FGOV.CN" localSheetId="2">#REF!</definedName>
    <definedName name="NE.GDI.FGOV.CN" localSheetId="7">#REF!</definedName>
    <definedName name="NE.GDI.FGOV.CN" localSheetId="8">#REF!</definedName>
    <definedName name="NE.GDI.FGOV.CN" localSheetId="5">#REF!</definedName>
    <definedName name="NE.GDI.FGOV.CN" localSheetId="6">#REF!</definedName>
    <definedName name="NE.GDI.FGOV.CN" localSheetId="1">#REF!</definedName>
    <definedName name="NE.GDI.FGOV.CN">#REF!</definedName>
    <definedName name="NE.GDI.FGOV.KN" localSheetId="4">#REF!</definedName>
    <definedName name="NE.GDI.FGOV.KN" localSheetId="3">#REF!</definedName>
    <definedName name="NE.GDI.FGOV.KN" localSheetId="2">#REF!</definedName>
    <definedName name="NE.GDI.FGOV.KN" localSheetId="7">#REF!</definedName>
    <definedName name="NE.GDI.FGOV.KN" localSheetId="8">#REF!</definedName>
    <definedName name="NE.GDI.FGOV.KN" localSheetId="5">#REF!</definedName>
    <definedName name="NE.GDI.FGOV.KN" localSheetId="6">#REF!</definedName>
    <definedName name="NE.GDI.FGOV.KN" localSheetId="1">#REF!</definedName>
    <definedName name="NE.GDI.FGOV.KN">#REF!</definedName>
    <definedName name="NE.GDI.FPRV.CN" localSheetId="4">#REF!</definedName>
    <definedName name="NE.GDI.FPRV.CN" localSheetId="3">#REF!</definedName>
    <definedName name="NE.GDI.FPRV.CN" localSheetId="2">#REF!</definedName>
    <definedName name="NE.GDI.FPRV.CN" localSheetId="7">#REF!</definedName>
    <definedName name="NE.GDI.FPRV.CN" localSheetId="8">#REF!</definedName>
    <definedName name="NE.GDI.FPRV.CN" localSheetId="5">#REF!</definedName>
    <definedName name="NE.GDI.FPRV.CN" localSheetId="6">#REF!</definedName>
    <definedName name="NE.GDI.FPRV.CN" localSheetId="1">#REF!</definedName>
    <definedName name="NE.GDI.FPRV.CN">#REF!</definedName>
    <definedName name="NE.GDI.FPRV.KN" localSheetId="4">#REF!</definedName>
    <definedName name="NE.GDI.FPRV.KN" localSheetId="3">#REF!</definedName>
    <definedName name="NE.GDI.FPRV.KN" localSheetId="2">#REF!</definedName>
    <definedName name="NE.GDI.FPRV.KN" localSheetId="7">#REF!</definedName>
    <definedName name="NE.GDI.FPRV.KN" localSheetId="8">#REF!</definedName>
    <definedName name="NE.GDI.FPRV.KN" localSheetId="5">#REF!</definedName>
    <definedName name="NE.GDI.FPRV.KN" localSheetId="6">#REF!</definedName>
    <definedName name="NE.GDI.FPRV.KN" localSheetId="1">#REF!</definedName>
    <definedName name="NE.GDI.FPRV.KN">#REF!</definedName>
    <definedName name="NE.GDI.FTOT.CN" localSheetId="4">#REF!</definedName>
    <definedName name="NE.GDI.FTOT.CN" localSheetId="3">#REF!</definedName>
    <definedName name="NE.GDI.FTOT.CN" localSheetId="2">#REF!</definedName>
    <definedName name="NE.GDI.FTOT.CN" localSheetId="7">#REF!</definedName>
    <definedName name="NE.GDI.FTOT.CN" localSheetId="8">#REF!</definedName>
    <definedName name="NE.GDI.FTOT.CN" localSheetId="5">#REF!</definedName>
    <definedName name="NE.GDI.FTOT.CN" localSheetId="6">#REF!</definedName>
    <definedName name="NE.GDI.FTOT.CN" localSheetId="1">#REF!</definedName>
    <definedName name="NE.GDI.FTOT.CN">#REF!</definedName>
    <definedName name="NE.GDI.FTOT.KN" localSheetId="4">#REF!</definedName>
    <definedName name="NE.GDI.FTOT.KN" localSheetId="3">#REF!</definedName>
    <definedName name="NE.GDI.FTOT.KN" localSheetId="2">#REF!</definedName>
    <definedName name="NE.GDI.FTOT.KN" localSheetId="7">#REF!</definedName>
    <definedName name="NE.GDI.FTOT.KN" localSheetId="8">#REF!</definedName>
    <definedName name="NE.GDI.FTOT.KN" localSheetId="5">#REF!</definedName>
    <definedName name="NE.GDI.FTOT.KN" localSheetId="6">#REF!</definedName>
    <definedName name="NE.GDI.FTOT.KN" localSheetId="1">#REF!</definedName>
    <definedName name="NE.GDI.FTOT.KN">#REF!</definedName>
    <definedName name="NE.GDI.STKB.CN" localSheetId="4">#REF!</definedName>
    <definedName name="NE.GDI.STKB.CN" localSheetId="3">#REF!</definedName>
    <definedName name="NE.GDI.STKB.CN" localSheetId="2">#REF!</definedName>
    <definedName name="NE.GDI.STKB.CN" localSheetId="7">#REF!</definedName>
    <definedName name="NE.GDI.STKB.CN" localSheetId="8">#REF!</definedName>
    <definedName name="NE.GDI.STKB.CN" localSheetId="5">#REF!</definedName>
    <definedName name="NE.GDI.STKB.CN" localSheetId="6">#REF!</definedName>
    <definedName name="NE.GDI.STKB.CN" localSheetId="1">#REF!</definedName>
    <definedName name="NE.GDI.STKB.CN">#REF!</definedName>
    <definedName name="NE.GDI.STKB.KN" localSheetId="4">#REF!</definedName>
    <definedName name="NE.GDI.STKB.KN" localSheetId="3">#REF!</definedName>
    <definedName name="NE.GDI.STKB.KN" localSheetId="2">#REF!</definedName>
    <definedName name="NE.GDI.STKB.KN" localSheetId="7">#REF!</definedName>
    <definedName name="NE.GDI.STKB.KN" localSheetId="8">#REF!</definedName>
    <definedName name="NE.GDI.STKB.KN" localSheetId="5">#REF!</definedName>
    <definedName name="NE.GDI.STKB.KN" localSheetId="6">#REF!</definedName>
    <definedName name="NE.GDI.STKB.KN" localSheetId="1">#REF!</definedName>
    <definedName name="NE.GDI.STKB.KN">#REF!</definedName>
    <definedName name="NE.GDI.TOTL.CN" localSheetId="4">#REF!</definedName>
    <definedName name="NE.GDI.TOTL.CN" localSheetId="3">#REF!</definedName>
    <definedName name="NE.GDI.TOTL.CN" localSheetId="2">#REF!</definedName>
    <definedName name="NE.GDI.TOTL.CN" localSheetId="7">#REF!</definedName>
    <definedName name="NE.GDI.TOTL.CN" localSheetId="8">#REF!</definedName>
    <definedName name="NE.GDI.TOTL.CN" localSheetId="5">#REF!</definedName>
    <definedName name="NE.GDI.TOTL.CN" localSheetId="6">#REF!</definedName>
    <definedName name="NE.GDI.TOTL.CN" localSheetId="1">#REF!</definedName>
    <definedName name="NE.GDI.TOTL.CN">#REF!</definedName>
    <definedName name="NE.GDI.TOTL.KN" localSheetId="4">#REF!</definedName>
    <definedName name="NE.GDI.TOTL.KN" localSheetId="3">#REF!</definedName>
    <definedName name="NE.GDI.TOTL.KN" localSheetId="2">#REF!</definedName>
    <definedName name="NE.GDI.TOTL.KN" localSheetId="7">#REF!</definedName>
    <definedName name="NE.GDI.TOTL.KN" localSheetId="8">#REF!</definedName>
    <definedName name="NE.GDI.TOTL.KN" localSheetId="5">#REF!</definedName>
    <definedName name="NE.GDI.TOTL.KN" localSheetId="6">#REF!</definedName>
    <definedName name="NE.GDI.TOTL.KN" localSheetId="1">#REF!</definedName>
    <definedName name="NE.GDI.TOTL.KN">#REF!</definedName>
    <definedName name="NE.IMP.GNFS.CN" localSheetId="4">#REF!</definedName>
    <definedName name="NE.IMP.GNFS.CN" localSheetId="3">#REF!</definedName>
    <definedName name="NE.IMP.GNFS.CN" localSheetId="2">#REF!</definedName>
    <definedName name="NE.IMP.GNFS.CN" localSheetId="7">#REF!</definedName>
    <definedName name="NE.IMP.GNFS.CN" localSheetId="8">#REF!</definedName>
    <definedName name="NE.IMP.GNFS.CN" localSheetId="5">#REF!</definedName>
    <definedName name="NE.IMP.GNFS.CN" localSheetId="6">#REF!</definedName>
    <definedName name="NE.IMP.GNFS.CN" localSheetId="1">#REF!</definedName>
    <definedName name="NE.IMP.GNFS.CN">#REF!</definedName>
    <definedName name="NE.IMP.GNFS.KN" localSheetId="4">#REF!</definedName>
    <definedName name="NE.IMP.GNFS.KN" localSheetId="3">#REF!</definedName>
    <definedName name="NE.IMP.GNFS.KN" localSheetId="2">#REF!</definedName>
    <definedName name="NE.IMP.GNFS.KN" localSheetId="7">#REF!</definedName>
    <definedName name="NE.IMP.GNFS.KN" localSheetId="8">#REF!</definedName>
    <definedName name="NE.IMP.GNFS.KN" localSheetId="5">#REF!</definedName>
    <definedName name="NE.IMP.GNFS.KN" localSheetId="6">#REF!</definedName>
    <definedName name="NE.IMP.GNFS.KN" localSheetId="1">#REF!</definedName>
    <definedName name="NE.IMP.GNFS.KN">#REF!</definedName>
    <definedName name="Negative_Rec_Cnt">[17]SMSTemp!$B$50</definedName>
    <definedName name="Negative_Values">[17]SMSTemp!$B$31</definedName>
    <definedName name="net" localSheetId="4">#REF!</definedName>
    <definedName name="net" localSheetId="3">#REF!</definedName>
    <definedName name="net" localSheetId="2">#REF!</definedName>
    <definedName name="net" localSheetId="7">#REF!</definedName>
    <definedName name="net" localSheetId="8">#REF!</definedName>
    <definedName name="net" localSheetId="5">#REF!</definedName>
    <definedName name="net" localSheetId="6">#REF!</definedName>
    <definedName name="net" localSheetId="1">#REF!</definedName>
    <definedName name="net">#REF!</definedName>
    <definedName name="Net_Book_Value">[17]SMSTemp!$B$30</definedName>
    <definedName name="new_index">[34]CPI!$A$1:$H$97</definedName>
    <definedName name="nf">'[35]ШГДП № 1 '!$H$5</definedName>
    <definedName name="NH" localSheetId="4">#REF!</definedName>
    <definedName name="NH" localSheetId="3">#REF!</definedName>
    <definedName name="NH" localSheetId="2">#REF!</definedName>
    <definedName name="NH" localSheetId="7">#REF!</definedName>
    <definedName name="NH" localSheetId="8">#REF!</definedName>
    <definedName name="NH" localSheetId="5">#REF!</definedName>
    <definedName name="NH" localSheetId="6">#REF!</definedName>
    <definedName name="NH" localSheetId="1">#REF!</definedName>
    <definedName name="NH">#REF!</definedName>
    <definedName name="NHA\" localSheetId="4">#REF!</definedName>
    <definedName name="NHA\" localSheetId="3">#REF!</definedName>
    <definedName name="NHA\" localSheetId="2">#REF!</definedName>
    <definedName name="NHA\" localSheetId="7">#REF!</definedName>
    <definedName name="NHA\" localSheetId="8">#REF!</definedName>
    <definedName name="NHA\" localSheetId="5">#REF!</definedName>
    <definedName name="NHA\" localSheetId="6">#REF!</definedName>
    <definedName name="NHA\" localSheetId="1">#REF!</definedName>
    <definedName name="NHA\">#REF!</definedName>
    <definedName name="NI" localSheetId="4">#REF!</definedName>
    <definedName name="NI" localSheetId="3">#REF!</definedName>
    <definedName name="NI" localSheetId="2">#REF!</definedName>
    <definedName name="NI" localSheetId="7">#REF!</definedName>
    <definedName name="NI" localSheetId="8">#REF!</definedName>
    <definedName name="NI" localSheetId="5">#REF!</definedName>
    <definedName name="NI" localSheetId="6">#REF!</definedName>
    <definedName name="NI" localSheetId="1">#REF!</definedName>
    <definedName name="NI">#REF!</definedName>
    <definedName name="NNM" localSheetId="4">#REF!</definedName>
    <definedName name="NNM" localSheetId="3">#REF!</definedName>
    <definedName name="NNM" localSheetId="2">#REF!</definedName>
    <definedName name="NNM" localSheetId="7">#REF!</definedName>
    <definedName name="NNM" localSheetId="8">#REF!</definedName>
    <definedName name="NNM" localSheetId="5">#REF!</definedName>
    <definedName name="NNM" localSheetId="6">#REF!</definedName>
    <definedName name="NNM" localSheetId="1">#REF!</definedName>
    <definedName name="NNM">#REF!</definedName>
    <definedName name="no" localSheetId="4">#REF!</definedName>
    <definedName name="no" localSheetId="3">#REF!</definedName>
    <definedName name="no" localSheetId="2">#REF!</definedName>
    <definedName name="no" localSheetId="7">#REF!</definedName>
    <definedName name="no" localSheetId="8">#REF!</definedName>
    <definedName name="no" localSheetId="5">#REF!</definedName>
    <definedName name="no" localSheetId="6">#REF!</definedName>
    <definedName name="no" localSheetId="1">#REF!</definedName>
    <definedName name="no">#REF!</definedName>
    <definedName name="No_of_new_retirees" localSheetId="4">#REF!</definedName>
    <definedName name="No_of_new_retirees" localSheetId="3">#REF!</definedName>
    <definedName name="No_of_new_retirees" localSheetId="2">#REF!</definedName>
    <definedName name="No_of_new_retirees" localSheetId="7">#REF!</definedName>
    <definedName name="No_of_new_retirees" localSheetId="8">#REF!</definedName>
    <definedName name="No_of_new_retirees" localSheetId="5">#REF!</definedName>
    <definedName name="No_of_new_retirees" localSheetId="6">#REF!</definedName>
    <definedName name="No_of_new_retirees" localSheetId="1">#REF!</definedName>
    <definedName name="No_of_new_retirees">#REF!</definedName>
    <definedName name="No_of_retirees" localSheetId="4">#REF!</definedName>
    <definedName name="No_of_retirees" localSheetId="3">#REF!</definedName>
    <definedName name="No_of_retirees" localSheetId="2">#REF!</definedName>
    <definedName name="No_of_retirees" localSheetId="7">#REF!</definedName>
    <definedName name="No_of_retirees" localSheetId="8">#REF!</definedName>
    <definedName name="No_of_retirees" localSheetId="5">#REF!</definedName>
    <definedName name="No_of_retirees" localSheetId="6">#REF!</definedName>
    <definedName name="No_of_retirees" localSheetId="1">#REF!</definedName>
    <definedName name="No_of_retirees">#REF!</definedName>
    <definedName name="Note5" localSheetId="4">#REF!</definedName>
    <definedName name="Note5" localSheetId="3">#REF!</definedName>
    <definedName name="Note5" localSheetId="2">#REF!</definedName>
    <definedName name="Note5" localSheetId="7">#REF!</definedName>
    <definedName name="Note5" localSheetId="8">#REF!</definedName>
    <definedName name="Note5" localSheetId="5">#REF!</definedName>
    <definedName name="Note5" localSheetId="6">#REF!</definedName>
    <definedName name="Note5" localSheetId="1">#REF!</definedName>
    <definedName name="Note5">#REF!</definedName>
    <definedName name="notebook1">[36]ноотбук!$E$11</definedName>
    <definedName name="Notes" localSheetId="4">#REF!</definedName>
    <definedName name="Notes" localSheetId="3">#REF!</definedName>
    <definedName name="Notes" localSheetId="2">#REF!</definedName>
    <definedName name="Notes" localSheetId="7">#REF!</definedName>
    <definedName name="Notes" localSheetId="8">#REF!</definedName>
    <definedName name="Notes" localSheetId="5">#REF!</definedName>
    <definedName name="Notes" localSheetId="6">#REF!</definedName>
    <definedName name="Notes" localSheetId="1">#REF!</definedName>
    <definedName name="Notes">#REF!</definedName>
    <definedName name="NSREA" localSheetId="4">#REF!</definedName>
    <definedName name="NSREA" localSheetId="3">#REF!</definedName>
    <definedName name="NSREA" localSheetId="2">#REF!</definedName>
    <definedName name="NSREA" localSheetId="7">#REF!</definedName>
    <definedName name="NSREA" localSheetId="8">#REF!</definedName>
    <definedName name="NSREA" localSheetId="5">#REF!</definedName>
    <definedName name="NSREA" localSheetId="6">#REF!</definedName>
    <definedName name="NSREA" localSheetId="1">#REF!</definedName>
    <definedName name="NSREA">#REF!</definedName>
    <definedName name="NT" localSheetId="4">#REF!</definedName>
    <definedName name="NT" localSheetId="3">#REF!</definedName>
    <definedName name="NT" localSheetId="2">#REF!</definedName>
    <definedName name="NT" localSheetId="7">#REF!</definedName>
    <definedName name="NT" localSheetId="8">#REF!</definedName>
    <definedName name="NT" localSheetId="5">#REF!</definedName>
    <definedName name="NT" localSheetId="6">#REF!</definedName>
    <definedName name="NT" localSheetId="1">#REF!</definedName>
    <definedName name="NT">#REF!</definedName>
    <definedName name="NTY" localSheetId="4">#REF!</definedName>
    <definedName name="NTY" localSheetId="3">#REF!</definedName>
    <definedName name="NTY" localSheetId="2">#REF!</definedName>
    <definedName name="NTY" localSheetId="7">#REF!</definedName>
    <definedName name="NTY" localSheetId="8">#REF!</definedName>
    <definedName name="NTY" localSheetId="5">#REF!</definedName>
    <definedName name="NTY" localSheetId="6">#REF!</definedName>
    <definedName name="NTY" localSheetId="1">#REF!</definedName>
    <definedName name="NTY">#REF!</definedName>
    <definedName name="NU" localSheetId="4">#REF!</definedName>
    <definedName name="NU" localSheetId="3">#REF!</definedName>
    <definedName name="NU" localSheetId="2">#REF!</definedName>
    <definedName name="NU" localSheetId="7">#REF!</definedName>
    <definedName name="NU" localSheetId="8">#REF!</definedName>
    <definedName name="NU" localSheetId="5">#REF!</definedName>
    <definedName name="NU" localSheetId="6">#REF!</definedName>
    <definedName name="NU" localSheetId="1">#REF!</definedName>
    <definedName name="NU">#REF!</definedName>
    <definedName name="nub" localSheetId="4">#REF!</definedName>
    <definedName name="nub" localSheetId="3">#REF!</definedName>
    <definedName name="nub" localSheetId="2">#REF!</definedName>
    <definedName name="nub" localSheetId="7">#REF!</definedName>
    <definedName name="nub" localSheetId="8">#REF!</definedName>
    <definedName name="nub" localSheetId="5">#REF!</definedName>
    <definedName name="nub" localSheetId="6">#REF!</definedName>
    <definedName name="nub" localSheetId="1">#REF!</definedName>
    <definedName name="nub">#REF!</definedName>
    <definedName name="NV.AGR.TOTL.CN" localSheetId="4">#REF!</definedName>
    <definedName name="NV.AGR.TOTL.CN" localSheetId="3">#REF!</definedName>
    <definedName name="NV.AGR.TOTL.CN" localSheetId="2">#REF!</definedName>
    <definedName name="NV.AGR.TOTL.CN" localSheetId="7">#REF!</definedName>
    <definedName name="NV.AGR.TOTL.CN" localSheetId="8">#REF!</definedName>
    <definedName name="NV.AGR.TOTL.CN" localSheetId="5">#REF!</definedName>
    <definedName name="NV.AGR.TOTL.CN" localSheetId="6">#REF!</definedName>
    <definedName name="NV.AGR.TOTL.CN" localSheetId="1">#REF!</definedName>
    <definedName name="NV.AGR.TOTL.CN">#REF!</definedName>
    <definedName name="NV.AGR.TOTL.KN" localSheetId="4">#REF!</definedName>
    <definedName name="NV.AGR.TOTL.KN" localSheetId="3">#REF!</definedName>
    <definedName name="NV.AGR.TOTL.KN" localSheetId="2">#REF!</definedName>
    <definedName name="NV.AGR.TOTL.KN" localSheetId="7">#REF!</definedName>
    <definedName name="NV.AGR.TOTL.KN" localSheetId="8">#REF!</definedName>
    <definedName name="NV.AGR.TOTL.KN" localSheetId="5">#REF!</definedName>
    <definedName name="NV.AGR.TOTL.KN" localSheetId="6">#REF!</definedName>
    <definedName name="NV.AGR.TOTL.KN" localSheetId="1">#REF!</definedName>
    <definedName name="NV.AGR.TOTL.KN">#REF!</definedName>
    <definedName name="NV.IND.CNST.CN" localSheetId="4">#REF!</definedName>
    <definedName name="NV.IND.CNST.CN" localSheetId="3">#REF!</definedName>
    <definedName name="NV.IND.CNST.CN" localSheetId="2">#REF!</definedName>
    <definedName name="NV.IND.CNST.CN" localSheetId="7">#REF!</definedName>
    <definedName name="NV.IND.CNST.CN" localSheetId="8">#REF!</definedName>
    <definedName name="NV.IND.CNST.CN" localSheetId="5">#REF!</definedName>
    <definedName name="NV.IND.CNST.CN" localSheetId="6">#REF!</definedName>
    <definedName name="NV.IND.CNST.CN" localSheetId="1">#REF!</definedName>
    <definedName name="NV.IND.CNST.CN">#REF!</definedName>
    <definedName name="NV.IND.GELW.CN" localSheetId="4">#REF!</definedName>
    <definedName name="NV.IND.GELW.CN" localSheetId="3">#REF!</definedName>
    <definedName name="NV.IND.GELW.CN" localSheetId="2">#REF!</definedName>
    <definedName name="NV.IND.GELW.CN" localSheetId="7">#REF!</definedName>
    <definedName name="NV.IND.GELW.CN" localSheetId="8">#REF!</definedName>
    <definedName name="NV.IND.GELW.CN" localSheetId="5">#REF!</definedName>
    <definedName name="NV.IND.GELW.CN" localSheetId="6">#REF!</definedName>
    <definedName name="NV.IND.GELW.CN" localSheetId="1">#REF!</definedName>
    <definedName name="NV.IND.GELW.CN">#REF!</definedName>
    <definedName name="NV.IND.MANF.CN" localSheetId="4">#REF!</definedName>
    <definedName name="NV.IND.MANF.CN" localSheetId="3">#REF!</definedName>
    <definedName name="NV.IND.MANF.CN" localSheetId="2">#REF!</definedName>
    <definedName name="NV.IND.MANF.CN" localSheetId="7">#REF!</definedName>
    <definedName name="NV.IND.MANF.CN" localSheetId="8">#REF!</definedName>
    <definedName name="NV.IND.MANF.CN" localSheetId="5">#REF!</definedName>
    <definedName name="NV.IND.MANF.CN" localSheetId="6">#REF!</definedName>
    <definedName name="NV.IND.MANF.CN" localSheetId="1">#REF!</definedName>
    <definedName name="NV.IND.MANF.CN">#REF!</definedName>
    <definedName name="NV.IND.MANF.KN" localSheetId="4">#REF!</definedName>
    <definedName name="NV.IND.MANF.KN" localSheetId="3">#REF!</definedName>
    <definedName name="NV.IND.MANF.KN" localSheetId="2">#REF!</definedName>
    <definedName name="NV.IND.MANF.KN" localSheetId="7">#REF!</definedName>
    <definedName name="NV.IND.MANF.KN" localSheetId="8">#REF!</definedName>
    <definedName name="NV.IND.MANF.KN" localSheetId="5">#REF!</definedName>
    <definedName name="NV.IND.MANF.KN" localSheetId="6">#REF!</definedName>
    <definedName name="NV.IND.MANF.KN" localSheetId="1">#REF!</definedName>
    <definedName name="NV.IND.MANF.KN">#REF!</definedName>
    <definedName name="NV.IND.MINQ.CN" localSheetId="4">#REF!</definedName>
    <definedName name="NV.IND.MINQ.CN" localSheetId="3">#REF!</definedName>
    <definedName name="NV.IND.MINQ.CN" localSheetId="2">#REF!</definedName>
    <definedName name="NV.IND.MINQ.CN" localSheetId="7">#REF!</definedName>
    <definedName name="NV.IND.MINQ.CN" localSheetId="8">#REF!</definedName>
    <definedName name="NV.IND.MINQ.CN" localSheetId="5">#REF!</definedName>
    <definedName name="NV.IND.MINQ.CN" localSheetId="6">#REF!</definedName>
    <definedName name="NV.IND.MINQ.CN" localSheetId="1">#REF!</definedName>
    <definedName name="NV.IND.MINQ.CN">#REF!</definedName>
    <definedName name="NV.IND.TOTL.CN" localSheetId="4">#REF!</definedName>
    <definedName name="NV.IND.TOTL.CN" localSheetId="3">#REF!</definedName>
    <definedName name="NV.IND.TOTL.CN" localSheetId="2">#REF!</definedName>
    <definedName name="NV.IND.TOTL.CN" localSheetId="7">#REF!</definedName>
    <definedName name="NV.IND.TOTL.CN" localSheetId="8">#REF!</definedName>
    <definedName name="NV.IND.TOTL.CN" localSheetId="5">#REF!</definedName>
    <definedName name="NV.IND.TOTL.CN" localSheetId="6">#REF!</definedName>
    <definedName name="NV.IND.TOTL.CN" localSheetId="1">#REF!</definedName>
    <definedName name="NV.IND.TOTL.CN">#REF!</definedName>
    <definedName name="NV.IND.TOTL.KN" localSheetId="4">#REF!</definedName>
    <definedName name="NV.IND.TOTL.KN" localSheetId="3">#REF!</definedName>
    <definedName name="NV.IND.TOTL.KN" localSheetId="2">#REF!</definedName>
    <definedName name="NV.IND.TOTL.KN" localSheetId="7">#REF!</definedName>
    <definedName name="NV.IND.TOTL.KN" localSheetId="8">#REF!</definedName>
    <definedName name="NV.IND.TOTL.KN" localSheetId="5">#REF!</definedName>
    <definedName name="NV.IND.TOTL.KN" localSheetId="6">#REF!</definedName>
    <definedName name="NV.IND.TOTL.KN" localSheetId="1">#REF!</definedName>
    <definedName name="NV.IND.TOTL.KN">#REF!</definedName>
    <definedName name="NV.SRV.ADMN.CN" localSheetId="4">#REF!</definedName>
    <definedName name="NV.SRV.ADMN.CN" localSheetId="3">#REF!</definedName>
    <definedName name="NV.SRV.ADMN.CN" localSheetId="2">#REF!</definedName>
    <definedName name="NV.SRV.ADMN.CN" localSheetId="7">#REF!</definedName>
    <definedName name="NV.SRV.ADMN.CN" localSheetId="8">#REF!</definedName>
    <definedName name="NV.SRV.ADMN.CN" localSheetId="5">#REF!</definedName>
    <definedName name="NV.SRV.ADMN.CN" localSheetId="6">#REF!</definedName>
    <definedName name="NV.SRV.ADMN.CN" localSheetId="1">#REF!</definedName>
    <definedName name="NV.SRV.ADMN.CN">#REF!</definedName>
    <definedName name="NV.SRV.BNKG.CN" localSheetId="4">#REF!</definedName>
    <definedName name="NV.SRV.BNKG.CN" localSheetId="3">#REF!</definedName>
    <definedName name="NV.SRV.BNKG.CN" localSheetId="2">#REF!</definedName>
    <definedName name="NV.SRV.BNKG.CN" localSheetId="7">#REF!</definedName>
    <definedName name="NV.SRV.BNKG.CN" localSheetId="8">#REF!</definedName>
    <definedName name="NV.SRV.BNKG.CN" localSheetId="5">#REF!</definedName>
    <definedName name="NV.SRV.BNKG.CN" localSheetId="6">#REF!</definedName>
    <definedName name="NV.SRV.BNKG.CN" localSheetId="1">#REF!</definedName>
    <definedName name="NV.SRV.BNKG.CN">#REF!</definedName>
    <definedName name="NV.SRV.DISC.CN" localSheetId="4">#REF!</definedName>
    <definedName name="NV.SRV.DISC.CN" localSheetId="3">#REF!</definedName>
    <definedName name="NV.SRV.DISC.CN" localSheetId="2">#REF!</definedName>
    <definedName name="NV.SRV.DISC.CN" localSheetId="7">#REF!</definedName>
    <definedName name="NV.SRV.DISC.CN" localSheetId="8">#REF!</definedName>
    <definedName name="NV.SRV.DISC.CN" localSheetId="5">#REF!</definedName>
    <definedName name="NV.SRV.DISC.CN" localSheetId="6">#REF!</definedName>
    <definedName name="NV.SRV.DISC.CN" localSheetId="1">#REF!</definedName>
    <definedName name="NV.SRV.DISC.CN">#REF!</definedName>
    <definedName name="NV.SRV.DWEL.CN" localSheetId="4">#REF!</definedName>
    <definedName name="NV.SRV.DWEL.CN" localSheetId="3">#REF!</definedName>
    <definedName name="NV.SRV.DWEL.CN" localSheetId="2">#REF!</definedName>
    <definedName name="NV.SRV.DWEL.CN" localSheetId="7">#REF!</definedName>
    <definedName name="NV.SRV.DWEL.CN" localSheetId="8">#REF!</definedName>
    <definedName name="NV.SRV.DWEL.CN" localSheetId="5">#REF!</definedName>
    <definedName name="NV.SRV.DWEL.CN" localSheetId="6">#REF!</definedName>
    <definedName name="NV.SRV.DWEL.CN" localSheetId="1">#REF!</definedName>
    <definedName name="NV.SRV.DWEL.CN">#REF!</definedName>
    <definedName name="NV.SRV.OTHR.CN" localSheetId="4">#REF!</definedName>
    <definedName name="NV.SRV.OTHR.CN" localSheetId="3">#REF!</definedName>
    <definedName name="NV.SRV.OTHR.CN" localSheetId="2">#REF!</definedName>
    <definedName name="NV.SRV.OTHR.CN" localSheetId="7">#REF!</definedName>
    <definedName name="NV.SRV.OTHR.CN" localSheetId="8">#REF!</definedName>
    <definedName name="NV.SRV.OTHR.CN" localSheetId="5">#REF!</definedName>
    <definedName name="NV.SRV.OTHR.CN" localSheetId="6">#REF!</definedName>
    <definedName name="NV.SRV.OTHR.CN" localSheetId="1">#REF!</definedName>
    <definedName name="NV.SRV.OTHR.CN">#REF!</definedName>
    <definedName name="NV.SRV.OTHR.CN.ps" localSheetId="4">#REF!</definedName>
    <definedName name="NV.SRV.OTHR.CN.ps" localSheetId="3">#REF!</definedName>
    <definedName name="NV.SRV.OTHR.CN.ps" localSheetId="2">#REF!</definedName>
    <definedName name="NV.SRV.OTHR.CN.ps" localSheetId="7">#REF!</definedName>
    <definedName name="NV.SRV.OTHR.CN.ps" localSheetId="8">#REF!</definedName>
    <definedName name="NV.SRV.OTHR.CN.ps" localSheetId="5">#REF!</definedName>
    <definedName name="NV.SRV.OTHR.CN.ps" localSheetId="6">#REF!</definedName>
    <definedName name="NV.SRV.OTHR.CN.ps" localSheetId="1">#REF!</definedName>
    <definedName name="NV.SRV.OTHR.CN.ps">#REF!</definedName>
    <definedName name="NV.SRV.TETC.CN" localSheetId="4">#REF!</definedName>
    <definedName name="NV.SRV.TETC.CN" localSheetId="3">#REF!</definedName>
    <definedName name="NV.SRV.TETC.CN" localSheetId="2">#REF!</definedName>
    <definedName name="NV.SRV.TETC.CN" localSheetId="7">#REF!</definedName>
    <definedName name="NV.SRV.TETC.CN" localSheetId="8">#REF!</definedName>
    <definedName name="NV.SRV.TETC.CN" localSheetId="5">#REF!</definedName>
    <definedName name="NV.SRV.TETC.CN" localSheetId="6">#REF!</definedName>
    <definedName name="NV.SRV.TETC.CN" localSheetId="1">#REF!</definedName>
    <definedName name="NV.SRV.TETC.CN">#REF!</definedName>
    <definedName name="NV.SRV.TETC.KN" localSheetId="4">#REF!</definedName>
    <definedName name="NV.SRV.TETC.KN" localSheetId="3">#REF!</definedName>
    <definedName name="NV.SRV.TETC.KN" localSheetId="2">#REF!</definedName>
    <definedName name="NV.SRV.TETC.KN" localSheetId="7">#REF!</definedName>
    <definedName name="NV.SRV.TETC.KN" localSheetId="8">#REF!</definedName>
    <definedName name="NV.SRV.TETC.KN" localSheetId="5">#REF!</definedName>
    <definedName name="NV.SRV.TETC.KN" localSheetId="6">#REF!</definedName>
    <definedName name="NV.SRV.TETC.KN" localSheetId="1">#REF!</definedName>
    <definedName name="NV.SRV.TETC.KN">#REF!</definedName>
    <definedName name="NV.SRV.TOTL.CN" localSheetId="4">#REF!</definedName>
    <definedName name="NV.SRV.TOTL.CN" localSheetId="3">#REF!</definedName>
    <definedName name="NV.SRV.TOTL.CN" localSheetId="2">#REF!</definedName>
    <definedName name="NV.SRV.TOTL.CN" localSheetId="7">#REF!</definedName>
    <definedName name="NV.SRV.TOTL.CN" localSheetId="8">#REF!</definedName>
    <definedName name="NV.SRV.TOTL.CN" localSheetId="5">#REF!</definedName>
    <definedName name="NV.SRV.TOTL.CN" localSheetId="6">#REF!</definedName>
    <definedName name="NV.SRV.TOTL.CN" localSheetId="1">#REF!</definedName>
    <definedName name="NV.SRV.TOTL.CN">#REF!</definedName>
    <definedName name="NV.SRV.TRAD.CN" localSheetId="4">#REF!</definedName>
    <definedName name="NV.SRV.TRAD.CN" localSheetId="3">#REF!</definedName>
    <definedName name="NV.SRV.TRAD.CN" localSheetId="2">#REF!</definedName>
    <definedName name="NV.SRV.TRAD.CN" localSheetId="7">#REF!</definedName>
    <definedName name="NV.SRV.TRAD.CN" localSheetId="8">#REF!</definedName>
    <definedName name="NV.SRV.TRAD.CN" localSheetId="5">#REF!</definedName>
    <definedName name="NV.SRV.TRAD.CN" localSheetId="6">#REF!</definedName>
    <definedName name="NV.SRV.TRAD.CN" localSheetId="1">#REF!</definedName>
    <definedName name="NV.SRV.TRAD.CN">#REF!</definedName>
    <definedName name="NV.SRV.TRAN.CN" localSheetId="4">#REF!</definedName>
    <definedName name="NV.SRV.TRAN.CN" localSheetId="3">#REF!</definedName>
    <definedName name="NV.SRV.TRAN.CN" localSheetId="2">#REF!</definedName>
    <definedName name="NV.SRV.TRAN.CN" localSheetId="7">#REF!</definedName>
    <definedName name="NV.SRV.TRAN.CN" localSheetId="8">#REF!</definedName>
    <definedName name="NV.SRV.TRAN.CN" localSheetId="5">#REF!</definedName>
    <definedName name="NV.SRV.TRAN.CN" localSheetId="6">#REF!</definedName>
    <definedName name="NV.SRV.TRAN.CN" localSheetId="1">#REF!</definedName>
    <definedName name="NV.SRV.TRAN.CN">#REF!</definedName>
    <definedName name="NY" localSheetId="4">#REF!</definedName>
    <definedName name="NY" localSheetId="3">#REF!</definedName>
    <definedName name="NY" localSheetId="2">#REF!</definedName>
    <definedName name="NY" localSheetId="7">#REF!</definedName>
    <definedName name="NY" localSheetId="8">#REF!</definedName>
    <definedName name="NY" localSheetId="5">#REF!</definedName>
    <definedName name="NY" localSheetId="6">#REF!</definedName>
    <definedName name="NY" localSheetId="1">#REF!</definedName>
    <definedName name="NY">#REF!</definedName>
    <definedName name="NY.GDP.FCST.CN" localSheetId="4">#REF!</definedName>
    <definedName name="NY.GDP.FCST.CN" localSheetId="3">#REF!</definedName>
    <definedName name="NY.GDP.FCST.CN" localSheetId="2">#REF!</definedName>
    <definedName name="NY.GDP.FCST.CN" localSheetId="7">#REF!</definedName>
    <definedName name="NY.GDP.FCST.CN" localSheetId="8">#REF!</definedName>
    <definedName name="NY.GDP.FCST.CN" localSheetId="5">#REF!</definedName>
    <definedName name="NY.GDP.FCST.CN" localSheetId="6">#REF!</definedName>
    <definedName name="NY.GDP.FCST.CN" localSheetId="1">#REF!</definedName>
    <definedName name="NY.GDP.FCST.CN">#REF!</definedName>
    <definedName name="NY.GDP.FCST.KN" localSheetId="4">#REF!</definedName>
    <definedName name="NY.GDP.FCST.KN" localSheetId="3">#REF!</definedName>
    <definedName name="NY.GDP.FCST.KN" localSheetId="2">#REF!</definedName>
    <definedName name="NY.GDP.FCST.KN" localSheetId="7">#REF!</definedName>
    <definedName name="NY.GDP.FCST.KN" localSheetId="8">#REF!</definedName>
    <definedName name="NY.GDP.FCST.KN" localSheetId="5">#REF!</definedName>
    <definedName name="NY.GDP.FCST.KN" localSheetId="6">#REF!</definedName>
    <definedName name="NY.GDP.FCST.KN" localSheetId="1">#REF!</definedName>
    <definedName name="NY.GDP.FCST.KN">#REF!</definedName>
    <definedName name="NY.GDP.MKTP.CN" localSheetId="4">#REF!</definedName>
    <definedName name="NY.GDP.MKTP.CN" localSheetId="3">#REF!</definedName>
    <definedName name="NY.GDP.MKTP.CN" localSheetId="2">#REF!</definedName>
    <definedName name="NY.GDP.MKTP.CN" localSheetId="7">#REF!</definedName>
    <definedName name="NY.GDP.MKTP.CN" localSheetId="8">#REF!</definedName>
    <definedName name="NY.GDP.MKTP.CN" localSheetId="5">#REF!</definedName>
    <definedName name="NY.GDP.MKTP.CN" localSheetId="6">#REF!</definedName>
    <definedName name="NY.GDP.MKTP.CN" localSheetId="1">#REF!</definedName>
    <definedName name="NY.GDP.MKTP.CN">#REF!</definedName>
    <definedName name="NY.GDP.MKTP.KN" localSheetId="4">#REF!</definedName>
    <definedName name="NY.GDP.MKTP.KN" localSheetId="3">#REF!</definedName>
    <definedName name="NY.GDP.MKTP.KN" localSheetId="2">#REF!</definedName>
    <definedName name="NY.GDP.MKTP.KN" localSheetId="7">#REF!</definedName>
    <definedName name="NY.GDP.MKTP.KN" localSheetId="8">#REF!</definedName>
    <definedName name="NY.GDP.MKTP.KN" localSheetId="5">#REF!</definedName>
    <definedName name="NY.GDP.MKTP.KN" localSheetId="6">#REF!</definedName>
    <definedName name="NY.GDP.MKTP.KN" localSheetId="1">#REF!</definedName>
    <definedName name="NY.GDP.MKTP.KN">#REF!</definedName>
    <definedName name="NY.GNP.MKTP.CN" localSheetId="4">#REF!</definedName>
    <definedName name="NY.GNP.MKTP.CN" localSheetId="3">#REF!</definedName>
    <definedName name="NY.GNP.MKTP.CN" localSheetId="2">#REF!</definedName>
    <definedName name="NY.GNP.MKTP.CN" localSheetId="7">#REF!</definedName>
    <definedName name="NY.GNP.MKTP.CN" localSheetId="8">#REF!</definedName>
    <definedName name="NY.GNP.MKTP.CN" localSheetId="5">#REF!</definedName>
    <definedName name="NY.GNP.MKTP.CN" localSheetId="6">#REF!</definedName>
    <definedName name="NY.GNP.MKTP.CN" localSheetId="1">#REF!</definedName>
    <definedName name="NY.GNP.MKTP.CN">#REF!</definedName>
    <definedName name="NY.GNP.MKTP.KN" localSheetId="4">#REF!</definedName>
    <definedName name="NY.GNP.MKTP.KN" localSheetId="3">#REF!</definedName>
    <definedName name="NY.GNP.MKTP.KN" localSheetId="2">#REF!</definedName>
    <definedName name="NY.GNP.MKTP.KN" localSheetId="7">#REF!</definedName>
    <definedName name="NY.GNP.MKTP.KN" localSheetId="8">#REF!</definedName>
    <definedName name="NY.GNP.MKTP.KN" localSheetId="5">#REF!</definedName>
    <definedName name="NY.GNP.MKTP.KN" localSheetId="6">#REF!</definedName>
    <definedName name="NY.GNP.MKTP.KN" localSheetId="1">#REF!</definedName>
    <definedName name="NY.GNP.MKTP.KN">#REF!</definedName>
    <definedName name="NY.GNP.PCAP.CD" localSheetId="4">#REF!</definedName>
    <definedName name="NY.GNP.PCAP.CD" localSheetId="3">#REF!</definedName>
    <definedName name="NY.GNP.PCAP.CD" localSheetId="2">#REF!</definedName>
    <definedName name="NY.GNP.PCAP.CD" localSheetId="7">#REF!</definedName>
    <definedName name="NY.GNP.PCAP.CD" localSheetId="8">#REF!</definedName>
    <definedName name="NY.GNP.PCAP.CD" localSheetId="5">#REF!</definedName>
    <definedName name="NY.GNP.PCAP.CD" localSheetId="6">#REF!</definedName>
    <definedName name="NY.GNP.PCAP.CD" localSheetId="1">#REF!</definedName>
    <definedName name="NY.GNP.PCAP.CD">#REF!</definedName>
    <definedName name="NY.GNP.PCAP.KD" localSheetId="4">#REF!</definedName>
    <definedName name="NY.GNP.PCAP.KD" localSheetId="3">#REF!</definedName>
    <definedName name="NY.GNP.PCAP.KD" localSheetId="2">#REF!</definedName>
    <definedName name="NY.GNP.PCAP.KD" localSheetId="7">#REF!</definedName>
    <definedName name="NY.GNP.PCAP.KD" localSheetId="8">#REF!</definedName>
    <definedName name="NY.GNP.PCAP.KD" localSheetId="5">#REF!</definedName>
    <definedName name="NY.GNP.PCAP.KD" localSheetId="6">#REF!</definedName>
    <definedName name="NY.GNP.PCAP.KD" localSheetId="1">#REF!</definedName>
    <definedName name="NY.GNP.PCAP.KD">#REF!</definedName>
    <definedName name="NY.GSR.NFCY.CN" localSheetId="4">#REF!</definedName>
    <definedName name="NY.GSR.NFCY.CN" localSheetId="3">#REF!</definedName>
    <definedName name="NY.GSR.NFCY.CN" localSheetId="2">#REF!</definedName>
    <definedName name="NY.GSR.NFCY.CN" localSheetId="7">#REF!</definedName>
    <definedName name="NY.GSR.NFCY.CN" localSheetId="8">#REF!</definedName>
    <definedName name="NY.GSR.NFCY.CN" localSheetId="5">#REF!</definedName>
    <definedName name="NY.GSR.NFCY.CN" localSheetId="6">#REF!</definedName>
    <definedName name="NY.GSR.NFCY.CN" localSheetId="1">#REF!</definedName>
    <definedName name="NY.GSR.NFCY.CN">#REF!</definedName>
    <definedName name="NY.GSR.NFCY.KN" localSheetId="4">#REF!</definedName>
    <definedName name="NY.GSR.NFCY.KN" localSheetId="3">#REF!</definedName>
    <definedName name="NY.GSR.NFCY.KN" localSheetId="2">#REF!</definedName>
    <definedName name="NY.GSR.NFCY.KN" localSheetId="7">#REF!</definedName>
    <definedName name="NY.GSR.NFCY.KN" localSheetId="8">#REF!</definedName>
    <definedName name="NY.GSR.NFCY.KN" localSheetId="5">#REF!</definedName>
    <definedName name="NY.GSR.NFCY.KN" localSheetId="6">#REF!</definedName>
    <definedName name="NY.GSR.NFCY.KN" localSheetId="1">#REF!</definedName>
    <definedName name="NY.GSR.NFCY.KN">#REF!</definedName>
    <definedName name="NY.TAX.IDRT.CN" localSheetId="4">#REF!</definedName>
    <definedName name="NY.TAX.IDRT.CN" localSheetId="3">#REF!</definedName>
    <definedName name="NY.TAX.IDRT.CN" localSheetId="2">#REF!</definedName>
    <definedName name="NY.TAX.IDRT.CN" localSheetId="7">#REF!</definedName>
    <definedName name="NY.TAX.IDRT.CN" localSheetId="8">#REF!</definedName>
    <definedName name="NY.TAX.IDRT.CN" localSheetId="5">#REF!</definedName>
    <definedName name="NY.TAX.IDRT.CN" localSheetId="6">#REF!</definedName>
    <definedName name="NY.TAX.IDRT.CN" localSheetId="1">#REF!</definedName>
    <definedName name="NY.TAX.IDRT.CN">#REF!</definedName>
    <definedName name="NY.TAX.NIND.CN" localSheetId="4">#REF!</definedName>
    <definedName name="NY.TAX.NIND.CN" localSheetId="3">#REF!</definedName>
    <definedName name="NY.TAX.NIND.CN" localSheetId="2">#REF!</definedName>
    <definedName name="NY.TAX.NIND.CN" localSheetId="7">#REF!</definedName>
    <definedName name="NY.TAX.NIND.CN" localSheetId="8">#REF!</definedName>
    <definedName name="NY.TAX.NIND.CN" localSheetId="5">#REF!</definedName>
    <definedName name="NY.TAX.NIND.CN" localSheetId="6">#REF!</definedName>
    <definedName name="NY.TAX.NIND.CN" localSheetId="1">#REF!</definedName>
    <definedName name="NY.TAX.NIND.CN">#REF!</definedName>
    <definedName name="NY.TAX.NIND.CN.zs" localSheetId="4">#REF!</definedName>
    <definedName name="NY.TAX.NIND.CN.zs" localSheetId="3">#REF!</definedName>
    <definedName name="NY.TAX.NIND.CN.zs" localSheetId="2">#REF!</definedName>
    <definedName name="NY.TAX.NIND.CN.zs" localSheetId="7">#REF!</definedName>
    <definedName name="NY.TAX.NIND.CN.zs" localSheetId="8">#REF!</definedName>
    <definedName name="NY.TAX.NIND.CN.zs" localSheetId="5">#REF!</definedName>
    <definedName name="NY.TAX.NIND.CN.zs" localSheetId="6">#REF!</definedName>
    <definedName name="NY.TAX.NIND.CN.zs" localSheetId="1">#REF!</definedName>
    <definedName name="NY.TAX.NIND.CN.zs">#REF!</definedName>
    <definedName name="NY.TAX.NIND.KN" localSheetId="4">#REF!</definedName>
    <definedName name="NY.TAX.NIND.KN" localSheetId="3">#REF!</definedName>
    <definedName name="NY.TAX.NIND.KN" localSheetId="2">#REF!</definedName>
    <definedName name="NY.TAX.NIND.KN" localSheetId="7">#REF!</definedName>
    <definedName name="NY.TAX.NIND.KN" localSheetId="8">#REF!</definedName>
    <definedName name="NY.TAX.NIND.KN" localSheetId="5">#REF!</definedName>
    <definedName name="NY.TAX.NIND.KN" localSheetId="6">#REF!</definedName>
    <definedName name="NY.TAX.NIND.KN" localSheetId="1">#REF!</definedName>
    <definedName name="NY.TAX.NIND.KN">#REF!</definedName>
    <definedName name="NY.TAX.SUBS.CN" localSheetId="4">#REF!</definedName>
    <definedName name="NY.TAX.SUBS.CN" localSheetId="3">#REF!</definedName>
    <definedName name="NY.TAX.SUBS.CN" localSheetId="2">#REF!</definedName>
    <definedName name="NY.TAX.SUBS.CN" localSheetId="7">#REF!</definedName>
    <definedName name="NY.TAX.SUBS.CN" localSheetId="8">#REF!</definedName>
    <definedName name="NY.TAX.SUBS.CN" localSheetId="5">#REF!</definedName>
    <definedName name="NY.TAX.SUBS.CN" localSheetId="6">#REF!</definedName>
    <definedName name="NY.TAX.SUBS.CN" localSheetId="1">#REF!</definedName>
    <definedName name="NY.TAX.SUBS.CN">#REF!</definedName>
    <definedName name="NY.TRF.NCTR.CN" localSheetId="4">#REF!</definedName>
    <definedName name="NY.TRF.NCTR.CN" localSheetId="3">#REF!</definedName>
    <definedName name="NY.TRF.NCTR.CN" localSheetId="2">#REF!</definedName>
    <definedName name="NY.TRF.NCTR.CN" localSheetId="7">#REF!</definedName>
    <definedName name="NY.TRF.NCTR.CN" localSheetId="8">#REF!</definedName>
    <definedName name="NY.TRF.NCTR.CN" localSheetId="5">#REF!</definedName>
    <definedName name="NY.TRF.NCTR.CN" localSheetId="6">#REF!</definedName>
    <definedName name="NY.TRF.NCTR.CN" localSheetId="1">#REF!</definedName>
    <definedName name="NY.TRF.NCTR.CN">#REF!</definedName>
    <definedName name="NY.TRF.NCTR.KN" localSheetId="4">#REF!</definedName>
    <definedName name="NY.TRF.NCTR.KN" localSheetId="3">#REF!</definedName>
    <definedName name="NY.TRF.NCTR.KN" localSheetId="2">#REF!</definedName>
    <definedName name="NY.TRF.NCTR.KN" localSheetId="7">#REF!</definedName>
    <definedName name="NY.TRF.NCTR.KN" localSheetId="8">#REF!</definedName>
    <definedName name="NY.TRF.NCTR.KN" localSheetId="5">#REF!</definedName>
    <definedName name="NY.TRF.NCTR.KN" localSheetId="6">#REF!</definedName>
    <definedName name="NY.TRF.NCTR.KN" localSheetId="1">#REF!</definedName>
    <definedName name="NY.TRF.NCTR.KN">#REF!</definedName>
    <definedName name="o" localSheetId="4">#REF!</definedName>
    <definedName name="o" localSheetId="3">#REF!</definedName>
    <definedName name="o" localSheetId="2">#REF!</definedName>
    <definedName name="o" localSheetId="7">#REF!</definedName>
    <definedName name="o" localSheetId="8">#REF!</definedName>
    <definedName name="o" localSheetId="5">#REF!</definedName>
    <definedName name="o" localSheetId="6">#REF!</definedName>
    <definedName name="o" localSheetId="1">#REF!</definedName>
    <definedName name="o">#REF!</definedName>
    <definedName name="o0" localSheetId="4">#REF!</definedName>
    <definedName name="o0" localSheetId="3">#REF!</definedName>
    <definedName name="o0" localSheetId="2">#REF!</definedName>
    <definedName name="o0" localSheetId="7">#REF!</definedName>
    <definedName name="o0" localSheetId="8">#REF!</definedName>
    <definedName name="o0" localSheetId="5">#REF!</definedName>
    <definedName name="o0" localSheetId="6">#REF!</definedName>
    <definedName name="o0" localSheetId="1">#REF!</definedName>
    <definedName name="o0">#REF!</definedName>
    <definedName name="o0p0" localSheetId="4">#REF!</definedName>
    <definedName name="o0p0" localSheetId="3">#REF!</definedName>
    <definedName name="o0p0" localSheetId="2">#REF!</definedName>
    <definedName name="o0p0" localSheetId="7">#REF!</definedName>
    <definedName name="o0p0" localSheetId="8">#REF!</definedName>
    <definedName name="o0p0" localSheetId="5">#REF!</definedName>
    <definedName name="o0p0" localSheetId="6">#REF!</definedName>
    <definedName name="o0p0" localSheetId="1">#REF!</definedName>
    <definedName name="o0p0">#REF!</definedName>
    <definedName name="ojijuh" localSheetId="4">#REF!</definedName>
    <definedName name="ojijuh" localSheetId="3">#REF!</definedName>
    <definedName name="ojijuh" localSheetId="2">#REF!</definedName>
    <definedName name="ojijuh" localSheetId="7">#REF!</definedName>
    <definedName name="ojijuh" localSheetId="8">#REF!</definedName>
    <definedName name="ojijuh" localSheetId="5">#REF!</definedName>
    <definedName name="ojijuh" localSheetId="6">#REF!</definedName>
    <definedName name="ojijuh" localSheetId="1">#REF!</definedName>
    <definedName name="ojijuh">#REF!</definedName>
    <definedName name="OK" localSheetId="4">#REF!</definedName>
    <definedName name="OK" localSheetId="3">#REF!</definedName>
    <definedName name="OK" localSheetId="2">#REF!</definedName>
    <definedName name="OK" localSheetId="7">#REF!</definedName>
    <definedName name="OK" localSheetId="8">#REF!</definedName>
    <definedName name="OK" localSheetId="5">#REF!</definedName>
    <definedName name="OK" localSheetId="6">#REF!</definedName>
    <definedName name="OK" localSheetId="1">#REF!</definedName>
    <definedName name="OK">#REF!</definedName>
    <definedName name="okijuhy" localSheetId="4">#REF!</definedName>
    <definedName name="okijuhy" localSheetId="3">#REF!</definedName>
    <definedName name="okijuhy" localSheetId="2">#REF!</definedName>
    <definedName name="okijuhy" localSheetId="7">#REF!</definedName>
    <definedName name="okijuhy" localSheetId="8">#REF!</definedName>
    <definedName name="okijuhy" localSheetId="5">#REF!</definedName>
    <definedName name="okijuhy" localSheetId="6">#REF!</definedName>
    <definedName name="okijuhy" localSheetId="1">#REF!</definedName>
    <definedName name="okijuhy">#REF!</definedName>
    <definedName name="OL" localSheetId="4">#REF!</definedName>
    <definedName name="OL" localSheetId="3">#REF!</definedName>
    <definedName name="OL" localSheetId="2">#REF!</definedName>
    <definedName name="OL" localSheetId="7">#REF!</definedName>
    <definedName name="OL" localSheetId="8">#REF!</definedName>
    <definedName name="OL" localSheetId="5">#REF!</definedName>
    <definedName name="OL" localSheetId="6">#REF!</definedName>
    <definedName name="OL" localSheetId="1">#REF!</definedName>
    <definedName name="OL">#REF!</definedName>
    <definedName name="olik" localSheetId="4">#REF!</definedName>
    <definedName name="olik" localSheetId="3">#REF!</definedName>
    <definedName name="olik" localSheetId="2">#REF!</definedName>
    <definedName name="olik" localSheetId="7">#REF!</definedName>
    <definedName name="olik" localSheetId="8">#REF!</definedName>
    <definedName name="olik" localSheetId="5">#REF!</definedName>
    <definedName name="olik" localSheetId="6">#REF!</definedName>
    <definedName name="olik" localSheetId="1">#REF!</definedName>
    <definedName name="olik">#REF!</definedName>
    <definedName name="OLJKIUJYHG" localSheetId="4">#REF!</definedName>
    <definedName name="OLJKIUJYHG" localSheetId="3">#REF!</definedName>
    <definedName name="OLJKIUJYHG" localSheetId="2">#REF!</definedName>
    <definedName name="OLJKIUJYHG" localSheetId="7">#REF!</definedName>
    <definedName name="OLJKIUJYHG" localSheetId="8">#REF!</definedName>
    <definedName name="OLJKIUJYHG" localSheetId="5">#REF!</definedName>
    <definedName name="OLJKIUJYHG" localSheetId="6">#REF!</definedName>
    <definedName name="OLJKIUJYHG" localSheetId="1">#REF!</definedName>
    <definedName name="OLJKIUJYHG">#REF!</definedName>
    <definedName name="olki" localSheetId="4">#REF!</definedName>
    <definedName name="olki" localSheetId="3">#REF!</definedName>
    <definedName name="olki" localSheetId="2">#REF!</definedName>
    <definedName name="olki" localSheetId="7">#REF!</definedName>
    <definedName name="olki" localSheetId="8">#REF!</definedName>
    <definedName name="olki" localSheetId="5">#REF!</definedName>
    <definedName name="olki" localSheetId="6">#REF!</definedName>
    <definedName name="olki" localSheetId="1">#REF!</definedName>
    <definedName name="olki">#REF!</definedName>
    <definedName name="om" localSheetId="4">#REF!</definedName>
    <definedName name="om" localSheetId="3">#REF!</definedName>
    <definedName name="om" localSheetId="2">#REF!</definedName>
    <definedName name="om" localSheetId="7">#REF!</definedName>
    <definedName name="om" localSheetId="8">#REF!</definedName>
    <definedName name="om" localSheetId="5">#REF!</definedName>
    <definedName name="om" localSheetId="6">#REF!</definedName>
    <definedName name="om" localSheetId="1">#REF!</definedName>
    <definedName name="om">#REF!</definedName>
    <definedName name="oo" localSheetId="4">#REF!</definedName>
    <definedName name="oo" localSheetId="3">#REF!</definedName>
    <definedName name="oo" localSheetId="2">#REF!</definedName>
    <definedName name="oo" localSheetId="7">#REF!</definedName>
    <definedName name="oo" localSheetId="8">#REF!</definedName>
    <definedName name="oo" localSheetId="5">#REF!</definedName>
    <definedName name="oo" localSheetId="6">#REF!</definedName>
    <definedName name="oo" localSheetId="1">#REF!</definedName>
    <definedName name="oo">#REF!</definedName>
    <definedName name="OP" localSheetId="4">#REF!</definedName>
    <definedName name="OP" localSheetId="3">#REF!</definedName>
    <definedName name="OP" localSheetId="2">#REF!</definedName>
    <definedName name="OP" localSheetId="7">#REF!</definedName>
    <definedName name="OP" localSheetId="8">#REF!</definedName>
    <definedName name="OP" localSheetId="5">#REF!</definedName>
    <definedName name="OP" localSheetId="6">#REF!</definedName>
    <definedName name="OP" localSheetId="1">#REF!</definedName>
    <definedName name="OP">#REF!</definedName>
    <definedName name="OpDate">[16]Info!$G$5</definedName>
    <definedName name="OPER_COST" localSheetId="4">#REF!</definedName>
    <definedName name="OPER_COST" localSheetId="3">#REF!</definedName>
    <definedName name="OPER_COST" localSheetId="2">#REF!</definedName>
    <definedName name="OPER_COST" localSheetId="7">#REF!</definedName>
    <definedName name="OPER_COST" localSheetId="8">#REF!</definedName>
    <definedName name="OPER_COST" localSheetId="5">#REF!</definedName>
    <definedName name="OPER_COST" localSheetId="6">#REF!</definedName>
    <definedName name="OPER_COST" localSheetId="1">#REF!</definedName>
    <definedName name="OPER_COST">#REF!</definedName>
    <definedName name="OtherCoalRevenueIn" localSheetId="4">#REF!</definedName>
    <definedName name="OtherCoalRevenueIn" localSheetId="3">#REF!</definedName>
    <definedName name="OtherCoalRevenueIn" localSheetId="2">#REF!</definedName>
    <definedName name="OtherCoalRevenueIn" localSheetId="7">#REF!</definedName>
    <definedName name="OtherCoalRevenueIn" localSheetId="8">#REF!</definedName>
    <definedName name="OtherCoalRevenueIn" localSheetId="5">#REF!</definedName>
    <definedName name="OtherCoalRevenueIn" localSheetId="6">#REF!</definedName>
    <definedName name="OtherCoalRevenueIn" localSheetId="1">#REF!</definedName>
    <definedName name="OtherCoalRevenueIn">#REF!</definedName>
    <definedName name="OtherCoalRevenueKZTShareIn" localSheetId="4">#REF!</definedName>
    <definedName name="OtherCoalRevenueKZTShareIn" localSheetId="3">#REF!</definedName>
    <definedName name="OtherCoalRevenueKZTShareIn" localSheetId="2">#REF!</definedName>
    <definedName name="OtherCoalRevenueKZTShareIn" localSheetId="7">#REF!</definedName>
    <definedName name="OtherCoalRevenueKZTShareIn" localSheetId="8">#REF!</definedName>
    <definedName name="OtherCoalRevenueKZTShareIn" localSheetId="5">#REF!</definedName>
    <definedName name="OtherCoalRevenueKZTShareIn" localSheetId="6">#REF!</definedName>
    <definedName name="OtherCoalRevenueKZTShareIn" localSheetId="1">#REF!</definedName>
    <definedName name="OtherCoalRevenueKZTShareIn">#REF!</definedName>
    <definedName name="OtherCoalUnitVariableMarginIn" localSheetId="4">#REF!</definedName>
    <definedName name="OtherCoalUnitVariableMarginIn" localSheetId="3">#REF!</definedName>
    <definedName name="OtherCoalUnitVariableMarginIn" localSheetId="2">#REF!</definedName>
    <definedName name="OtherCoalUnitVariableMarginIn" localSheetId="7">#REF!</definedName>
    <definedName name="OtherCoalUnitVariableMarginIn" localSheetId="8">#REF!</definedName>
    <definedName name="OtherCoalUnitVariableMarginIn" localSheetId="5">#REF!</definedName>
    <definedName name="OtherCoalUnitVariableMarginIn" localSheetId="6">#REF!</definedName>
    <definedName name="OtherCoalUnitVariableMarginIn" localSheetId="1">#REF!</definedName>
    <definedName name="OtherCoalUnitVariableMarginIn">#REF!</definedName>
    <definedName name="OtherSteelRevenueIn" localSheetId="4">#REF!</definedName>
    <definedName name="OtherSteelRevenueIn" localSheetId="3">#REF!</definedName>
    <definedName name="OtherSteelRevenueIn" localSheetId="2">#REF!</definedName>
    <definedName name="OtherSteelRevenueIn" localSheetId="7">#REF!</definedName>
    <definedName name="OtherSteelRevenueIn" localSheetId="8">#REF!</definedName>
    <definedName name="OtherSteelRevenueIn" localSheetId="5">#REF!</definedName>
    <definedName name="OtherSteelRevenueIn" localSheetId="6">#REF!</definedName>
    <definedName name="OtherSteelRevenueIn" localSheetId="1">#REF!</definedName>
    <definedName name="OtherSteelRevenueIn">#REF!</definedName>
    <definedName name="OtherSteelRevenueKZTShareIn" localSheetId="4">#REF!</definedName>
    <definedName name="OtherSteelRevenueKZTShareIn" localSheetId="3">#REF!</definedName>
    <definedName name="OtherSteelRevenueKZTShareIn" localSheetId="2">#REF!</definedName>
    <definedName name="OtherSteelRevenueKZTShareIn" localSheetId="7">#REF!</definedName>
    <definedName name="OtherSteelRevenueKZTShareIn" localSheetId="8">#REF!</definedName>
    <definedName name="OtherSteelRevenueKZTShareIn" localSheetId="5">#REF!</definedName>
    <definedName name="OtherSteelRevenueKZTShareIn" localSheetId="6">#REF!</definedName>
    <definedName name="OtherSteelRevenueKZTShareIn" localSheetId="1">#REF!</definedName>
    <definedName name="OtherSteelRevenueKZTShareIn">#REF!</definedName>
    <definedName name="OtherSteelUnitVariableMarginIn" localSheetId="4">#REF!</definedName>
    <definedName name="OtherSteelUnitVariableMarginIn" localSheetId="3">#REF!</definedName>
    <definedName name="OtherSteelUnitVariableMarginIn" localSheetId="2">#REF!</definedName>
    <definedName name="OtherSteelUnitVariableMarginIn" localSheetId="7">#REF!</definedName>
    <definedName name="OtherSteelUnitVariableMarginIn" localSheetId="8">#REF!</definedName>
    <definedName name="OtherSteelUnitVariableMarginIn" localSheetId="5">#REF!</definedName>
    <definedName name="OtherSteelUnitVariableMarginIn" localSheetId="6">#REF!</definedName>
    <definedName name="OtherSteelUnitVariableMarginIn" localSheetId="1">#REF!</definedName>
    <definedName name="OtherSteelUnitVariableMarginIn">#REF!</definedName>
    <definedName name="overhead" localSheetId="4">#REF!</definedName>
    <definedName name="overhead" localSheetId="3">#REF!</definedName>
    <definedName name="overhead" localSheetId="2">#REF!</definedName>
    <definedName name="overhead" localSheetId="7">#REF!</definedName>
    <definedName name="overhead" localSheetId="8">#REF!</definedName>
    <definedName name="overhead" localSheetId="5">#REF!</definedName>
    <definedName name="overhead" localSheetId="6">#REF!</definedName>
    <definedName name="overhead" localSheetId="1">#REF!</definedName>
    <definedName name="overhead">#REF!</definedName>
    <definedName name="p" localSheetId="4">#REF!</definedName>
    <definedName name="p" localSheetId="3">#REF!</definedName>
    <definedName name="p" localSheetId="2">#REF!</definedName>
    <definedName name="p" localSheetId="7">#REF!</definedName>
    <definedName name="p" localSheetId="8">#REF!</definedName>
    <definedName name="p" localSheetId="5">#REF!</definedName>
    <definedName name="p" localSheetId="6">#REF!</definedName>
    <definedName name="p" localSheetId="1">#REF!</definedName>
    <definedName name="p">#REF!</definedName>
    <definedName name="PA.NUS.ATLS" localSheetId="4">#REF!</definedName>
    <definedName name="PA.NUS.ATLS" localSheetId="3">#REF!</definedName>
    <definedName name="PA.NUS.ATLS" localSheetId="2">#REF!</definedName>
    <definedName name="PA.NUS.ATLS" localSheetId="7">#REF!</definedName>
    <definedName name="PA.NUS.ATLS" localSheetId="8">#REF!</definedName>
    <definedName name="PA.NUS.ATLS" localSheetId="5">#REF!</definedName>
    <definedName name="PA.NUS.ATLS" localSheetId="6">#REF!</definedName>
    <definedName name="PA.NUS.ATLS" localSheetId="1">#REF!</definedName>
    <definedName name="PA.NUS.ATLS">#REF!</definedName>
    <definedName name="PA.NUS.FCRF" localSheetId="4">#REF!</definedName>
    <definedName name="PA.NUS.FCRF" localSheetId="3">#REF!</definedName>
    <definedName name="PA.NUS.FCRF" localSheetId="2">#REF!</definedName>
    <definedName name="PA.NUS.FCRF" localSheetId="7">#REF!</definedName>
    <definedName name="PA.NUS.FCRF" localSheetId="8">#REF!</definedName>
    <definedName name="PA.NUS.FCRF" localSheetId="5">#REF!</definedName>
    <definedName name="PA.NUS.FCRF" localSheetId="6">#REF!</definedName>
    <definedName name="PA.NUS.FCRF" localSheetId="1">#REF!</definedName>
    <definedName name="PA.NUS.FCRF">#REF!</definedName>
    <definedName name="Past_service" localSheetId="4">#REF!</definedName>
    <definedName name="Past_service" localSheetId="3">#REF!</definedName>
    <definedName name="Past_service" localSheetId="2">#REF!</definedName>
    <definedName name="Past_service" localSheetId="7">#REF!</definedName>
    <definedName name="Past_service" localSheetId="8">#REF!</definedName>
    <definedName name="Past_service" localSheetId="5">#REF!</definedName>
    <definedName name="Past_service" localSheetId="6">#REF!</definedName>
    <definedName name="Past_service" localSheetId="1">#REF!</definedName>
    <definedName name="Past_service">#REF!</definedName>
    <definedName name="pc" localSheetId="4">#REF!</definedName>
    <definedName name="pc" localSheetId="3">#REF!</definedName>
    <definedName name="pc" localSheetId="2">#REF!</definedName>
    <definedName name="pc" localSheetId="7">#REF!</definedName>
    <definedName name="pc" localSheetId="8">#REF!</definedName>
    <definedName name="pc" localSheetId="5">#REF!</definedName>
    <definedName name="pc" localSheetId="6">#REF!</definedName>
    <definedName name="pc" localSheetId="1">#REF!</definedName>
    <definedName name="pc">#REF!</definedName>
    <definedName name="PE.NUS.FCAE" localSheetId="4">#REF!</definedName>
    <definedName name="PE.NUS.FCAE" localSheetId="3">#REF!</definedName>
    <definedName name="PE.NUS.FCAE" localSheetId="2">#REF!</definedName>
    <definedName name="PE.NUS.FCAE" localSheetId="7">#REF!</definedName>
    <definedName name="PE.NUS.FCAE" localSheetId="8">#REF!</definedName>
    <definedName name="PE.NUS.FCAE" localSheetId="5">#REF!</definedName>
    <definedName name="PE.NUS.FCAE" localSheetId="6">#REF!</definedName>
    <definedName name="PE.NUS.FCAE" localSheetId="1">#REF!</definedName>
    <definedName name="PE.NUS.FCAE">#REF!</definedName>
    <definedName name="pens" localSheetId="4">#REF!</definedName>
    <definedName name="pens" localSheetId="3">#REF!</definedName>
    <definedName name="pens" localSheetId="2">#REF!</definedName>
    <definedName name="pens" localSheetId="7">#REF!</definedName>
    <definedName name="pens" localSheetId="8">#REF!</definedName>
    <definedName name="pens" localSheetId="5">#REF!</definedName>
    <definedName name="pens" localSheetId="6">#REF!</definedName>
    <definedName name="pens" localSheetId="1">#REF!</definedName>
    <definedName name="pens">#REF!</definedName>
    <definedName name="pensagefemale" localSheetId="4">#REF!</definedName>
    <definedName name="pensagefemale" localSheetId="3">#REF!</definedName>
    <definedName name="pensagefemale" localSheetId="2">#REF!</definedName>
    <definedName name="pensagefemale" localSheetId="7">#REF!</definedName>
    <definedName name="pensagefemale" localSheetId="8">#REF!</definedName>
    <definedName name="pensagefemale" localSheetId="5">#REF!</definedName>
    <definedName name="pensagefemale" localSheetId="6">#REF!</definedName>
    <definedName name="pensagefemale" localSheetId="1">#REF!</definedName>
    <definedName name="pensagefemale">#REF!</definedName>
    <definedName name="pensagemale" localSheetId="4">#REF!</definedName>
    <definedName name="pensagemale" localSheetId="3">#REF!</definedName>
    <definedName name="pensagemale" localSheetId="2">#REF!</definedName>
    <definedName name="pensagemale" localSheetId="7">#REF!</definedName>
    <definedName name="pensagemale" localSheetId="8">#REF!</definedName>
    <definedName name="pensagemale" localSheetId="5">#REF!</definedName>
    <definedName name="pensagemale" localSheetId="6">#REF!</definedName>
    <definedName name="pensagemale" localSheetId="1">#REF!</definedName>
    <definedName name="pensagemale">#REF!</definedName>
    <definedName name="Percent" localSheetId="4">#REF!</definedName>
    <definedName name="Percent" localSheetId="3">#REF!</definedName>
    <definedName name="Percent" localSheetId="2">#REF!</definedName>
    <definedName name="Percent" localSheetId="7">#REF!</definedName>
    <definedName name="Percent" localSheetId="8">#REF!</definedName>
    <definedName name="Percent" localSheetId="5">#REF!</definedName>
    <definedName name="Percent" localSheetId="6">#REF!</definedName>
    <definedName name="Percent" localSheetId="1">#REF!</definedName>
    <definedName name="Percent">#REF!</definedName>
    <definedName name="PICK_3" localSheetId="4">[37]July_03_Pg8!#REF!</definedName>
    <definedName name="PICK_3" localSheetId="3">[37]July_03_Pg8!#REF!</definedName>
    <definedName name="PICK_3" localSheetId="2">[37]July_03_Pg8!#REF!</definedName>
    <definedName name="PICK_3" localSheetId="7">[37]July_03_Pg8!#REF!</definedName>
    <definedName name="PICK_3" localSheetId="8">[37]July_03_Pg8!#REF!</definedName>
    <definedName name="PICK_3" localSheetId="5">[37]July_03_Pg8!#REF!</definedName>
    <definedName name="PICK_3" localSheetId="6">[37]July_03_Pg8!#REF!</definedName>
    <definedName name="PICK_3" localSheetId="1">[37]July_03_Pg8!#REF!</definedName>
    <definedName name="PICK_3">[37]July_03_Pg8!#REF!</definedName>
    <definedName name="PICKLEHR" localSheetId="4">#REF!</definedName>
    <definedName name="PICKLEHR" localSheetId="3">#REF!</definedName>
    <definedName name="PICKLEHR" localSheetId="2">#REF!</definedName>
    <definedName name="PICKLEHR" localSheetId="7">#REF!</definedName>
    <definedName name="PICKLEHR" localSheetId="8">#REF!</definedName>
    <definedName name="PICKLEHR" localSheetId="5">#REF!</definedName>
    <definedName name="PICKLEHR" localSheetId="6">#REF!</definedName>
    <definedName name="PICKLEHR" localSheetId="1">#REF!</definedName>
    <definedName name="PICKLEHR">#REF!</definedName>
    <definedName name="PICKLING_4" localSheetId="4">#REF!</definedName>
    <definedName name="PICKLING_4" localSheetId="3">#REF!</definedName>
    <definedName name="PICKLING_4" localSheetId="2">#REF!</definedName>
    <definedName name="PICKLING_4" localSheetId="7">#REF!</definedName>
    <definedName name="PICKLING_4" localSheetId="8">#REF!</definedName>
    <definedName name="PICKLING_4" localSheetId="5">#REF!</definedName>
    <definedName name="PICKLING_4" localSheetId="6">#REF!</definedName>
    <definedName name="PICKLING_4" localSheetId="1">#REF!</definedName>
    <definedName name="PICKLING_4">#REF!</definedName>
    <definedName name="PICKLING_GALV" localSheetId="4">[37]July_03_Pg8!#REF!</definedName>
    <definedName name="PICKLING_GALV" localSheetId="3">[37]July_03_Pg8!#REF!</definedName>
    <definedName name="PICKLING_GALV" localSheetId="2">[37]July_03_Pg8!#REF!</definedName>
    <definedName name="PICKLING_GALV" localSheetId="7">[37]July_03_Pg8!#REF!</definedName>
    <definedName name="PICKLING_GALV" localSheetId="8">[37]July_03_Pg8!#REF!</definedName>
    <definedName name="PICKLING_GALV" localSheetId="5">[37]July_03_Pg8!#REF!</definedName>
    <definedName name="PICKLING_GALV" localSheetId="6">[37]July_03_Pg8!#REF!</definedName>
    <definedName name="PICKLING_GALV" localSheetId="1">[37]July_03_Pg8!#REF!</definedName>
    <definedName name="PICKLING_GALV">[37]July_03_Pg8!#REF!</definedName>
    <definedName name="PIPES" localSheetId="4">#REF!</definedName>
    <definedName name="PIPES" localSheetId="3">#REF!</definedName>
    <definedName name="PIPES" localSheetId="2">#REF!</definedName>
    <definedName name="PIPES" localSheetId="7">#REF!</definedName>
    <definedName name="PIPES" localSheetId="8">#REF!</definedName>
    <definedName name="PIPES" localSheetId="5">#REF!</definedName>
    <definedName name="PIPES" localSheetId="6">#REF!</definedName>
    <definedName name="PIPES" localSheetId="1">#REF!</definedName>
    <definedName name="PIPES">#REF!</definedName>
    <definedName name="PipesPriceBaseIn" localSheetId="4">#REF!</definedName>
    <definedName name="PipesPriceBaseIn" localSheetId="3">#REF!</definedName>
    <definedName name="PipesPriceBaseIn" localSheetId="2">#REF!</definedName>
    <definedName name="PipesPriceBaseIn" localSheetId="7">#REF!</definedName>
    <definedName name="PipesPriceBaseIn" localSheetId="8">#REF!</definedName>
    <definedName name="PipesPriceBaseIn" localSheetId="5">#REF!</definedName>
    <definedName name="PipesPriceBaseIn" localSheetId="6">#REF!</definedName>
    <definedName name="PipesPriceBaseIn" localSheetId="1">#REF!</definedName>
    <definedName name="PipesPriceBaseIn">#REF!</definedName>
    <definedName name="PipesPriceOptimisticIn" localSheetId="4">#REF!</definedName>
    <definedName name="PipesPriceOptimisticIn" localSheetId="3">#REF!</definedName>
    <definedName name="PipesPriceOptimisticIn" localSheetId="2">#REF!</definedName>
    <definedName name="PipesPriceOptimisticIn" localSheetId="7">#REF!</definedName>
    <definedName name="PipesPriceOptimisticIn" localSheetId="8">#REF!</definedName>
    <definedName name="PipesPriceOptimisticIn" localSheetId="5">#REF!</definedName>
    <definedName name="PipesPriceOptimisticIn" localSheetId="6">#REF!</definedName>
    <definedName name="PipesPriceOptimisticIn" localSheetId="1">#REF!</definedName>
    <definedName name="PipesPriceOptimisticIn">#REF!</definedName>
    <definedName name="PipesPricePessimisticIn" localSheetId="4">#REF!</definedName>
    <definedName name="PipesPricePessimisticIn" localSheetId="3">#REF!</definedName>
    <definedName name="PipesPricePessimisticIn" localSheetId="2">#REF!</definedName>
    <definedName name="PipesPricePessimisticIn" localSheetId="7">#REF!</definedName>
    <definedName name="PipesPricePessimisticIn" localSheetId="8">#REF!</definedName>
    <definedName name="PipesPricePessimisticIn" localSheetId="5">#REF!</definedName>
    <definedName name="PipesPricePessimisticIn" localSheetId="6">#REF!</definedName>
    <definedName name="PipesPricePessimisticIn" localSheetId="1">#REF!</definedName>
    <definedName name="PipesPricePessimisticIn">#REF!</definedName>
    <definedName name="PipesUnitVariableKZTShareIn" localSheetId="4">#REF!</definedName>
    <definedName name="PipesUnitVariableKZTShareIn" localSheetId="3">#REF!</definedName>
    <definedName name="PipesUnitVariableKZTShareIn" localSheetId="2">#REF!</definedName>
    <definedName name="PipesUnitVariableKZTShareIn" localSheetId="7">#REF!</definedName>
    <definedName name="PipesUnitVariableKZTShareIn" localSheetId="8">#REF!</definedName>
    <definedName name="PipesUnitVariableKZTShareIn" localSheetId="5">#REF!</definedName>
    <definedName name="PipesUnitVariableKZTShareIn" localSheetId="6">#REF!</definedName>
    <definedName name="PipesUnitVariableKZTShareIn" localSheetId="1">#REF!</definedName>
    <definedName name="PipesUnitVariableKZTShareIn">#REF!</definedName>
    <definedName name="PipesUnitVariableRealIn" localSheetId="4">#REF!</definedName>
    <definedName name="PipesUnitVariableRealIn" localSheetId="3">#REF!</definedName>
    <definedName name="PipesUnitVariableRealIn" localSheetId="2">#REF!</definedName>
    <definedName name="PipesUnitVariableRealIn" localSheetId="7">#REF!</definedName>
    <definedName name="PipesUnitVariableRealIn" localSheetId="8">#REF!</definedName>
    <definedName name="PipesUnitVariableRealIn" localSheetId="5">#REF!</definedName>
    <definedName name="PipesUnitVariableRealIn" localSheetId="6">#REF!</definedName>
    <definedName name="PipesUnitVariableRealIn" localSheetId="1">#REF!</definedName>
    <definedName name="PipesUnitVariableRealIn">#REF!</definedName>
    <definedName name="PipesVolumeBaseIn" localSheetId="4">#REF!</definedName>
    <definedName name="PipesVolumeBaseIn" localSheetId="3">#REF!</definedName>
    <definedName name="PipesVolumeBaseIn" localSheetId="2">#REF!</definedName>
    <definedName name="PipesVolumeBaseIn" localSheetId="7">#REF!</definedName>
    <definedName name="PipesVolumeBaseIn" localSheetId="8">#REF!</definedName>
    <definedName name="PipesVolumeBaseIn" localSheetId="5">#REF!</definedName>
    <definedName name="PipesVolumeBaseIn" localSheetId="6">#REF!</definedName>
    <definedName name="PipesVolumeBaseIn" localSheetId="1">#REF!</definedName>
    <definedName name="PipesVolumeBaseIn">#REF!</definedName>
    <definedName name="PipesVolumeOptimisticIn" localSheetId="4">#REF!</definedName>
    <definedName name="PipesVolumeOptimisticIn" localSheetId="3">#REF!</definedName>
    <definedName name="PipesVolumeOptimisticIn" localSheetId="2">#REF!</definedName>
    <definedName name="PipesVolumeOptimisticIn" localSheetId="7">#REF!</definedName>
    <definedName name="PipesVolumeOptimisticIn" localSheetId="8">#REF!</definedName>
    <definedName name="PipesVolumeOptimisticIn" localSheetId="5">#REF!</definedName>
    <definedName name="PipesVolumeOptimisticIn" localSheetId="6">#REF!</definedName>
    <definedName name="PipesVolumeOptimisticIn" localSheetId="1">#REF!</definedName>
    <definedName name="PipesVolumeOptimisticIn">#REF!</definedName>
    <definedName name="PipesVolumePessimisticIn" localSheetId="4">#REF!</definedName>
    <definedName name="PipesVolumePessimisticIn" localSheetId="3">#REF!</definedName>
    <definedName name="PipesVolumePessimisticIn" localSheetId="2">#REF!</definedName>
    <definedName name="PipesVolumePessimisticIn" localSheetId="7">#REF!</definedName>
    <definedName name="PipesVolumePessimisticIn" localSheetId="8">#REF!</definedName>
    <definedName name="PipesVolumePessimisticIn" localSheetId="5">#REF!</definedName>
    <definedName name="PipesVolumePessimisticIn" localSheetId="6">#REF!</definedName>
    <definedName name="PipesVolumePessimisticIn" localSheetId="1">#REF!</definedName>
    <definedName name="PipesVolumePessimisticIn">#REF!</definedName>
    <definedName name="plokiju" localSheetId="4">#REF!</definedName>
    <definedName name="plokiju" localSheetId="3">#REF!</definedName>
    <definedName name="plokiju" localSheetId="2">#REF!</definedName>
    <definedName name="plokiju" localSheetId="7">#REF!</definedName>
    <definedName name="plokiju" localSheetId="8">#REF!</definedName>
    <definedName name="plokiju" localSheetId="5">#REF!</definedName>
    <definedName name="plokiju" localSheetId="6">#REF!</definedName>
    <definedName name="plokiju" localSheetId="1">#REF!</definedName>
    <definedName name="plokiju">#REF!</definedName>
    <definedName name="plqtr" localSheetId="4">#REF!,#REF!</definedName>
    <definedName name="plqtr" localSheetId="3">#REF!,#REF!</definedName>
    <definedName name="plqtr" localSheetId="2">#REF!,#REF!</definedName>
    <definedName name="plqtr" localSheetId="7">#REF!,#REF!</definedName>
    <definedName name="plqtr" localSheetId="8">#REF!,#REF!</definedName>
    <definedName name="plqtr" localSheetId="5">#REF!,#REF!</definedName>
    <definedName name="plqtr" localSheetId="6">#REF!,#REF!</definedName>
    <definedName name="plqtr" localSheetId="1">#REF!,#REF!</definedName>
    <definedName name="plqtr">#REF!,#REF!</definedName>
    <definedName name="plqtr199" localSheetId="4">#REF!</definedName>
    <definedName name="plqtr199" localSheetId="3">#REF!</definedName>
    <definedName name="plqtr199" localSheetId="2">#REF!</definedName>
    <definedName name="plqtr199" localSheetId="7">#REF!</definedName>
    <definedName name="plqtr199" localSheetId="8">#REF!</definedName>
    <definedName name="plqtr199" localSheetId="5">#REF!</definedName>
    <definedName name="plqtr199" localSheetId="6">#REF!</definedName>
    <definedName name="plqtr199" localSheetId="1">#REF!</definedName>
    <definedName name="plqtr199">#REF!</definedName>
    <definedName name="plqtr299">'[38]KAZAK RECO ST 99'!$A$1:$A$263,'[38]KAZAK RECO ST 99'!$K$1:$S$263</definedName>
    <definedName name="plv" localSheetId="4">#REF!</definedName>
    <definedName name="plv" localSheetId="3">#REF!</definedName>
    <definedName name="plv" localSheetId="2">#REF!</definedName>
    <definedName name="plv" localSheetId="7">#REF!</definedName>
    <definedName name="plv" localSheetId="8">#REF!</definedName>
    <definedName name="plv" localSheetId="5">#REF!</definedName>
    <definedName name="plv" localSheetId="6">#REF!</definedName>
    <definedName name="plv" localSheetId="1">#REF!</definedName>
    <definedName name="plv">#REF!</definedName>
    <definedName name="plytd" localSheetId="4">#REF!,#REF!</definedName>
    <definedName name="plytd" localSheetId="3">#REF!,#REF!</definedName>
    <definedName name="plytd" localSheetId="2">#REF!,#REF!</definedName>
    <definedName name="plytd" localSheetId="7">#REF!,#REF!</definedName>
    <definedName name="plytd" localSheetId="8">#REF!,#REF!</definedName>
    <definedName name="plytd" localSheetId="5">#REF!,#REF!</definedName>
    <definedName name="plytd" localSheetId="6">#REF!,#REF!</definedName>
    <definedName name="plytd" localSheetId="1">#REF!,#REF!</definedName>
    <definedName name="plytd">#REF!,#REF!</definedName>
    <definedName name="plytd2" localSheetId="4">#REF!,#REF!</definedName>
    <definedName name="plytd2" localSheetId="3">#REF!,#REF!</definedName>
    <definedName name="plytd2" localSheetId="2">#REF!,#REF!</definedName>
    <definedName name="plytd2" localSheetId="7">#REF!,#REF!</definedName>
    <definedName name="plytd2" localSheetId="8">#REF!,#REF!</definedName>
    <definedName name="plytd2" localSheetId="5">#REF!,#REF!</definedName>
    <definedName name="plytd2" localSheetId="6">#REF!,#REF!</definedName>
    <definedName name="plytd2" localSheetId="1">#REF!,#REF!</definedName>
    <definedName name="plytd2">#REF!,#REF!</definedName>
    <definedName name="plytd99">'[38]KAZAK RECO ST 99'!$A$1:$A$263,'[38]KAZAK RECO ST 99'!$AL$1:$AO$263</definedName>
    <definedName name="pmk" localSheetId="4">#REF!</definedName>
    <definedName name="pmk" localSheetId="3">#REF!</definedName>
    <definedName name="pmk" localSheetId="2">#REF!</definedName>
    <definedName name="pmk" localSheetId="7">#REF!</definedName>
    <definedName name="pmk" localSheetId="8">#REF!</definedName>
    <definedName name="pmk" localSheetId="5">#REF!</definedName>
    <definedName name="pmk" localSheetId="6">#REF!</definedName>
    <definedName name="pmk" localSheetId="1">#REF!</definedName>
    <definedName name="pmk">#REF!</definedName>
    <definedName name="po" localSheetId="4">#REF!</definedName>
    <definedName name="po" localSheetId="3">#REF!</definedName>
    <definedName name="po" localSheetId="2">#REF!</definedName>
    <definedName name="po" localSheetId="7">#REF!</definedName>
    <definedName name="po" localSheetId="8">#REF!</definedName>
    <definedName name="po" localSheetId="5">#REF!</definedName>
    <definedName name="po" localSheetId="6">#REF!</definedName>
    <definedName name="po" localSheetId="1">#REF!</definedName>
    <definedName name="po">#REF!</definedName>
    <definedName name="poli" localSheetId="4">#REF!</definedName>
    <definedName name="poli" localSheetId="3">#REF!</definedName>
    <definedName name="poli" localSheetId="2">#REF!</definedName>
    <definedName name="poli" localSheetId="7">#REF!</definedName>
    <definedName name="poli" localSheetId="8">#REF!</definedName>
    <definedName name="poli" localSheetId="5">#REF!</definedName>
    <definedName name="poli" localSheetId="6">#REF!</definedName>
    <definedName name="poli" localSheetId="1">#REF!</definedName>
    <definedName name="poli">#REF!</definedName>
    <definedName name="PopDate">[11]SMSTemp!$B$7</definedName>
    <definedName name="Population_Count">[17]SMSTemp!$B$33</definedName>
    <definedName name="Positive_Rec_Cnt">[17]SMSTemp!$B$51</definedName>
    <definedName name="Positive_Values">[17]SMSTemp!$B$32</definedName>
    <definedName name="pp" localSheetId="4">#REF!</definedName>
    <definedName name="pp" localSheetId="3">#REF!</definedName>
    <definedName name="pp" localSheetId="2">#REF!</definedName>
    <definedName name="pp" localSheetId="7">#REF!</definedName>
    <definedName name="pp" localSheetId="8">#REF!</definedName>
    <definedName name="pp" localSheetId="5">#REF!</definedName>
    <definedName name="pp" localSheetId="6">#REF!</definedName>
    <definedName name="pp" localSheetId="1">#REF!</definedName>
    <definedName name="pp">#REF!</definedName>
    <definedName name="ppp" localSheetId="4">#REF!</definedName>
    <definedName name="ppp" localSheetId="3">#REF!</definedName>
    <definedName name="ppp" localSheetId="2">#REF!</definedName>
    <definedName name="ppp" localSheetId="7">#REF!</definedName>
    <definedName name="ppp" localSheetId="8">#REF!</definedName>
    <definedName name="ppp" localSheetId="5">#REF!</definedName>
    <definedName name="ppp" localSheetId="6">#REF!</definedName>
    <definedName name="ppp" localSheetId="1">#REF!</definedName>
    <definedName name="ppp">#REF!</definedName>
    <definedName name="pppp" localSheetId="4">#REF!</definedName>
    <definedName name="pppp" localSheetId="3">#REF!</definedName>
    <definedName name="pppp" localSheetId="2">#REF!</definedName>
    <definedName name="pppp" localSheetId="7">#REF!</definedName>
    <definedName name="pppp" localSheetId="8">#REF!</definedName>
    <definedName name="pppp" localSheetId="5">#REF!</definedName>
    <definedName name="pppp" localSheetId="6">#REF!</definedName>
    <definedName name="pppp" localSheetId="1">#REF!</definedName>
    <definedName name="pppp">#REF!</definedName>
    <definedName name="PrepBy">[11]SMSTemp!$B$6</definedName>
    <definedName name="PRINT_AREA_MI" localSheetId="4">#REF!</definedName>
    <definedName name="PRINT_AREA_MI" localSheetId="3">#REF!</definedName>
    <definedName name="PRINT_AREA_MI" localSheetId="2">#REF!</definedName>
    <definedName name="PRINT_AREA_MI" localSheetId="7">#REF!</definedName>
    <definedName name="PRINT_AREA_MI" localSheetId="8">#REF!</definedName>
    <definedName name="PRINT_AREA_MI" localSheetId="5">#REF!</definedName>
    <definedName name="PRINT_AREA_MI" localSheetId="6">#REF!</definedName>
    <definedName name="PRINT_AREA_MI" localSheetId="1">#REF!</definedName>
    <definedName name="PRINT_AREA_MI">#REF!</definedName>
    <definedName name="PriorRows" localSheetId="4">#REF!</definedName>
    <definedName name="PriorRows" localSheetId="3">#REF!</definedName>
    <definedName name="PriorRows" localSheetId="2">#REF!</definedName>
    <definedName name="PriorRows" localSheetId="7">#REF!</definedName>
    <definedName name="PriorRows" localSheetId="8">#REF!</definedName>
    <definedName name="PriorRows" localSheetId="5">#REF!</definedName>
    <definedName name="PriorRows" localSheetId="6">#REF!</definedName>
    <definedName name="PriorRows" localSheetId="1">#REF!</definedName>
    <definedName name="PriorRows">#REF!</definedName>
    <definedName name="Privat" localSheetId="4">#REF!</definedName>
    <definedName name="Privat" localSheetId="3">#REF!</definedName>
    <definedName name="Privat" localSheetId="2">#REF!</definedName>
    <definedName name="Privat" localSheetId="7">#REF!</definedName>
    <definedName name="Privat" localSheetId="8">#REF!</definedName>
    <definedName name="Privat" localSheetId="5">#REF!</definedName>
    <definedName name="Privat" localSheetId="6">#REF!</definedName>
    <definedName name="Privat" localSheetId="1">#REF!</definedName>
    <definedName name="Privat">#REF!</definedName>
    <definedName name="PX.REC.REER" localSheetId="4">#REF!</definedName>
    <definedName name="PX.REC.REER" localSheetId="3">#REF!</definedName>
    <definedName name="PX.REC.REER" localSheetId="2">#REF!</definedName>
    <definedName name="PX.REC.REER" localSheetId="7">#REF!</definedName>
    <definedName name="PX.REC.REER" localSheetId="8">#REF!</definedName>
    <definedName name="PX.REC.REER" localSheetId="5">#REF!</definedName>
    <definedName name="PX.REC.REER" localSheetId="6">#REF!</definedName>
    <definedName name="PX.REC.REER" localSheetId="1">#REF!</definedName>
    <definedName name="PX.REC.REER">#REF!</definedName>
    <definedName name="pz" localSheetId="4">'[15]yO302.1'!#REF!</definedName>
    <definedName name="pz" localSheetId="3">'[15]yO302.1'!#REF!</definedName>
    <definedName name="pz" localSheetId="2">'[15]yO302.1'!#REF!</definedName>
    <definedName name="pz" localSheetId="7">'[15]yO302.1'!#REF!</definedName>
    <definedName name="pz" localSheetId="8">'[15]yO302.1'!#REF!</definedName>
    <definedName name="pz" localSheetId="5">'[15]yO302.1'!#REF!</definedName>
    <definedName name="pz" localSheetId="6">'[15]yO302.1'!#REF!</definedName>
    <definedName name="pz" localSheetId="1">'[15]yO302.1'!#REF!</definedName>
    <definedName name="pz">'[15]yO302.1'!#REF!</definedName>
    <definedName name="q" localSheetId="4">#REF!</definedName>
    <definedName name="q" localSheetId="3">#REF!</definedName>
    <definedName name="q" localSheetId="2">#REF!</definedName>
    <definedName name="q" localSheetId="7">#REF!</definedName>
    <definedName name="q" localSheetId="8">#REF!</definedName>
    <definedName name="q" localSheetId="5">#REF!</definedName>
    <definedName name="q" localSheetId="6">#REF!</definedName>
    <definedName name="q" localSheetId="1">#REF!</definedName>
    <definedName name="q">#REF!</definedName>
    <definedName name="QA" localSheetId="4">#REF!</definedName>
    <definedName name="QA" localSheetId="3">#REF!</definedName>
    <definedName name="QA" localSheetId="2">#REF!</definedName>
    <definedName name="QA" localSheetId="7">#REF!</definedName>
    <definedName name="QA" localSheetId="8">#REF!</definedName>
    <definedName name="QA" localSheetId="5">#REF!</definedName>
    <definedName name="QA" localSheetId="6">#REF!</definedName>
    <definedName name="QA" localSheetId="1">#REF!</definedName>
    <definedName name="QA">#REF!</definedName>
    <definedName name="qa2we3" localSheetId="4">#REF!</definedName>
    <definedName name="qa2we3" localSheetId="3">#REF!</definedName>
    <definedName name="qa2we3" localSheetId="2">#REF!</definedName>
    <definedName name="qa2we3" localSheetId="7">#REF!</definedName>
    <definedName name="qa2we3" localSheetId="8">#REF!</definedName>
    <definedName name="qa2we3" localSheetId="5">#REF!</definedName>
    <definedName name="qa2we3" localSheetId="6">#REF!</definedName>
    <definedName name="qa2we3" localSheetId="1">#REF!</definedName>
    <definedName name="qa2we3">#REF!</definedName>
    <definedName name="qaed" localSheetId="4">#REF!</definedName>
    <definedName name="qaed" localSheetId="3">#REF!</definedName>
    <definedName name="qaed" localSheetId="2">#REF!</definedName>
    <definedName name="qaed" localSheetId="7">#REF!</definedName>
    <definedName name="qaed" localSheetId="8">#REF!</definedName>
    <definedName name="qaed" localSheetId="5">#REF!</definedName>
    <definedName name="qaed" localSheetId="6">#REF!</definedName>
    <definedName name="qaed" localSheetId="1">#REF!</definedName>
    <definedName name="qaed">#REF!</definedName>
    <definedName name="QAG" localSheetId="4">#REF!</definedName>
    <definedName name="QAG" localSheetId="3">#REF!</definedName>
    <definedName name="QAG" localSheetId="2">#REF!</definedName>
    <definedName name="QAG" localSheetId="7">#REF!</definedName>
    <definedName name="QAG" localSheetId="8">#REF!</definedName>
    <definedName name="QAG" localSheetId="5">#REF!</definedName>
    <definedName name="QAG" localSheetId="6">#REF!</definedName>
    <definedName name="QAG" localSheetId="1">#REF!</definedName>
    <definedName name="QAG">#REF!</definedName>
    <definedName name="qqq">#N/A</definedName>
    <definedName name="qs">#N/A</definedName>
    <definedName name="quit_dlog">#N/A</definedName>
    <definedName name="qw" localSheetId="4">#REF!</definedName>
    <definedName name="qw" localSheetId="3">#REF!</definedName>
    <definedName name="qw" localSheetId="2">#REF!</definedName>
    <definedName name="qw" localSheetId="7">#REF!</definedName>
    <definedName name="qw" localSheetId="8">#REF!</definedName>
    <definedName name="qw" localSheetId="5">#REF!</definedName>
    <definedName name="qw" localSheetId="6">#REF!</definedName>
    <definedName name="qw" localSheetId="1">#REF!</definedName>
    <definedName name="qw">#REF!</definedName>
    <definedName name="qwe">[39]Форма2!$C$19:$C$24,[39]Форма2!$E$19:$F$24,[39]Форма2!$D$26:$F$31,[39]Форма2!$C$33:$C$38,[39]Форма2!$E$33:$F$38,[39]Форма2!$D$40:$F$43,[39]Форма2!$C$45:$C$48,[39]Форма2!$E$45:$F$48,[39]Форма2!$C$19</definedName>
    <definedName name="qwq" localSheetId="4">#REF!</definedName>
    <definedName name="qwq" localSheetId="3">#REF!</definedName>
    <definedName name="qwq" localSheetId="2">#REF!</definedName>
    <definedName name="qwq" localSheetId="7">#REF!</definedName>
    <definedName name="qwq" localSheetId="8">#REF!</definedName>
    <definedName name="qwq" localSheetId="5">#REF!</definedName>
    <definedName name="qwq" localSheetId="6">#REF!</definedName>
    <definedName name="qwq" localSheetId="1">#REF!</definedName>
    <definedName name="qwq">#REF!</definedName>
    <definedName name="qzwq" localSheetId="4">#REF!</definedName>
    <definedName name="qzwq" localSheetId="3">#REF!</definedName>
    <definedName name="qzwq" localSheetId="2">#REF!</definedName>
    <definedName name="qzwq" localSheetId="7">#REF!</definedName>
    <definedName name="qzwq" localSheetId="8">#REF!</definedName>
    <definedName name="qzwq" localSheetId="5">#REF!</definedName>
    <definedName name="qzwq" localSheetId="6">#REF!</definedName>
    <definedName name="qzwq" localSheetId="1">#REF!</definedName>
    <definedName name="qzwq">#REF!</definedName>
    <definedName name="Random_Book_Value_Totals">[11]SMSTemp!$B$48</definedName>
    <definedName name="Random_Net_Book_Value">[11]SMSTemp!$B$45</definedName>
    <definedName name="Random_Population_Count">[11]SMSTemp!$B$46</definedName>
    <definedName name="Random_Sample_Size">[11]SMSTemp!$B$47</definedName>
    <definedName name="RawCoalPriceRealIn" localSheetId="4">#REF!</definedName>
    <definedName name="RawCoalPriceRealIn" localSheetId="3">#REF!</definedName>
    <definedName name="RawCoalPriceRealIn" localSheetId="2">#REF!</definedName>
    <definedName name="RawCoalPriceRealIn" localSheetId="7">#REF!</definedName>
    <definedName name="RawCoalPriceRealIn" localSheetId="8">#REF!</definedName>
    <definedName name="RawCoalPriceRealIn" localSheetId="5">#REF!</definedName>
    <definedName name="RawCoalPriceRealIn" localSheetId="6">#REF!</definedName>
    <definedName name="RawCoalPriceRealIn" localSheetId="1">#REF!</definedName>
    <definedName name="RawCoalPriceRealIn">#REF!</definedName>
    <definedName name="RawCoalUnitVariableKZTShareIn" localSheetId="4">#REF!</definedName>
    <definedName name="RawCoalUnitVariableKZTShareIn" localSheetId="3">#REF!</definedName>
    <definedName name="RawCoalUnitVariableKZTShareIn" localSheetId="2">#REF!</definedName>
    <definedName name="RawCoalUnitVariableKZTShareIn" localSheetId="7">#REF!</definedName>
    <definedName name="RawCoalUnitVariableKZTShareIn" localSheetId="8">#REF!</definedName>
    <definedName name="RawCoalUnitVariableKZTShareIn" localSheetId="5">#REF!</definedName>
    <definedName name="RawCoalUnitVariableKZTShareIn" localSheetId="6">#REF!</definedName>
    <definedName name="RawCoalUnitVariableKZTShareIn" localSheetId="1">#REF!</definedName>
    <definedName name="RawCoalUnitVariableKZTShareIn">#REF!</definedName>
    <definedName name="RawCoalUnitVariableRealIn" localSheetId="4">#REF!</definedName>
    <definedName name="RawCoalUnitVariableRealIn" localSheetId="3">#REF!</definedName>
    <definedName name="RawCoalUnitVariableRealIn" localSheetId="2">#REF!</definedName>
    <definedName name="RawCoalUnitVariableRealIn" localSheetId="7">#REF!</definedName>
    <definedName name="RawCoalUnitVariableRealIn" localSheetId="8">#REF!</definedName>
    <definedName name="RawCoalUnitVariableRealIn" localSheetId="5">#REF!</definedName>
    <definedName name="RawCoalUnitVariableRealIn" localSheetId="6">#REF!</definedName>
    <definedName name="RawCoalUnitVariableRealIn" localSheetId="1">#REF!</definedName>
    <definedName name="RawCoalUnitVariableRealIn">#REF!</definedName>
    <definedName name="RawCoalVolumeIn" localSheetId="4">#REF!</definedName>
    <definedName name="RawCoalVolumeIn" localSheetId="3">#REF!</definedName>
    <definedName name="RawCoalVolumeIn" localSheetId="2">#REF!</definedName>
    <definedName name="RawCoalVolumeIn" localSheetId="7">#REF!</definedName>
    <definedName name="RawCoalVolumeIn" localSheetId="8">#REF!</definedName>
    <definedName name="RawCoalVolumeIn" localSheetId="5">#REF!</definedName>
    <definedName name="RawCoalVolumeIn" localSheetId="6">#REF!</definedName>
    <definedName name="RawCoalVolumeIn" localSheetId="1">#REF!</definedName>
    <definedName name="RawCoalVolumeIn">#REF!</definedName>
    <definedName name="rb" localSheetId="4">#REF!</definedName>
    <definedName name="rb" localSheetId="3">#REF!</definedName>
    <definedName name="rb" localSheetId="2">#REF!</definedName>
    <definedName name="rb" localSheetId="7">#REF!</definedName>
    <definedName name="rb" localSheetId="8">#REF!</definedName>
    <definedName name="rb" localSheetId="5">#REF!</definedName>
    <definedName name="rb" localSheetId="6">#REF!</definedName>
    <definedName name="rb" localSheetId="1">#REF!</definedName>
    <definedName name="rb">#REF!</definedName>
    <definedName name="RBY" localSheetId="4">#REF!</definedName>
    <definedName name="RBY" localSheetId="3">#REF!</definedName>
    <definedName name="RBY" localSheetId="2">#REF!</definedName>
    <definedName name="RBY" localSheetId="7">#REF!</definedName>
    <definedName name="RBY" localSheetId="8">#REF!</definedName>
    <definedName name="RBY" localSheetId="5">#REF!</definedName>
    <definedName name="RBY" localSheetId="6">#REF!</definedName>
    <definedName name="RBY" localSheetId="1">#REF!</definedName>
    <definedName name="RBY">#REF!</definedName>
    <definedName name="rce" localSheetId="4">#REF!</definedName>
    <definedName name="rce" localSheetId="3">#REF!</definedName>
    <definedName name="rce" localSheetId="2">#REF!</definedName>
    <definedName name="rce" localSheetId="7">#REF!</definedName>
    <definedName name="rce" localSheetId="8">#REF!</definedName>
    <definedName name="rce" localSheetId="5">#REF!</definedName>
    <definedName name="rce" localSheetId="6">#REF!</definedName>
    <definedName name="rce" localSheetId="1">#REF!</definedName>
    <definedName name="rce">#REF!</definedName>
    <definedName name="RDE" localSheetId="4">#REF!</definedName>
    <definedName name="RDE" localSheetId="3">#REF!</definedName>
    <definedName name="RDE" localSheetId="2">#REF!</definedName>
    <definedName name="RDE" localSheetId="7">#REF!</definedName>
    <definedName name="RDE" localSheetId="8">#REF!</definedName>
    <definedName name="RDE" localSheetId="5">#REF!</definedName>
    <definedName name="RDE" localSheetId="6">#REF!</definedName>
    <definedName name="RDE" localSheetId="1">#REF!</definedName>
    <definedName name="RDE">#REF!</definedName>
    <definedName name="rdrf" localSheetId="4">#REF!</definedName>
    <definedName name="rdrf" localSheetId="3">#REF!</definedName>
    <definedName name="rdrf" localSheetId="2">#REF!</definedName>
    <definedName name="rdrf" localSheetId="7">#REF!</definedName>
    <definedName name="rdrf" localSheetId="8">#REF!</definedName>
    <definedName name="rdrf" localSheetId="5">#REF!</definedName>
    <definedName name="rdrf" localSheetId="6">#REF!</definedName>
    <definedName name="rdrf" localSheetId="1">#REF!</definedName>
    <definedName name="rdrf">#REF!</definedName>
    <definedName name="RE" localSheetId="4">#REF!</definedName>
    <definedName name="RE" localSheetId="3">#REF!</definedName>
    <definedName name="RE" localSheetId="2">#REF!</definedName>
    <definedName name="RE" localSheetId="7">#REF!</definedName>
    <definedName name="RE" localSheetId="8">#REF!</definedName>
    <definedName name="RE" localSheetId="5">#REF!</definedName>
    <definedName name="RE" localSheetId="6">#REF!</definedName>
    <definedName name="RE" localSheetId="1">#REF!</definedName>
    <definedName name="RE">#REF!</definedName>
    <definedName name="Reclass" localSheetId="4">#REF!</definedName>
    <definedName name="Reclass" localSheetId="3">#REF!</definedName>
    <definedName name="Reclass" localSheetId="2">#REF!</definedName>
    <definedName name="Reclass" localSheetId="7">#REF!</definedName>
    <definedName name="Reclass" localSheetId="8">#REF!</definedName>
    <definedName name="Reclass" localSheetId="5">#REF!</definedName>
    <definedName name="Reclass" localSheetId="6">#REF!</definedName>
    <definedName name="Reclass" localSheetId="1">#REF!</definedName>
    <definedName name="Reclass">#REF!</definedName>
    <definedName name="RecordedAuditDifferences" localSheetId="4">#REF!</definedName>
    <definedName name="RecordedAuditDifferences" localSheetId="3">#REF!</definedName>
    <definedName name="RecordedAuditDifferences" localSheetId="2">#REF!</definedName>
    <definedName name="RecordedAuditDifferences" localSheetId="7">#REF!</definedName>
    <definedName name="RecordedAuditDifferences" localSheetId="8">#REF!</definedName>
    <definedName name="RecordedAuditDifferences" localSheetId="5">#REF!</definedName>
    <definedName name="RecordedAuditDifferences" localSheetId="6">#REF!</definedName>
    <definedName name="RecordedAuditDifferences" localSheetId="1">#REF!</definedName>
    <definedName name="RecordedAuditDifferences">#REF!</definedName>
    <definedName name="red" localSheetId="4">#REF!</definedName>
    <definedName name="red" localSheetId="3">#REF!</definedName>
    <definedName name="red" localSheetId="2">#REF!</definedName>
    <definedName name="red" localSheetId="7">#REF!</definedName>
    <definedName name="red" localSheetId="8">#REF!</definedName>
    <definedName name="red" localSheetId="5">#REF!</definedName>
    <definedName name="red" localSheetId="6">#REF!</definedName>
    <definedName name="red" localSheetId="1">#REF!</definedName>
    <definedName name="red">#REF!</definedName>
    <definedName name="regionwise" localSheetId="4" hidden="1">{#N/A,#N/A,FALSE,"Sheet1"}</definedName>
    <definedName name="regionwise" localSheetId="3" hidden="1">{#N/A,#N/A,FALSE,"Sheet1"}</definedName>
    <definedName name="regionwise" localSheetId="2" hidden="1">{#N/A,#N/A,FALSE,"Sheet1"}</definedName>
    <definedName name="regionwise" localSheetId="7" hidden="1">{#N/A,#N/A,FALSE,"Sheet1"}</definedName>
    <definedName name="regionwise" localSheetId="8" hidden="1">{#N/A,#N/A,FALSE,"Sheet1"}</definedName>
    <definedName name="regionwise" localSheetId="5" hidden="1">{#N/A,#N/A,FALSE,"Sheet1"}</definedName>
    <definedName name="regionwise" localSheetId="6" hidden="1">{#N/A,#N/A,FALSE,"Sheet1"}</definedName>
    <definedName name="regionwise" localSheetId="1" hidden="1">{#N/A,#N/A,FALSE,"Sheet1"}</definedName>
    <definedName name="regionwise" hidden="1">{#N/A,#N/A,FALSE,"Sheet1"}</definedName>
    <definedName name="RespMinistryTable">#N/A</definedName>
    <definedName name="Result_Base" localSheetId="4">#REF!</definedName>
    <definedName name="Result_Base" localSheetId="3">#REF!</definedName>
    <definedName name="Result_Base" localSheetId="2">#REF!</definedName>
    <definedName name="Result_Base" localSheetId="7">#REF!</definedName>
    <definedName name="Result_Base" localSheetId="8">#REF!</definedName>
    <definedName name="Result_Base" localSheetId="5">#REF!</definedName>
    <definedName name="Result_Base" localSheetId="6">#REF!</definedName>
    <definedName name="Result_Base" localSheetId="1">#REF!</definedName>
    <definedName name="Result_Base">#REF!</definedName>
    <definedName name="Result_EquipmentCost_Y1" localSheetId="4">#REF!</definedName>
    <definedName name="Result_EquipmentCost_Y1" localSheetId="3">#REF!</definedName>
    <definedName name="Result_EquipmentCost_Y1" localSheetId="2">#REF!</definedName>
    <definedName name="Result_EquipmentCost_Y1" localSheetId="7">#REF!</definedName>
    <definedName name="Result_EquipmentCost_Y1" localSheetId="8">#REF!</definedName>
    <definedName name="Result_EquipmentCost_Y1" localSheetId="5">#REF!</definedName>
    <definedName name="Result_EquipmentCost_Y1" localSheetId="6">#REF!</definedName>
    <definedName name="Result_EquipmentCost_Y1" localSheetId="1">#REF!</definedName>
    <definedName name="Result_EquipmentCost_Y1">#REF!</definedName>
    <definedName name="Result_EquipmentCost_Y2" localSheetId="4">#REF!</definedName>
    <definedName name="Result_EquipmentCost_Y2" localSheetId="3">#REF!</definedName>
    <definedName name="Result_EquipmentCost_Y2" localSheetId="2">#REF!</definedName>
    <definedName name="Result_EquipmentCost_Y2" localSheetId="7">#REF!</definedName>
    <definedName name="Result_EquipmentCost_Y2" localSheetId="8">#REF!</definedName>
    <definedName name="Result_EquipmentCost_Y2" localSheetId="5">#REF!</definedName>
    <definedName name="Result_EquipmentCost_Y2" localSheetId="6">#REF!</definedName>
    <definedName name="Result_EquipmentCost_Y2" localSheetId="1">#REF!</definedName>
    <definedName name="Result_EquipmentCost_Y2">#REF!</definedName>
    <definedName name="Result_EquipmentCost_Y3" localSheetId="4">#REF!</definedName>
    <definedName name="Result_EquipmentCost_Y3" localSheetId="3">#REF!</definedName>
    <definedName name="Result_EquipmentCost_Y3" localSheetId="2">#REF!</definedName>
    <definedName name="Result_EquipmentCost_Y3" localSheetId="7">#REF!</definedName>
    <definedName name="Result_EquipmentCost_Y3" localSheetId="8">#REF!</definedName>
    <definedName name="Result_EquipmentCost_Y3" localSheetId="5">#REF!</definedName>
    <definedName name="Result_EquipmentCost_Y3" localSheetId="6">#REF!</definedName>
    <definedName name="Result_EquipmentCost_Y3" localSheetId="1">#REF!</definedName>
    <definedName name="Result_EquipmentCost_Y3">#REF!</definedName>
    <definedName name="Result_EquipmentCost_Y4" localSheetId="4">#REF!</definedName>
    <definedName name="Result_EquipmentCost_Y4" localSheetId="3">#REF!</definedName>
    <definedName name="Result_EquipmentCost_Y4" localSheetId="2">#REF!</definedName>
    <definedName name="Result_EquipmentCost_Y4" localSheetId="7">#REF!</definedName>
    <definedName name="Result_EquipmentCost_Y4" localSheetId="8">#REF!</definedName>
    <definedName name="Result_EquipmentCost_Y4" localSheetId="5">#REF!</definedName>
    <definedName name="Result_EquipmentCost_Y4" localSheetId="6">#REF!</definedName>
    <definedName name="Result_EquipmentCost_Y4" localSheetId="1">#REF!</definedName>
    <definedName name="Result_EquipmentCost_Y4">#REF!</definedName>
    <definedName name="Result_EquipmentCost_Y5" localSheetId="4">#REF!</definedName>
    <definedName name="Result_EquipmentCost_Y5" localSheetId="3">#REF!</definedName>
    <definedName name="Result_EquipmentCost_Y5" localSheetId="2">#REF!</definedName>
    <definedName name="Result_EquipmentCost_Y5" localSheetId="7">#REF!</definedName>
    <definedName name="Result_EquipmentCost_Y5" localSheetId="8">#REF!</definedName>
    <definedName name="Result_EquipmentCost_Y5" localSheetId="5">#REF!</definedName>
    <definedName name="Result_EquipmentCost_Y5" localSheetId="6">#REF!</definedName>
    <definedName name="Result_EquipmentCost_Y5" localSheetId="1">#REF!</definedName>
    <definedName name="Result_EquipmentCost_Y5">#REF!</definedName>
    <definedName name="Result_EquipmentCost_Y6" localSheetId="4">#REF!</definedName>
    <definedName name="Result_EquipmentCost_Y6" localSheetId="3">#REF!</definedName>
    <definedName name="Result_EquipmentCost_Y6" localSheetId="2">#REF!</definedName>
    <definedName name="Result_EquipmentCost_Y6" localSheetId="7">#REF!</definedName>
    <definedName name="Result_EquipmentCost_Y6" localSheetId="8">#REF!</definedName>
    <definedName name="Result_EquipmentCost_Y6" localSheetId="5">#REF!</definedName>
    <definedName name="Result_EquipmentCost_Y6" localSheetId="6">#REF!</definedName>
    <definedName name="Result_EquipmentCost_Y6" localSheetId="1">#REF!</definedName>
    <definedName name="Result_EquipmentCost_Y6">#REF!</definedName>
    <definedName name="Result_FACostBase_Y1" localSheetId="4">#REF!</definedName>
    <definedName name="Result_FACostBase_Y1" localSheetId="3">#REF!</definedName>
    <definedName name="Result_FACostBase_Y1" localSheetId="2">#REF!</definedName>
    <definedName name="Result_FACostBase_Y1" localSheetId="7">#REF!</definedName>
    <definedName name="Result_FACostBase_Y1" localSheetId="8">#REF!</definedName>
    <definedName name="Result_FACostBase_Y1" localSheetId="5">#REF!</definedName>
    <definedName name="Result_FACostBase_Y1" localSheetId="6">#REF!</definedName>
    <definedName name="Result_FACostBase_Y1" localSheetId="1">#REF!</definedName>
    <definedName name="Result_FACostBase_Y1">#REF!</definedName>
    <definedName name="Result_FACostBase_Y2" localSheetId="4">#REF!</definedName>
    <definedName name="Result_FACostBase_Y2" localSheetId="3">#REF!</definedName>
    <definedName name="Result_FACostBase_Y2" localSheetId="2">#REF!</definedName>
    <definedName name="Result_FACostBase_Y2" localSheetId="7">#REF!</definedName>
    <definedName name="Result_FACostBase_Y2" localSheetId="8">#REF!</definedName>
    <definedName name="Result_FACostBase_Y2" localSheetId="5">#REF!</definedName>
    <definedName name="Result_FACostBase_Y2" localSheetId="6">#REF!</definedName>
    <definedName name="Result_FACostBase_Y2" localSheetId="1">#REF!</definedName>
    <definedName name="Result_FACostBase_Y2">#REF!</definedName>
    <definedName name="Result_FACostBase_Y3" localSheetId="4">#REF!</definedName>
    <definedName name="Result_FACostBase_Y3" localSheetId="3">#REF!</definedName>
    <definedName name="Result_FACostBase_Y3" localSheetId="2">#REF!</definedName>
    <definedName name="Result_FACostBase_Y3" localSheetId="7">#REF!</definedName>
    <definedName name="Result_FACostBase_Y3" localSheetId="8">#REF!</definedName>
    <definedName name="Result_FACostBase_Y3" localSheetId="5">#REF!</definedName>
    <definedName name="Result_FACostBase_Y3" localSheetId="6">#REF!</definedName>
    <definedName name="Result_FACostBase_Y3" localSheetId="1">#REF!</definedName>
    <definedName name="Result_FACostBase_Y3">#REF!</definedName>
    <definedName name="Result_FACostBase_Y4" localSheetId="4">#REF!</definedName>
    <definedName name="Result_FACostBase_Y4" localSheetId="3">#REF!</definedName>
    <definedName name="Result_FACostBase_Y4" localSheetId="2">#REF!</definedName>
    <definedName name="Result_FACostBase_Y4" localSheetId="7">#REF!</definedName>
    <definedName name="Result_FACostBase_Y4" localSheetId="8">#REF!</definedName>
    <definedName name="Result_FACostBase_Y4" localSheetId="5">#REF!</definedName>
    <definedName name="Result_FACostBase_Y4" localSheetId="6">#REF!</definedName>
    <definedName name="Result_FACostBase_Y4" localSheetId="1">#REF!</definedName>
    <definedName name="Result_FACostBase_Y4">#REF!</definedName>
    <definedName name="Result_FACostBase_Y5" localSheetId="4">#REF!</definedName>
    <definedName name="Result_FACostBase_Y5" localSheetId="3">#REF!</definedName>
    <definedName name="Result_FACostBase_Y5" localSheetId="2">#REF!</definedName>
    <definedName name="Result_FACostBase_Y5" localSheetId="7">#REF!</definedName>
    <definedName name="Result_FACostBase_Y5" localSheetId="8">#REF!</definedName>
    <definedName name="Result_FACostBase_Y5" localSheetId="5">#REF!</definedName>
    <definedName name="Result_FACostBase_Y5" localSheetId="6">#REF!</definedName>
    <definedName name="Result_FACostBase_Y5" localSheetId="1">#REF!</definedName>
    <definedName name="Result_FACostBase_Y5">#REF!</definedName>
    <definedName name="Result_FACostBase_Y6" localSheetId="4">#REF!</definedName>
    <definedName name="Result_FACostBase_Y6" localSheetId="3">#REF!</definedName>
    <definedName name="Result_FACostBase_Y6" localSheetId="2">#REF!</definedName>
    <definedName name="Result_FACostBase_Y6" localSheetId="7">#REF!</definedName>
    <definedName name="Result_FACostBase_Y6" localSheetId="8">#REF!</definedName>
    <definedName name="Result_FACostBase_Y6" localSheetId="5">#REF!</definedName>
    <definedName name="Result_FACostBase_Y6" localSheetId="6">#REF!</definedName>
    <definedName name="Result_FACostBase_Y6" localSheetId="1">#REF!</definedName>
    <definedName name="Result_FACostBase_Y6">#REF!</definedName>
    <definedName name="Result_FringeBenefits_Y1" localSheetId="4">#REF!</definedName>
    <definedName name="Result_FringeBenefits_Y1" localSheetId="3">#REF!</definedName>
    <definedName name="Result_FringeBenefits_Y1" localSheetId="2">#REF!</definedName>
    <definedName name="Result_FringeBenefits_Y1" localSheetId="7">#REF!</definedName>
    <definedName name="Result_FringeBenefits_Y1" localSheetId="8">#REF!</definedName>
    <definedName name="Result_FringeBenefits_Y1" localSheetId="5">#REF!</definedName>
    <definedName name="Result_FringeBenefits_Y1" localSheetId="6">#REF!</definedName>
    <definedName name="Result_FringeBenefits_Y1" localSheetId="1">#REF!</definedName>
    <definedName name="Result_FringeBenefits_Y1">#REF!</definedName>
    <definedName name="Result_FringeBenefits_Y2" localSheetId="4">#REF!</definedName>
    <definedName name="Result_FringeBenefits_Y2" localSheetId="3">#REF!</definedName>
    <definedName name="Result_FringeBenefits_Y2" localSheetId="2">#REF!</definedName>
    <definedName name="Result_FringeBenefits_Y2" localSheetId="7">#REF!</definedName>
    <definedName name="Result_FringeBenefits_Y2" localSheetId="8">#REF!</definedName>
    <definedName name="Result_FringeBenefits_Y2" localSheetId="5">#REF!</definedName>
    <definedName name="Result_FringeBenefits_Y2" localSheetId="6">#REF!</definedName>
    <definedName name="Result_FringeBenefits_Y2" localSheetId="1">#REF!</definedName>
    <definedName name="Result_FringeBenefits_Y2">#REF!</definedName>
    <definedName name="Result_FringeBenefits_Y3" localSheetId="4">#REF!</definedName>
    <definedName name="Result_FringeBenefits_Y3" localSheetId="3">#REF!</definedName>
    <definedName name="Result_FringeBenefits_Y3" localSheetId="2">#REF!</definedName>
    <definedName name="Result_FringeBenefits_Y3" localSheetId="7">#REF!</definedName>
    <definedName name="Result_FringeBenefits_Y3" localSheetId="8">#REF!</definedName>
    <definedName name="Result_FringeBenefits_Y3" localSheetId="5">#REF!</definedName>
    <definedName name="Result_FringeBenefits_Y3" localSheetId="6">#REF!</definedName>
    <definedName name="Result_FringeBenefits_Y3" localSheetId="1">#REF!</definedName>
    <definedName name="Result_FringeBenefits_Y3">#REF!</definedName>
    <definedName name="Result_FringeBenefits_Y4" localSheetId="4">#REF!</definedName>
    <definedName name="Result_FringeBenefits_Y4" localSheetId="3">#REF!</definedName>
    <definedName name="Result_FringeBenefits_Y4" localSheetId="2">#REF!</definedName>
    <definedName name="Result_FringeBenefits_Y4" localSheetId="7">#REF!</definedName>
    <definedName name="Result_FringeBenefits_Y4" localSheetId="8">#REF!</definedName>
    <definedName name="Result_FringeBenefits_Y4" localSheetId="5">#REF!</definedName>
    <definedName name="Result_FringeBenefits_Y4" localSheetId="6">#REF!</definedName>
    <definedName name="Result_FringeBenefits_Y4" localSheetId="1">#REF!</definedName>
    <definedName name="Result_FringeBenefits_Y4">#REF!</definedName>
    <definedName name="Result_FringeBenefits_Y5" localSheetId="4">#REF!</definedName>
    <definedName name="Result_FringeBenefits_Y5" localSheetId="3">#REF!</definedName>
    <definedName name="Result_FringeBenefits_Y5" localSheetId="2">#REF!</definedName>
    <definedName name="Result_FringeBenefits_Y5" localSheetId="7">#REF!</definedName>
    <definedName name="Result_FringeBenefits_Y5" localSheetId="8">#REF!</definedName>
    <definedName name="Result_FringeBenefits_Y5" localSheetId="5">#REF!</definedName>
    <definedName name="Result_FringeBenefits_Y5" localSheetId="6">#REF!</definedName>
    <definedName name="Result_FringeBenefits_Y5" localSheetId="1">#REF!</definedName>
    <definedName name="Result_FringeBenefits_Y5">#REF!</definedName>
    <definedName name="Result_FringeBenefits_Y6" localSheetId="4">#REF!</definedName>
    <definedName name="Result_FringeBenefits_Y6" localSheetId="3">#REF!</definedName>
    <definedName name="Result_FringeBenefits_Y6" localSheetId="2">#REF!</definedName>
    <definedName name="Result_FringeBenefits_Y6" localSheetId="7">#REF!</definedName>
    <definedName name="Result_FringeBenefits_Y6" localSheetId="8">#REF!</definedName>
    <definedName name="Result_FringeBenefits_Y6" localSheetId="5">#REF!</definedName>
    <definedName name="Result_FringeBenefits_Y6" localSheetId="6">#REF!</definedName>
    <definedName name="Result_FringeBenefits_Y6" localSheetId="1">#REF!</definedName>
    <definedName name="Result_FringeBenefits_Y6">#REF!</definedName>
    <definedName name="Result_GradAsstFringe_Y1" localSheetId="4">#REF!</definedName>
    <definedName name="Result_GradAsstFringe_Y1" localSheetId="3">#REF!</definedName>
    <definedName name="Result_GradAsstFringe_Y1" localSheetId="2">#REF!</definedName>
    <definedName name="Result_GradAsstFringe_Y1" localSheetId="7">#REF!</definedName>
    <definedName name="Result_GradAsstFringe_Y1" localSheetId="8">#REF!</definedName>
    <definedName name="Result_GradAsstFringe_Y1" localSheetId="5">#REF!</definedName>
    <definedName name="Result_GradAsstFringe_Y1" localSheetId="6">#REF!</definedName>
    <definedName name="Result_GradAsstFringe_Y1" localSheetId="1">#REF!</definedName>
    <definedName name="Result_GradAsstFringe_Y1">#REF!</definedName>
    <definedName name="Result_GradAsstFringe_Y2" localSheetId="4">#REF!</definedName>
    <definedName name="Result_GradAsstFringe_Y2" localSheetId="3">#REF!</definedName>
    <definedName name="Result_GradAsstFringe_Y2" localSheetId="2">#REF!</definedName>
    <definedName name="Result_GradAsstFringe_Y2" localSheetId="7">#REF!</definedName>
    <definedName name="Result_GradAsstFringe_Y2" localSheetId="8">#REF!</definedName>
    <definedName name="Result_GradAsstFringe_Y2" localSheetId="5">#REF!</definedName>
    <definedName name="Result_GradAsstFringe_Y2" localSheetId="6">#REF!</definedName>
    <definedName name="Result_GradAsstFringe_Y2" localSheetId="1">#REF!</definedName>
    <definedName name="Result_GradAsstFringe_Y2">#REF!</definedName>
    <definedName name="Result_GradAsstFringe_Y3" localSheetId="4">#REF!</definedName>
    <definedName name="Result_GradAsstFringe_Y3" localSheetId="3">#REF!</definedName>
    <definedName name="Result_GradAsstFringe_Y3" localSheetId="2">#REF!</definedName>
    <definedName name="Result_GradAsstFringe_Y3" localSheetId="7">#REF!</definedName>
    <definedName name="Result_GradAsstFringe_Y3" localSheetId="8">#REF!</definedName>
    <definedName name="Result_GradAsstFringe_Y3" localSheetId="5">#REF!</definedName>
    <definedName name="Result_GradAsstFringe_Y3" localSheetId="6">#REF!</definedName>
    <definedName name="Result_GradAsstFringe_Y3" localSheetId="1">#REF!</definedName>
    <definedName name="Result_GradAsstFringe_Y3">#REF!</definedName>
    <definedName name="Result_GradAsstFringe_Y4" localSheetId="4">#REF!</definedName>
    <definedName name="Result_GradAsstFringe_Y4" localSheetId="3">#REF!</definedName>
    <definedName name="Result_GradAsstFringe_Y4" localSheetId="2">#REF!</definedName>
    <definedName name="Result_GradAsstFringe_Y4" localSheetId="7">#REF!</definedName>
    <definedName name="Result_GradAsstFringe_Y4" localSheetId="8">#REF!</definedName>
    <definedName name="Result_GradAsstFringe_Y4" localSheetId="5">#REF!</definedName>
    <definedName name="Result_GradAsstFringe_Y4" localSheetId="6">#REF!</definedName>
    <definedName name="Result_GradAsstFringe_Y4" localSheetId="1">#REF!</definedName>
    <definedName name="Result_GradAsstFringe_Y4">#REF!</definedName>
    <definedName name="Result_GradAsstFringe_Y5" localSheetId="4">#REF!</definedName>
    <definedName name="Result_GradAsstFringe_Y5" localSheetId="3">#REF!</definedName>
    <definedName name="Result_GradAsstFringe_Y5" localSheetId="2">#REF!</definedName>
    <definedName name="Result_GradAsstFringe_Y5" localSheetId="7">#REF!</definedName>
    <definedName name="Result_GradAsstFringe_Y5" localSheetId="8">#REF!</definedName>
    <definedName name="Result_GradAsstFringe_Y5" localSheetId="5">#REF!</definedName>
    <definedName name="Result_GradAsstFringe_Y5" localSheetId="6">#REF!</definedName>
    <definedName name="Result_GradAsstFringe_Y5" localSheetId="1">#REF!</definedName>
    <definedName name="Result_GradAsstFringe_Y5">#REF!</definedName>
    <definedName name="Result_GradAsstFringe_Y6" localSheetId="4">#REF!</definedName>
    <definedName name="Result_GradAsstFringe_Y6" localSheetId="3">#REF!</definedName>
    <definedName name="Result_GradAsstFringe_Y6" localSheetId="2">#REF!</definedName>
    <definedName name="Result_GradAsstFringe_Y6" localSheetId="7">#REF!</definedName>
    <definedName name="Result_GradAsstFringe_Y6" localSheetId="8">#REF!</definedName>
    <definedName name="Result_GradAsstFringe_Y6" localSheetId="5">#REF!</definedName>
    <definedName name="Result_GradAsstFringe_Y6" localSheetId="6">#REF!</definedName>
    <definedName name="Result_GradAsstFringe_Y6" localSheetId="1">#REF!</definedName>
    <definedName name="Result_GradAsstFringe_Y6">#REF!</definedName>
    <definedName name="Result_GradAsstSalary_Y1" localSheetId="4">#REF!</definedName>
    <definedName name="Result_GradAsstSalary_Y1" localSheetId="3">#REF!</definedName>
    <definedName name="Result_GradAsstSalary_Y1" localSheetId="2">#REF!</definedName>
    <definedName name="Result_GradAsstSalary_Y1" localSheetId="7">#REF!</definedName>
    <definedName name="Result_GradAsstSalary_Y1" localSheetId="8">#REF!</definedName>
    <definedName name="Result_GradAsstSalary_Y1" localSheetId="5">#REF!</definedName>
    <definedName name="Result_GradAsstSalary_Y1" localSheetId="6">#REF!</definedName>
    <definedName name="Result_GradAsstSalary_Y1" localSheetId="1">#REF!</definedName>
    <definedName name="Result_GradAsstSalary_Y1">#REF!</definedName>
    <definedName name="Result_GradAsstSalary_Y2" localSheetId="4">#REF!</definedName>
    <definedName name="Result_GradAsstSalary_Y2" localSheetId="3">#REF!</definedName>
    <definedName name="Result_GradAsstSalary_Y2" localSheetId="2">#REF!</definedName>
    <definedName name="Result_GradAsstSalary_Y2" localSheetId="7">#REF!</definedName>
    <definedName name="Result_GradAsstSalary_Y2" localSheetId="8">#REF!</definedName>
    <definedName name="Result_GradAsstSalary_Y2" localSheetId="5">#REF!</definedName>
    <definedName name="Result_GradAsstSalary_Y2" localSheetId="6">#REF!</definedName>
    <definedName name="Result_GradAsstSalary_Y2" localSheetId="1">#REF!</definedName>
    <definedName name="Result_GradAsstSalary_Y2">#REF!</definedName>
    <definedName name="Result_GradAsstSalary_Y3" localSheetId="4">#REF!</definedName>
    <definedName name="Result_GradAsstSalary_Y3" localSheetId="3">#REF!</definedName>
    <definedName name="Result_GradAsstSalary_Y3" localSheetId="2">#REF!</definedName>
    <definedName name="Result_GradAsstSalary_Y3" localSheetId="7">#REF!</definedName>
    <definedName name="Result_GradAsstSalary_Y3" localSheetId="8">#REF!</definedName>
    <definedName name="Result_GradAsstSalary_Y3" localSheetId="5">#REF!</definedName>
    <definedName name="Result_GradAsstSalary_Y3" localSheetId="6">#REF!</definedName>
    <definedName name="Result_GradAsstSalary_Y3" localSheetId="1">#REF!</definedName>
    <definedName name="Result_GradAsstSalary_Y3">#REF!</definedName>
    <definedName name="Result_GradAsstSalary_Y4" localSheetId="4">#REF!</definedName>
    <definedName name="Result_GradAsstSalary_Y4" localSheetId="3">#REF!</definedName>
    <definedName name="Result_GradAsstSalary_Y4" localSheetId="2">#REF!</definedName>
    <definedName name="Result_GradAsstSalary_Y4" localSheetId="7">#REF!</definedName>
    <definedName name="Result_GradAsstSalary_Y4" localSheetId="8">#REF!</definedName>
    <definedName name="Result_GradAsstSalary_Y4" localSheetId="5">#REF!</definedName>
    <definedName name="Result_GradAsstSalary_Y4" localSheetId="6">#REF!</definedName>
    <definedName name="Result_GradAsstSalary_Y4" localSheetId="1">#REF!</definedName>
    <definedName name="Result_GradAsstSalary_Y4">#REF!</definedName>
    <definedName name="Result_GradAsstSalary_Y5" localSheetId="4">#REF!</definedName>
    <definedName name="Result_GradAsstSalary_Y5" localSheetId="3">#REF!</definedName>
    <definedName name="Result_GradAsstSalary_Y5" localSheetId="2">#REF!</definedName>
    <definedName name="Result_GradAsstSalary_Y5" localSheetId="7">#REF!</definedName>
    <definedName name="Result_GradAsstSalary_Y5" localSheetId="8">#REF!</definedName>
    <definedName name="Result_GradAsstSalary_Y5" localSheetId="5">#REF!</definedName>
    <definedName name="Result_GradAsstSalary_Y5" localSheetId="6">#REF!</definedName>
    <definedName name="Result_GradAsstSalary_Y5" localSheetId="1">#REF!</definedName>
    <definedName name="Result_GradAsstSalary_Y5">#REF!</definedName>
    <definedName name="Result_GradAsstSalary_Y6" localSheetId="4">#REF!</definedName>
    <definedName name="Result_GradAsstSalary_Y6" localSheetId="3">#REF!</definedName>
    <definedName name="Result_GradAsstSalary_Y6" localSheetId="2">#REF!</definedName>
    <definedName name="Result_GradAsstSalary_Y6" localSheetId="7">#REF!</definedName>
    <definedName name="Result_GradAsstSalary_Y6" localSheetId="8">#REF!</definedName>
    <definedName name="Result_GradAsstSalary_Y6" localSheetId="5">#REF!</definedName>
    <definedName name="Result_GradAsstSalary_Y6" localSheetId="6">#REF!</definedName>
    <definedName name="Result_GradAsstSalary_Y6" localSheetId="1">#REF!</definedName>
    <definedName name="Result_GradAsstSalary_Y6">#REF!</definedName>
    <definedName name="Result_IndirectCosts_Y1" localSheetId="4">#REF!</definedName>
    <definedName name="Result_IndirectCosts_Y1" localSheetId="3">#REF!</definedName>
    <definedName name="Result_IndirectCosts_Y1" localSheetId="2">#REF!</definedName>
    <definedName name="Result_IndirectCosts_Y1" localSheetId="7">#REF!</definedName>
    <definedName name="Result_IndirectCosts_Y1" localSheetId="8">#REF!</definedName>
    <definedName name="Result_IndirectCosts_Y1" localSheetId="5">#REF!</definedName>
    <definedName name="Result_IndirectCosts_Y1" localSheetId="6">#REF!</definedName>
    <definedName name="Result_IndirectCosts_Y1" localSheetId="1">#REF!</definedName>
    <definedName name="Result_IndirectCosts_Y1">#REF!</definedName>
    <definedName name="Result_IndirectCosts_Y2" localSheetId="4">#REF!</definedName>
    <definedName name="Result_IndirectCosts_Y2" localSheetId="3">#REF!</definedName>
    <definedName name="Result_IndirectCosts_Y2" localSheetId="2">#REF!</definedName>
    <definedName name="Result_IndirectCosts_Y2" localSheetId="7">#REF!</definedName>
    <definedName name="Result_IndirectCosts_Y2" localSheetId="8">#REF!</definedName>
    <definedName name="Result_IndirectCosts_Y2" localSheetId="5">#REF!</definedName>
    <definedName name="Result_IndirectCosts_Y2" localSheetId="6">#REF!</definedName>
    <definedName name="Result_IndirectCosts_Y2" localSheetId="1">#REF!</definedName>
    <definedName name="Result_IndirectCosts_Y2">#REF!</definedName>
    <definedName name="Result_IndirectCosts_Y3" localSheetId="4">#REF!</definedName>
    <definedName name="Result_IndirectCosts_Y3" localSheetId="3">#REF!</definedName>
    <definedName name="Result_IndirectCosts_Y3" localSheetId="2">#REF!</definedName>
    <definedName name="Result_IndirectCosts_Y3" localSheetId="7">#REF!</definedName>
    <definedName name="Result_IndirectCosts_Y3" localSheetId="8">#REF!</definedName>
    <definedName name="Result_IndirectCosts_Y3" localSheetId="5">#REF!</definedName>
    <definedName name="Result_IndirectCosts_Y3" localSheetId="6">#REF!</definedName>
    <definedName name="Result_IndirectCosts_Y3" localSheetId="1">#REF!</definedName>
    <definedName name="Result_IndirectCosts_Y3">#REF!</definedName>
    <definedName name="Result_IndirectCosts_Y4" localSheetId="4">#REF!</definedName>
    <definedName name="Result_IndirectCosts_Y4" localSheetId="3">#REF!</definedName>
    <definedName name="Result_IndirectCosts_Y4" localSheetId="2">#REF!</definedName>
    <definedName name="Result_IndirectCosts_Y4" localSheetId="7">#REF!</definedName>
    <definedName name="Result_IndirectCosts_Y4" localSheetId="8">#REF!</definedName>
    <definedName name="Result_IndirectCosts_Y4" localSheetId="5">#REF!</definedName>
    <definedName name="Result_IndirectCosts_Y4" localSheetId="6">#REF!</definedName>
    <definedName name="Result_IndirectCosts_Y4" localSheetId="1">#REF!</definedName>
    <definedName name="Result_IndirectCosts_Y4">#REF!</definedName>
    <definedName name="Result_IndirectCosts_Y5" localSheetId="4">#REF!</definedName>
    <definedName name="Result_IndirectCosts_Y5" localSheetId="3">#REF!</definedName>
    <definedName name="Result_IndirectCosts_Y5" localSheetId="2">#REF!</definedName>
    <definedName name="Result_IndirectCosts_Y5" localSheetId="7">#REF!</definedName>
    <definedName name="Result_IndirectCosts_Y5" localSheetId="8">#REF!</definedName>
    <definedName name="Result_IndirectCosts_Y5" localSheetId="5">#REF!</definedName>
    <definedName name="Result_IndirectCosts_Y5" localSheetId="6">#REF!</definedName>
    <definedName name="Result_IndirectCosts_Y5" localSheetId="1">#REF!</definedName>
    <definedName name="Result_IndirectCosts_Y5">#REF!</definedName>
    <definedName name="Result_IndirectCosts_Y6" localSheetId="4">#REF!</definedName>
    <definedName name="Result_IndirectCosts_Y6" localSheetId="3">#REF!</definedName>
    <definedName name="Result_IndirectCosts_Y6" localSheetId="2">#REF!</definedName>
    <definedName name="Result_IndirectCosts_Y6" localSheetId="7">#REF!</definedName>
    <definedName name="Result_IndirectCosts_Y6" localSheetId="8">#REF!</definedName>
    <definedName name="Result_IndirectCosts_Y6" localSheetId="5">#REF!</definedName>
    <definedName name="Result_IndirectCosts_Y6" localSheetId="6">#REF!</definedName>
    <definedName name="Result_IndirectCosts_Y6" localSheetId="1">#REF!</definedName>
    <definedName name="Result_IndirectCosts_Y6">#REF!</definedName>
    <definedName name="Result_InflationYears" localSheetId="4">#REF!</definedName>
    <definedName name="Result_InflationYears" localSheetId="3">#REF!</definedName>
    <definedName name="Result_InflationYears" localSheetId="2">#REF!</definedName>
    <definedName name="Result_InflationYears" localSheetId="7">#REF!</definedName>
    <definedName name="Result_InflationYears" localSheetId="8">#REF!</definedName>
    <definedName name="Result_InflationYears" localSheetId="5">#REF!</definedName>
    <definedName name="Result_InflationYears" localSheetId="6">#REF!</definedName>
    <definedName name="Result_InflationYears" localSheetId="1">#REF!</definedName>
    <definedName name="Result_InflationYears">#REF!</definedName>
    <definedName name="Result_OtherDirectCosts_Y1" localSheetId="4">#REF!</definedName>
    <definedName name="Result_OtherDirectCosts_Y1" localSheetId="3">#REF!</definedName>
    <definedName name="Result_OtherDirectCosts_Y1" localSheetId="2">#REF!</definedName>
    <definedName name="Result_OtherDirectCosts_Y1" localSheetId="7">#REF!</definedName>
    <definedName name="Result_OtherDirectCosts_Y1" localSheetId="8">#REF!</definedName>
    <definedName name="Result_OtherDirectCosts_Y1" localSheetId="5">#REF!</definedName>
    <definedName name="Result_OtherDirectCosts_Y1" localSheetId="6">#REF!</definedName>
    <definedName name="Result_OtherDirectCosts_Y1" localSheetId="1">#REF!</definedName>
    <definedName name="Result_OtherDirectCosts_Y1">#REF!</definedName>
    <definedName name="Result_OtherDirectCosts_Y2" localSheetId="4">#REF!</definedName>
    <definedName name="Result_OtherDirectCosts_Y2" localSheetId="3">#REF!</definedName>
    <definedName name="Result_OtherDirectCosts_Y2" localSheetId="2">#REF!</definedName>
    <definedName name="Result_OtherDirectCosts_Y2" localSheetId="7">#REF!</definedName>
    <definedName name="Result_OtherDirectCosts_Y2" localSheetId="8">#REF!</definedName>
    <definedName name="Result_OtherDirectCosts_Y2" localSheetId="5">#REF!</definedName>
    <definedName name="Result_OtherDirectCosts_Y2" localSheetId="6">#REF!</definedName>
    <definedName name="Result_OtherDirectCosts_Y2" localSheetId="1">#REF!</definedName>
    <definedName name="Result_OtherDirectCosts_Y2">#REF!</definedName>
    <definedName name="Result_OtherDirectCosts_Y3" localSheetId="4">#REF!</definedName>
    <definedName name="Result_OtherDirectCosts_Y3" localSheetId="3">#REF!</definedName>
    <definedName name="Result_OtherDirectCosts_Y3" localSheetId="2">#REF!</definedName>
    <definedName name="Result_OtherDirectCosts_Y3" localSheetId="7">#REF!</definedName>
    <definedName name="Result_OtherDirectCosts_Y3" localSheetId="8">#REF!</definedName>
    <definedName name="Result_OtherDirectCosts_Y3" localSheetId="5">#REF!</definedName>
    <definedName name="Result_OtherDirectCosts_Y3" localSheetId="6">#REF!</definedName>
    <definedName name="Result_OtherDirectCosts_Y3" localSheetId="1">#REF!</definedName>
    <definedName name="Result_OtherDirectCosts_Y3">#REF!</definedName>
    <definedName name="Result_OtherDirectCosts_Y4" localSheetId="4">#REF!</definedName>
    <definedName name="Result_OtherDirectCosts_Y4" localSheetId="3">#REF!</definedName>
    <definedName name="Result_OtherDirectCosts_Y4" localSheetId="2">#REF!</definedName>
    <definedName name="Result_OtherDirectCosts_Y4" localSheetId="7">#REF!</definedName>
    <definedName name="Result_OtherDirectCosts_Y4" localSheetId="8">#REF!</definedName>
    <definedName name="Result_OtherDirectCosts_Y4" localSheetId="5">#REF!</definedName>
    <definedName name="Result_OtherDirectCosts_Y4" localSheetId="6">#REF!</definedName>
    <definedName name="Result_OtherDirectCosts_Y4" localSheetId="1">#REF!</definedName>
    <definedName name="Result_OtherDirectCosts_Y4">#REF!</definedName>
    <definedName name="Result_OtherDirectCosts_Y5" localSheetId="4">#REF!</definedName>
    <definedName name="Result_OtherDirectCosts_Y5" localSheetId="3">#REF!</definedName>
    <definedName name="Result_OtherDirectCosts_Y5" localSheetId="2">#REF!</definedName>
    <definedName name="Result_OtherDirectCosts_Y5" localSheetId="7">#REF!</definedName>
    <definedName name="Result_OtherDirectCosts_Y5" localSheetId="8">#REF!</definedName>
    <definedName name="Result_OtherDirectCosts_Y5" localSheetId="5">#REF!</definedName>
    <definedName name="Result_OtherDirectCosts_Y5" localSheetId="6">#REF!</definedName>
    <definedName name="Result_OtherDirectCosts_Y5" localSheetId="1">#REF!</definedName>
    <definedName name="Result_OtherDirectCosts_Y5">#REF!</definedName>
    <definedName name="Result_OtherDirectCosts_Y6" localSheetId="4">#REF!</definedName>
    <definedName name="Result_OtherDirectCosts_Y6" localSheetId="3">#REF!</definedName>
    <definedName name="Result_OtherDirectCosts_Y6" localSheetId="2">#REF!</definedName>
    <definedName name="Result_OtherDirectCosts_Y6" localSheetId="7">#REF!</definedName>
    <definedName name="Result_OtherDirectCosts_Y6" localSheetId="8">#REF!</definedName>
    <definedName name="Result_OtherDirectCosts_Y6" localSheetId="5">#REF!</definedName>
    <definedName name="Result_OtherDirectCosts_Y6" localSheetId="6">#REF!</definedName>
    <definedName name="Result_OtherDirectCosts_Y6" localSheetId="1">#REF!</definedName>
    <definedName name="Result_OtherDirectCosts_Y6">#REF!</definedName>
    <definedName name="Result_ParticipantCosts_Y1" localSheetId="4">#REF!</definedName>
    <definedName name="Result_ParticipantCosts_Y1" localSheetId="3">#REF!</definedName>
    <definedName name="Result_ParticipantCosts_Y1" localSheetId="2">#REF!</definedName>
    <definedName name="Result_ParticipantCosts_Y1" localSheetId="7">#REF!</definedName>
    <definedName name="Result_ParticipantCosts_Y1" localSheetId="8">#REF!</definedName>
    <definedName name="Result_ParticipantCosts_Y1" localSheetId="5">#REF!</definedName>
    <definedName name="Result_ParticipantCosts_Y1" localSheetId="6">#REF!</definedName>
    <definedName name="Result_ParticipantCosts_Y1" localSheetId="1">#REF!</definedName>
    <definedName name="Result_ParticipantCosts_Y1">#REF!</definedName>
    <definedName name="Result_ParticipantCosts_Y2" localSheetId="4">#REF!</definedName>
    <definedName name="Result_ParticipantCosts_Y2" localSheetId="3">#REF!</definedName>
    <definedName name="Result_ParticipantCosts_Y2" localSheetId="2">#REF!</definedName>
    <definedName name="Result_ParticipantCosts_Y2" localSheetId="7">#REF!</definedName>
    <definedName name="Result_ParticipantCosts_Y2" localSheetId="8">#REF!</definedName>
    <definedName name="Result_ParticipantCosts_Y2" localSheetId="5">#REF!</definedName>
    <definedName name="Result_ParticipantCosts_Y2" localSheetId="6">#REF!</definedName>
    <definedName name="Result_ParticipantCosts_Y2" localSheetId="1">#REF!</definedName>
    <definedName name="Result_ParticipantCosts_Y2">#REF!</definedName>
    <definedName name="Result_ParticipantCosts_Y3" localSheetId="4">#REF!</definedName>
    <definedName name="Result_ParticipantCosts_Y3" localSheetId="3">#REF!</definedName>
    <definedName name="Result_ParticipantCosts_Y3" localSheetId="2">#REF!</definedName>
    <definedName name="Result_ParticipantCosts_Y3" localSheetId="7">#REF!</definedName>
    <definedName name="Result_ParticipantCosts_Y3" localSheetId="8">#REF!</definedName>
    <definedName name="Result_ParticipantCosts_Y3" localSheetId="5">#REF!</definedName>
    <definedName name="Result_ParticipantCosts_Y3" localSheetId="6">#REF!</definedName>
    <definedName name="Result_ParticipantCosts_Y3" localSheetId="1">#REF!</definedName>
    <definedName name="Result_ParticipantCosts_Y3">#REF!</definedName>
    <definedName name="Result_ParticipantCosts_Y4" localSheetId="4">#REF!</definedName>
    <definedName name="Result_ParticipantCosts_Y4" localSheetId="3">#REF!</definedName>
    <definedName name="Result_ParticipantCosts_Y4" localSheetId="2">#REF!</definedName>
    <definedName name="Result_ParticipantCosts_Y4" localSheetId="7">#REF!</definedName>
    <definedName name="Result_ParticipantCosts_Y4" localSheetId="8">#REF!</definedName>
    <definedName name="Result_ParticipantCosts_Y4" localSheetId="5">#REF!</definedName>
    <definedName name="Result_ParticipantCosts_Y4" localSheetId="6">#REF!</definedName>
    <definedName name="Result_ParticipantCosts_Y4" localSheetId="1">#REF!</definedName>
    <definedName name="Result_ParticipantCosts_Y4">#REF!</definedName>
    <definedName name="Result_ParticipantCosts_Y5" localSheetId="4">#REF!</definedName>
    <definedName name="Result_ParticipantCosts_Y5" localSheetId="3">#REF!</definedName>
    <definedName name="Result_ParticipantCosts_Y5" localSheetId="2">#REF!</definedName>
    <definedName name="Result_ParticipantCosts_Y5" localSheetId="7">#REF!</definedName>
    <definedName name="Result_ParticipantCosts_Y5" localSheetId="8">#REF!</definedName>
    <definedName name="Result_ParticipantCosts_Y5" localSheetId="5">#REF!</definedName>
    <definedName name="Result_ParticipantCosts_Y5" localSheetId="6">#REF!</definedName>
    <definedName name="Result_ParticipantCosts_Y5" localSheetId="1">#REF!</definedName>
    <definedName name="Result_ParticipantCosts_Y5">#REF!</definedName>
    <definedName name="Result_ParticipantCosts_Y6" localSheetId="4">#REF!</definedName>
    <definedName name="Result_ParticipantCosts_Y6" localSheetId="3">#REF!</definedName>
    <definedName name="Result_ParticipantCosts_Y6" localSheetId="2">#REF!</definedName>
    <definedName name="Result_ParticipantCosts_Y6" localSheetId="7">#REF!</definedName>
    <definedName name="Result_ParticipantCosts_Y6" localSheetId="8">#REF!</definedName>
    <definedName name="Result_ParticipantCosts_Y6" localSheetId="5">#REF!</definedName>
    <definedName name="Result_ParticipantCosts_Y6" localSheetId="6">#REF!</definedName>
    <definedName name="Result_ParticipantCosts_Y6" localSheetId="1">#REF!</definedName>
    <definedName name="Result_ParticipantCosts_Y6">#REF!</definedName>
    <definedName name="Result_PersonnelCosts_Y1" localSheetId="4">#REF!</definedName>
    <definedName name="Result_PersonnelCosts_Y1" localSheetId="3">#REF!</definedName>
    <definedName name="Result_PersonnelCosts_Y1" localSheetId="2">#REF!</definedName>
    <definedName name="Result_PersonnelCosts_Y1" localSheetId="7">#REF!</definedName>
    <definedName name="Result_PersonnelCosts_Y1" localSheetId="8">#REF!</definedName>
    <definedName name="Result_PersonnelCosts_Y1" localSheetId="5">#REF!</definedName>
    <definedName name="Result_PersonnelCosts_Y1" localSheetId="6">#REF!</definedName>
    <definedName name="Result_PersonnelCosts_Y1" localSheetId="1">#REF!</definedName>
    <definedName name="Result_PersonnelCosts_Y1">#REF!</definedName>
    <definedName name="Result_PersonnelCosts_Y2" localSheetId="4">#REF!</definedName>
    <definedName name="Result_PersonnelCosts_Y2" localSheetId="3">#REF!</definedName>
    <definedName name="Result_PersonnelCosts_Y2" localSheetId="2">#REF!</definedName>
    <definedName name="Result_PersonnelCosts_Y2" localSheetId="7">#REF!</definedName>
    <definedName name="Result_PersonnelCosts_Y2" localSheetId="8">#REF!</definedName>
    <definedName name="Result_PersonnelCosts_Y2" localSheetId="5">#REF!</definedName>
    <definedName name="Result_PersonnelCosts_Y2" localSheetId="6">#REF!</definedName>
    <definedName name="Result_PersonnelCosts_Y2" localSheetId="1">#REF!</definedName>
    <definedName name="Result_PersonnelCosts_Y2">#REF!</definedName>
    <definedName name="Result_PersonnelCosts_Y3" localSheetId="4">#REF!</definedName>
    <definedName name="Result_PersonnelCosts_Y3" localSheetId="3">#REF!</definedName>
    <definedName name="Result_PersonnelCosts_Y3" localSheetId="2">#REF!</definedName>
    <definedName name="Result_PersonnelCosts_Y3" localSheetId="7">#REF!</definedName>
    <definedName name="Result_PersonnelCosts_Y3" localSheetId="8">#REF!</definedName>
    <definedName name="Result_PersonnelCosts_Y3" localSheetId="5">#REF!</definedName>
    <definedName name="Result_PersonnelCosts_Y3" localSheetId="6">#REF!</definedName>
    <definedName name="Result_PersonnelCosts_Y3" localSheetId="1">#REF!</definedName>
    <definedName name="Result_PersonnelCosts_Y3">#REF!</definedName>
    <definedName name="Result_PersonnelCosts_Y4" localSheetId="4">#REF!</definedName>
    <definedName name="Result_PersonnelCosts_Y4" localSheetId="3">#REF!</definedName>
    <definedName name="Result_PersonnelCosts_Y4" localSheetId="2">#REF!</definedName>
    <definedName name="Result_PersonnelCosts_Y4" localSheetId="7">#REF!</definedName>
    <definedName name="Result_PersonnelCosts_Y4" localSheetId="8">#REF!</definedName>
    <definedName name="Result_PersonnelCosts_Y4" localSheetId="5">#REF!</definedName>
    <definedName name="Result_PersonnelCosts_Y4" localSheetId="6">#REF!</definedName>
    <definedName name="Result_PersonnelCosts_Y4" localSheetId="1">#REF!</definedName>
    <definedName name="Result_PersonnelCosts_Y4">#REF!</definedName>
    <definedName name="Result_PersonnelCosts_Y5" localSheetId="4">#REF!</definedName>
    <definedName name="Result_PersonnelCosts_Y5" localSheetId="3">#REF!</definedName>
    <definedName name="Result_PersonnelCosts_Y5" localSheetId="2">#REF!</definedName>
    <definedName name="Result_PersonnelCosts_Y5" localSheetId="7">#REF!</definedName>
    <definedName name="Result_PersonnelCosts_Y5" localSheetId="8">#REF!</definedName>
    <definedName name="Result_PersonnelCosts_Y5" localSheetId="5">#REF!</definedName>
    <definedName name="Result_PersonnelCosts_Y5" localSheetId="6">#REF!</definedName>
    <definedName name="Result_PersonnelCosts_Y5" localSheetId="1">#REF!</definedName>
    <definedName name="Result_PersonnelCosts_Y5">#REF!</definedName>
    <definedName name="Result_PersonnelCosts_Y6" localSheetId="4">#REF!</definedName>
    <definedName name="Result_PersonnelCosts_Y6" localSheetId="3">#REF!</definedName>
    <definedName name="Result_PersonnelCosts_Y6" localSheetId="2">#REF!</definedName>
    <definedName name="Result_PersonnelCosts_Y6" localSheetId="7">#REF!</definedName>
    <definedName name="Result_PersonnelCosts_Y6" localSheetId="8">#REF!</definedName>
    <definedName name="Result_PersonnelCosts_Y6" localSheetId="5">#REF!</definedName>
    <definedName name="Result_PersonnelCosts_Y6" localSheetId="6">#REF!</definedName>
    <definedName name="Result_PersonnelCosts_Y6" localSheetId="1">#REF!</definedName>
    <definedName name="Result_PersonnelCosts_Y6">#REF!</definedName>
    <definedName name="Result_PersonnelFringe_Y1" localSheetId="4">#REF!</definedName>
    <definedName name="Result_PersonnelFringe_Y1" localSheetId="3">#REF!</definedName>
    <definedName name="Result_PersonnelFringe_Y1" localSheetId="2">#REF!</definedName>
    <definedName name="Result_PersonnelFringe_Y1" localSheetId="7">#REF!</definedName>
    <definedName name="Result_PersonnelFringe_Y1" localSheetId="8">#REF!</definedName>
    <definedName name="Result_PersonnelFringe_Y1" localSheetId="5">#REF!</definedName>
    <definedName name="Result_PersonnelFringe_Y1" localSheetId="6">#REF!</definedName>
    <definedName name="Result_PersonnelFringe_Y1" localSheetId="1">#REF!</definedName>
    <definedName name="Result_PersonnelFringe_Y1">#REF!</definedName>
    <definedName name="Result_PersonnelFringe_Y2" localSheetId="4">#REF!</definedName>
    <definedName name="Result_PersonnelFringe_Y2" localSheetId="3">#REF!</definedName>
    <definedName name="Result_PersonnelFringe_Y2" localSheetId="2">#REF!</definedName>
    <definedName name="Result_PersonnelFringe_Y2" localSheetId="7">#REF!</definedName>
    <definedName name="Result_PersonnelFringe_Y2" localSheetId="8">#REF!</definedName>
    <definedName name="Result_PersonnelFringe_Y2" localSheetId="5">#REF!</definedName>
    <definedName name="Result_PersonnelFringe_Y2" localSheetId="6">#REF!</definedName>
    <definedName name="Result_PersonnelFringe_Y2" localSheetId="1">#REF!</definedName>
    <definedName name="Result_PersonnelFringe_Y2">#REF!</definedName>
    <definedName name="Result_PersonnelFringe_Y3" localSheetId="4">#REF!</definedName>
    <definedName name="Result_PersonnelFringe_Y3" localSheetId="3">#REF!</definedName>
    <definedName name="Result_PersonnelFringe_Y3" localSheetId="2">#REF!</definedName>
    <definedName name="Result_PersonnelFringe_Y3" localSheetId="7">#REF!</definedName>
    <definedName name="Result_PersonnelFringe_Y3" localSheetId="8">#REF!</definedName>
    <definedName name="Result_PersonnelFringe_Y3" localSheetId="5">#REF!</definedName>
    <definedName name="Result_PersonnelFringe_Y3" localSheetId="6">#REF!</definedName>
    <definedName name="Result_PersonnelFringe_Y3" localSheetId="1">#REF!</definedName>
    <definedName name="Result_PersonnelFringe_Y3">#REF!</definedName>
    <definedName name="Result_PersonnelFringe_Y4" localSheetId="4">#REF!</definedName>
    <definedName name="Result_PersonnelFringe_Y4" localSheetId="3">#REF!</definedName>
    <definedName name="Result_PersonnelFringe_Y4" localSheetId="2">#REF!</definedName>
    <definedName name="Result_PersonnelFringe_Y4" localSheetId="7">#REF!</definedName>
    <definedName name="Result_PersonnelFringe_Y4" localSheetId="8">#REF!</definedName>
    <definedName name="Result_PersonnelFringe_Y4" localSheetId="5">#REF!</definedName>
    <definedName name="Result_PersonnelFringe_Y4" localSheetId="6">#REF!</definedName>
    <definedName name="Result_PersonnelFringe_Y4" localSheetId="1">#REF!</definedName>
    <definedName name="Result_PersonnelFringe_Y4">#REF!</definedName>
    <definedName name="Result_PersonnelFringe_Y5" localSheetId="4">#REF!</definedName>
    <definedName name="Result_PersonnelFringe_Y5" localSheetId="3">#REF!</definedName>
    <definedName name="Result_PersonnelFringe_Y5" localSheetId="2">#REF!</definedName>
    <definedName name="Result_PersonnelFringe_Y5" localSheetId="7">#REF!</definedName>
    <definedName name="Result_PersonnelFringe_Y5" localSheetId="8">#REF!</definedName>
    <definedName name="Result_PersonnelFringe_Y5" localSheetId="5">#REF!</definedName>
    <definedName name="Result_PersonnelFringe_Y5" localSheetId="6">#REF!</definedName>
    <definedName name="Result_PersonnelFringe_Y5" localSheetId="1">#REF!</definedName>
    <definedName name="Result_PersonnelFringe_Y5">#REF!</definedName>
    <definedName name="Result_PersonnelFringe_Y6" localSheetId="4">#REF!</definedName>
    <definedName name="Result_PersonnelFringe_Y6" localSheetId="3">#REF!</definedName>
    <definedName name="Result_PersonnelFringe_Y6" localSheetId="2">#REF!</definedName>
    <definedName name="Result_PersonnelFringe_Y6" localSheetId="7">#REF!</definedName>
    <definedName name="Result_PersonnelFringe_Y6" localSheetId="8">#REF!</definedName>
    <definedName name="Result_PersonnelFringe_Y6" localSheetId="5">#REF!</definedName>
    <definedName name="Result_PersonnelFringe_Y6" localSheetId="6">#REF!</definedName>
    <definedName name="Result_PersonnelFringe_Y6" localSheetId="1">#REF!</definedName>
    <definedName name="Result_PersonnelFringe_Y6">#REF!</definedName>
    <definedName name="Result_PersonnelSalary_Y1" localSheetId="4">#REF!</definedName>
    <definedName name="Result_PersonnelSalary_Y1" localSheetId="3">#REF!</definedName>
    <definedName name="Result_PersonnelSalary_Y1" localSheetId="2">#REF!</definedName>
    <definedName name="Result_PersonnelSalary_Y1" localSheetId="7">#REF!</definedName>
    <definedName name="Result_PersonnelSalary_Y1" localSheetId="8">#REF!</definedName>
    <definedName name="Result_PersonnelSalary_Y1" localSheetId="5">#REF!</definedName>
    <definedName name="Result_PersonnelSalary_Y1" localSheetId="6">#REF!</definedName>
    <definedName name="Result_PersonnelSalary_Y1" localSheetId="1">#REF!</definedName>
    <definedName name="Result_PersonnelSalary_Y1">#REF!</definedName>
    <definedName name="Result_PersonnelSalary_Y2" localSheetId="4">#REF!</definedName>
    <definedName name="Result_PersonnelSalary_Y2" localSheetId="3">#REF!</definedName>
    <definedName name="Result_PersonnelSalary_Y2" localSheetId="2">#REF!</definedName>
    <definedName name="Result_PersonnelSalary_Y2" localSheetId="7">#REF!</definedName>
    <definedName name="Result_PersonnelSalary_Y2" localSheetId="8">#REF!</definedName>
    <definedName name="Result_PersonnelSalary_Y2" localSheetId="5">#REF!</definedName>
    <definedName name="Result_PersonnelSalary_Y2" localSheetId="6">#REF!</definedName>
    <definedName name="Result_PersonnelSalary_Y2" localSheetId="1">#REF!</definedName>
    <definedName name="Result_PersonnelSalary_Y2">#REF!</definedName>
    <definedName name="Result_PersonnelSalary_Y3" localSheetId="4">#REF!</definedName>
    <definedName name="Result_PersonnelSalary_Y3" localSheetId="3">#REF!</definedName>
    <definedName name="Result_PersonnelSalary_Y3" localSheetId="2">#REF!</definedName>
    <definedName name="Result_PersonnelSalary_Y3" localSheetId="7">#REF!</definedName>
    <definedName name="Result_PersonnelSalary_Y3" localSheetId="8">#REF!</definedName>
    <definedName name="Result_PersonnelSalary_Y3" localSheetId="5">#REF!</definedName>
    <definedName name="Result_PersonnelSalary_Y3" localSheetId="6">#REF!</definedName>
    <definedName name="Result_PersonnelSalary_Y3" localSheetId="1">#REF!</definedName>
    <definedName name="Result_PersonnelSalary_Y3">#REF!</definedName>
    <definedName name="Result_PersonnelSalary_Y4" localSheetId="4">#REF!</definedName>
    <definedName name="Result_PersonnelSalary_Y4" localSheetId="3">#REF!</definedName>
    <definedName name="Result_PersonnelSalary_Y4" localSheetId="2">#REF!</definedName>
    <definedName name="Result_PersonnelSalary_Y4" localSheetId="7">#REF!</definedName>
    <definedName name="Result_PersonnelSalary_Y4" localSheetId="8">#REF!</definedName>
    <definedName name="Result_PersonnelSalary_Y4" localSheetId="5">#REF!</definedName>
    <definedName name="Result_PersonnelSalary_Y4" localSheetId="6">#REF!</definedName>
    <definedName name="Result_PersonnelSalary_Y4" localSheetId="1">#REF!</definedName>
    <definedName name="Result_PersonnelSalary_Y4">#REF!</definedName>
    <definedName name="Result_PersonnelSalary_Y5" localSheetId="4">#REF!</definedName>
    <definedName name="Result_PersonnelSalary_Y5" localSheetId="3">#REF!</definedName>
    <definedName name="Result_PersonnelSalary_Y5" localSheetId="2">#REF!</definedName>
    <definedName name="Result_PersonnelSalary_Y5" localSheetId="7">#REF!</definedName>
    <definedName name="Result_PersonnelSalary_Y5" localSheetId="8">#REF!</definedName>
    <definedName name="Result_PersonnelSalary_Y5" localSheetId="5">#REF!</definedName>
    <definedName name="Result_PersonnelSalary_Y5" localSheetId="6">#REF!</definedName>
    <definedName name="Result_PersonnelSalary_Y5" localSheetId="1">#REF!</definedName>
    <definedName name="Result_PersonnelSalary_Y5">#REF!</definedName>
    <definedName name="Result_PersonnelSalary_Y6" localSheetId="4">#REF!</definedName>
    <definedName name="Result_PersonnelSalary_Y6" localSheetId="3">#REF!</definedName>
    <definedName name="Result_PersonnelSalary_Y6" localSheetId="2">#REF!</definedName>
    <definedName name="Result_PersonnelSalary_Y6" localSheetId="7">#REF!</definedName>
    <definedName name="Result_PersonnelSalary_Y6" localSheetId="8">#REF!</definedName>
    <definedName name="Result_PersonnelSalary_Y6" localSheetId="5">#REF!</definedName>
    <definedName name="Result_PersonnelSalary_Y6" localSheetId="6">#REF!</definedName>
    <definedName name="Result_PersonnelSalary_Y6" localSheetId="1">#REF!</definedName>
    <definedName name="Result_PersonnelSalary_Y6">#REF!</definedName>
    <definedName name="Result_ProjectType" localSheetId="4">#REF!</definedName>
    <definedName name="Result_ProjectType" localSheetId="3">#REF!</definedName>
    <definedName name="Result_ProjectType" localSheetId="2">#REF!</definedName>
    <definedName name="Result_ProjectType" localSheetId="7">#REF!</definedName>
    <definedName name="Result_ProjectType" localSheetId="8">#REF!</definedName>
    <definedName name="Result_ProjectType" localSheetId="5">#REF!</definedName>
    <definedName name="Result_ProjectType" localSheetId="6">#REF!</definedName>
    <definedName name="Result_ProjectType" localSheetId="1">#REF!</definedName>
    <definedName name="Result_ProjectType">#REF!</definedName>
    <definedName name="Result_SalariesWages_Y1" localSheetId="4">#REF!</definedName>
    <definedName name="Result_SalariesWages_Y1" localSheetId="3">#REF!</definedName>
    <definedName name="Result_SalariesWages_Y1" localSheetId="2">#REF!</definedName>
    <definedName name="Result_SalariesWages_Y1" localSheetId="7">#REF!</definedName>
    <definedName name="Result_SalariesWages_Y1" localSheetId="8">#REF!</definedName>
    <definedName name="Result_SalariesWages_Y1" localSheetId="5">#REF!</definedName>
    <definedName name="Result_SalariesWages_Y1" localSheetId="6">#REF!</definedName>
    <definedName name="Result_SalariesWages_Y1" localSheetId="1">#REF!</definedName>
    <definedName name="Result_SalariesWages_Y1">#REF!</definedName>
    <definedName name="Result_SalariesWages_Y2" localSheetId="4">#REF!</definedName>
    <definedName name="Result_SalariesWages_Y2" localSheetId="3">#REF!</definedName>
    <definedName name="Result_SalariesWages_Y2" localSheetId="2">#REF!</definedName>
    <definedName name="Result_SalariesWages_Y2" localSheetId="7">#REF!</definedName>
    <definedName name="Result_SalariesWages_Y2" localSheetId="8">#REF!</definedName>
    <definedName name="Result_SalariesWages_Y2" localSheetId="5">#REF!</definedName>
    <definedName name="Result_SalariesWages_Y2" localSheetId="6">#REF!</definedName>
    <definedName name="Result_SalariesWages_Y2" localSheetId="1">#REF!</definedName>
    <definedName name="Result_SalariesWages_Y2">#REF!</definedName>
    <definedName name="Result_SalariesWages_Y3" localSheetId="4">#REF!</definedName>
    <definedName name="Result_SalariesWages_Y3" localSheetId="3">#REF!</definedName>
    <definedName name="Result_SalariesWages_Y3" localSheetId="2">#REF!</definedName>
    <definedName name="Result_SalariesWages_Y3" localSheetId="7">#REF!</definedName>
    <definedName name="Result_SalariesWages_Y3" localSheetId="8">#REF!</definedName>
    <definedName name="Result_SalariesWages_Y3" localSheetId="5">#REF!</definedName>
    <definedName name="Result_SalariesWages_Y3" localSheetId="6">#REF!</definedName>
    <definedName name="Result_SalariesWages_Y3" localSheetId="1">#REF!</definedName>
    <definedName name="Result_SalariesWages_Y3">#REF!</definedName>
    <definedName name="Result_SalariesWages_Y4" localSheetId="4">#REF!</definedName>
    <definedName name="Result_SalariesWages_Y4" localSheetId="3">#REF!</definedName>
    <definedName name="Result_SalariesWages_Y4" localSheetId="2">#REF!</definedName>
    <definedName name="Result_SalariesWages_Y4" localSheetId="7">#REF!</definedName>
    <definedName name="Result_SalariesWages_Y4" localSheetId="8">#REF!</definedName>
    <definedName name="Result_SalariesWages_Y4" localSheetId="5">#REF!</definedName>
    <definedName name="Result_SalariesWages_Y4" localSheetId="6">#REF!</definedName>
    <definedName name="Result_SalariesWages_Y4" localSheetId="1">#REF!</definedName>
    <definedName name="Result_SalariesWages_Y4">#REF!</definedName>
    <definedName name="Result_SalariesWages_Y5" localSheetId="4">#REF!</definedName>
    <definedName name="Result_SalariesWages_Y5" localSheetId="3">#REF!</definedName>
    <definedName name="Result_SalariesWages_Y5" localSheetId="2">#REF!</definedName>
    <definedName name="Result_SalariesWages_Y5" localSheetId="7">#REF!</definedName>
    <definedName name="Result_SalariesWages_Y5" localSheetId="8">#REF!</definedName>
    <definedName name="Result_SalariesWages_Y5" localSheetId="5">#REF!</definedName>
    <definedName name="Result_SalariesWages_Y5" localSheetId="6">#REF!</definedName>
    <definedName name="Result_SalariesWages_Y5" localSheetId="1">#REF!</definedName>
    <definedName name="Result_SalariesWages_Y5">#REF!</definedName>
    <definedName name="Result_SalariesWages_Y6" localSheetId="4">#REF!</definedName>
    <definedName name="Result_SalariesWages_Y6" localSheetId="3">#REF!</definedName>
    <definedName name="Result_SalariesWages_Y6" localSheetId="2">#REF!</definedName>
    <definedName name="Result_SalariesWages_Y6" localSheetId="7">#REF!</definedName>
    <definedName name="Result_SalariesWages_Y6" localSheetId="8">#REF!</definedName>
    <definedName name="Result_SalariesWages_Y6" localSheetId="5">#REF!</definedName>
    <definedName name="Result_SalariesWages_Y6" localSheetId="6">#REF!</definedName>
    <definedName name="Result_SalariesWages_Y6" localSheetId="1">#REF!</definedName>
    <definedName name="Result_SalariesWages_Y6">#REF!</definedName>
    <definedName name="Result_SponsorType" localSheetId="4">#REF!</definedName>
    <definedName name="Result_SponsorType" localSheetId="3">#REF!</definedName>
    <definedName name="Result_SponsorType" localSheetId="2">#REF!</definedName>
    <definedName name="Result_SponsorType" localSheetId="7">#REF!</definedName>
    <definedName name="Result_SponsorType" localSheetId="8">#REF!</definedName>
    <definedName name="Result_SponsorType" localSheetId="5">#REF!</definedName>
    <definedName name="Result_SponsorType" localSheetId="6">#REF!</definedName>
    <definedName name="Result_SponsorType" localSheetId="1">#REF!</definedName>
    <definedName name="Result_SponsorType">#REF!</definedName>
    <definedName name="Result_StudentFringe_Y1" localSheetId="4">#REF!</definedName>
    <definedName name="Result_StudentFringe_Y1" localSheetId="3">#REF!</definedName>
    <definedName name="Result_StudentFringe_Y1" localSheetId="2">#REF!</definedName>
    <definedName name="Result_StudentFringe_Y1" localSheetId="7">#REF!</definedName>
    <definedName name="Result_StudentFringe_Y1" localSheetId="8">#REF!</definedName>
    <definedName name="Result_StudentFringe_Y1" localSheetId="5">#REF!</definedName>
    <definedName name="Result_StudentFringe_Y1" localSheetId="6">#REF!</definedName>
    <definedName name="Result_StudentFringe_Y1" localSheetId="1">#REF!</definedName>
    <definedName name="Result_StudentFringe_Y1">#REF!</definedName>
    <definedName name="Result_StudentFringe_Y2" localSheetId="4">#REF!</definedName>
    <definedName name="Result_StudentFringe_Y2" localSheetId="3">#REF!</definedName>
    <definedName name="Result_StudentFringe_Y2" localSheetId="2">#REF!</definedName>
    <definedName name="Result_StudentFringe_Y2" localSheetId="7">#REF!</definedName>
    <definedName name="Result_StudentFringe_Y2" localSheetId="8">#REF!</definedName>
    <definedName name="Result_StudentFringe_Y2" localSheetId="5">#REF!</definedName>
    <definedName name="Result_StudentFringe_Y2" localSheetId="6">#REF!</definedName>
    <definedName name="Result_StudentFringe_Y2" localSheetId="1">#REF!</definedName>
    <definedName name="Result_StudentFringe_Y2">#REF!</definedName>
    <definedName name="Result_StudentFringe_Y3" localSheetId="4">#REF!</definedName>
    <definedName name="Result_StudentFringe_Y3" localSheetId="3">#REF!</definedName>
    <definedName name="Result_StudentFringe_Y3" localSheetId="2">#REF!</definedName>
    <definedName name="Result_StudentFringe_Y3" localSheetId="7">#REF!</definedName>
    <definedName name="Result_StudentFringe_Y3" localSheetId="8">#REF!</definedName>
    <definedName name="Result_StudentFringe_Y3" localSheetId="5">#REF!</definedName>
    <definedName name="Result_StudentFringe_Y3" localSheetId="6">#REF!</definedName>
    <definedName name="Result_StudentFringe_Y3" localSheetId="1">#REF!</definedName>
    <definedName name="Result_StudentFringe_Y3">#REF!</definedName>
    <definedName name="Result_StudentFringe_Y4" localSheetId="4">#REF!</definedName>
    <definedName name="Result_StudentFringe_Y4" localSheetId="3">#REF!</definedName>
    <definedName name="Result_StudentFringe_Y4" localSheetId="2">#REF!</definedName>
    <definedName name="Result_StudentFringe_Y4" localSheetId="7">#REF!</definedName>
    <definedName name="Result_StudentFringe_Y4" localSheetId="8">#REF!</definedName>
    <definedName name="Result_StudentFringe_Y4" localSheetId="5">#REF!</definedName>
    <definedName name="Result_StudentFringe_Y4" localSheetId="6">#REF!</definedName>
    <definedName name="Result_StudentFringe_Y4" localSheetId="1">#REF!</definedName>
    <definedName name="Result_StudentFringe_Y4">#REF!</definedName>
    <definedName name="Result_StudentFringe_Y5" localSheetId="4">#REF!</definedName>
    <definedName name="Result_StudentFringe_Y5" localSheetId="3">#REF!</definedName>
    <definedName name="Result_StudentFringe_Y5" localSheetId="2">#REF!</definedName>
    <definedName name="Result_StudentFringe_Y5" localSheetId="7">#REF!</definedName>
    <definedName name="Result_StudentFringe_Y5" localSheetId="8">#REF!</definedName>
    <definedName name="Result_StudentFringe_Y5" localSheetId="5">#REF!</definedName>
    <definedName name="Result_StudentFringe_Y5" localSheetId="6">#REF!</definedName>
    <definedName name="Result_StudentFringe_Y5" localSheetId="1">#REF!</definedName>
    <definedName name="Result_StudentFringe_Y5">#REF!</definedName>
    <definedName name="Result_StudentFringe_Y6" localSheetId="4">#REF!</definedName>
    <definedName name="Result_StudentFringe_Y6" localSheetId="3">#REF!</definedName>
    <definedName name="Result_StudentFringe_Y6" localSheetId="2">#REF!</definedName>
    <definedName name="Result_StudentFringe_Y6" localSheetId="7">#REF!</definedName>
    <definedName name="Result_StudentFringe_Y6" localSheetId="8">#REF!</definedName>
    <definedName name="Result_StudentFringe_Y6" localSheetId="5">#REF!</definedName>
    <definedName name="Result_StudentFringe_Y6" localSheetId="6">#REF!</definedName>
    <definedName name="Result_StudentFringe_Y6" localSheetId="1">#REF!</definedName>
    <definedName name="Result_StudentFringe_Y6">#REF!</definedName>
    <definedName name="Result_StudentSalary_Y1" localSheetId="4">#REF!</definedName>
    <definedName name="Result_StudentSalary_Y1" localSheetId="3">#REF!</definedName>
    <definedName name="Result_StudentSalary_Y1" localSheetId="2">#REF!</definedName>
    <definedName name="Result_StudentSalary_Y1" localSheetId="7">#REF!</definedName>
    <definedName name="Result_StudentSalary_Y1" localSheetId="8">#REF!</definedName>
    <definedName name="Result_StudentSalary_Y1" localSheetId="5">#REF!</definedName>
    <definedName name="Result_StudentSalary_Y1" localSheetId="6">#REF!</definedName>
    <definedName name="Result_StudentSalary_Y1" localSheetId="1">#REF!</definedName>
    <definedName name="Result_StudentSalary_Y1">#REF!</definedName>
    <definedName name="Result_StudentSalary_Y2" localSheetId="4">#REF!</definedName>
    <definedName name="Result_StudentSalary_Y2" localSheetId="3">#REF!</definedName>
    <definedName name="Result_StudentSalary_Y2" localSheetId="2">#REF!</definedName>
    <definedName name="Result_StudentSalary_Y2" localSheetId="7">#REF!</definedName>
    <definedName name="Result_StudentSalary_Y2" localSheetId="8">#REF!</definedName>
    <definedName name="Result_StudentSalary_Y2" localSheetId="5">#REF!</definedName>
    <definedName name="Result_StudentSalary_Y2" localSheetId="6">#REF!</definedName>
    <definedName name="Result_StudentSalary_Y2" localSheetId="1">#REF!</definedName>
    <definedName name="Result_StudentSalary_Y2">#REF!</definedName>
    <definedName name="Result_StudentSalary_Y3" localSheetId="4">#REF!</definedName>
    <definedName name="Result_StudentSalary_Y3" localSheetId="3">#REF!</definedName>
    <definedName name="Result_StudentSalary_Y3" localSheetId="2">#REF!</definedName>
    <definedName name="Result_StudentSalary_Y3" localSheetId="7">#REF!</definedName>
    <definedName name="Result_StudentSalary_Y3" localSheetId="8">#REF!</definedName>
    <definedName name="Result_StudentSalary_Y3" localSheetId="5">#REF!</definedName>
    <definedName name="Result_StudentSalary_Y3" localSheetId="6">#REF!</definedName>
    <definedName name="Result_StudentSalary_Y3" localSheetId="1">#REF!</definedName>
    <definedName name="Result_StudentSalary_Y3">#REF!</definedName>
    <definedName name="Result_StudentSalary_Y4" localSheetId="4">#REF!</definedName>
    <definedName name="Result_StudentSalary_Y4" localSheetId="3">#REF!</definedName>
    <definedName name="Result_StudentSalary_Y4" localSheetId="2">#REF!</definedName>
    <definedName name="Result_StudentSalary_Y4" localSheetId="7">#REF!</definedName>
    <definedName name="Result_StudentSalary_Y4" localSheetId="8">#REF!</definedName>
    <definedName name="Result_StudentSalary_Y4" localSheetId="5">#REF!</definedName>
    <definedName name="Result_StudentSalary_Y4" localSheetId="6">#REF!</definedName>
    <definedName name="Result_StudentSalary_Y4" localSheetId="1">#REF!</definedName>
    <definedName name="Result_StudentSalary_Y4">#REF!</definedName>
    <definedName name="Result_StudentSalary_Y5" localSheetId="4">#REF!</definedName>
    <definedName name="Result_StudentSalary_Y5" localSheetId="3">#REF!</definedName>
    <definedName name="Result_StudentSalary_Y5" localSheetId="2">#REF!</definedName>
    <definedName name="Result_StudentSalary_Y5" localSheetId="7">#REF!</definedName>
    <definedName name="Result_StudentSalary_Y5" localSheetId="8">#REF!</definedName>
    <definedName name="Result_StudentSalary_Y5" localSheetId="5">#REF!</definedName>
    <definedName name="Result_StudentSalary_Y5" localSheetId="6">#REF!</definedName>
    <definedName name="Result_StudentSalary_Y5" localSheetId="1">#REF!</definedName>
    <definedName name="Result_StudentSalary_Y5">#REF!</definedName>
    <definedName name="Result_StudentSalary_Y6" localSheetId="4">#REF!</definedName>
    <definedName name="Result_StudentSalary_Y6" localSheetId="3">#REF!</definedName>
    <definedName name="Result_StudentSalary_Y6" localSheetId="2">#REF!</definedName>
    <definedName name="Result_StudentSalary_Y6" localSheetId="7">#REF!</definedName>
    <definedName name="Result_StudentSalary_Y6" localSheetId="8">#REF!</definedName>
    <definedName name="Result_StudentSalary_Y6" localSheetId="5">#REF!</definedName>
    <definedName name="Result_StudentSalary_Y6" localSheetId="6">#REF!</definedName>
    <definedName name="Result_StudentSalary_Y6" localSheetId="1">#REF!</definedName>
    <definedName name="Result_StudentSalary_Y6">#REF!</definedName>
    <definedName name="Result_SubawardBase_Y1_1" localSheetId="4">#REF!</definedName>
    <definedName name="Result_SubawardBase_Y1_1" localSheetId="3">#REF!</definedName>
    <definedName name="Result_SubawardBase_Y1_1" localSheetId="2">#REF!</definedName>
    <definedName name="Result_SubawardBase_Y1_1" localSheetId="7">#REF!</definedName>
    <definedName name="Result_SubawardBase_Y1_1" localSheetId="8">#REF!</definedName>
    <definedName name="Result_SubawardBase_Y1_1" localSheetId="5">#REF!</definedName>
    <definedName name="Result_SubawardBase_Y1_1" localSheetId="6">#REF!</definedName>
    <definedName name="Result_SubawardBase_Y1_1" localSheetId="1">#REF!</definedName>
    <definedName name="Result_SubawardBase_Y1_1">#REF!</definedName>
    <definedName name="Result_SubawardBase_Y1_2" localSheetId="4">#REF!</definedName>
    <definedName name="Result_SubawardBase_Y1_2" localSheetId="3">#REF!</definedName>
    <definedName name="Result_SubawardBase_Y1_2" localSheetId="2">#REF!</definedName>
    <definedName name="Result_SubawardBase_Y1_2" localSheetId="7">#REF!</definedName>
    <definedName name="Result_SubawardBase_Y1_2" localSheetId="8">#REF!</definedName>
    <definedName name="Result_SubawardBase_Y1_2" localSheetId="5">#REF!</definedName>
    <definedName name="Result_SubawardBase_Y1_2" localSheetId="6">#REF!</definedName>
    <definedName name="Result_SubawardBase_Y1_2" localSheetId="1">#REF!</definedName>
    <definedName name="Result_SubawardBase_Y1_2">#REF!</definedName>
    <definedName name="Result_SubawardBase_Y1_3" localSheetId="4">#REF!</definedName>
    <definedName name="Result_SubawardBase_Y1_3" localSheetId="3">#REF!</definedName>
    <definedName name="Result_SubawardBase_Y1_3" localSheetId="2">#REF!</definedName>
    <definedName name="Result_SubawardBase_Y1_3" localSheetId="7">#REF!</definedName>
    <definedName name="Result_SubawardBase_Y1_3" localSheetId="8">#REF!</definedName>
    <definedName name="Result_SubawardBase_Y1_3" localSheetId="5">#REF!</definedName>
    <definedName name="Result_SubawardBase_Y1_3" localSheetId="6">#REF!</definedName>
    <definedName name="Result_SubawardBase_Y1_3" localSheetId="1">#REF!</definedName>
    <definedName name="Result_SubawardBase_Y1_3">#REF!</definedName>
    <definedName name="Result_SubawardBase_Y1_4" localSheetId="4">#REF!</definedName>
    <definedName name="Result_SubawardBase_Y1_4" localSheetId="3">#REF!</definedName>
    <definedName name="Result_SubawardBase_Y1_4" localSheetId="2">#REF!</definedName>
    <definedName name="Result_SubawardBase_Y1_4" localSheetId="7">#REF!</definedName>
    <definedName name="Result_SubawardBase_Y1_4" localSheetId="8">#REF!</definedName>
    <definedName name="Result_SubawardBase_Y1_4" localSheetId="5">#REF!</definedName>
    <definedName name="Result_SubawardBase_Y1_4" localSheetId="6">#REF!</definedName>
    <definedName name="Result_SubawardBase_Y1_4" localSheetId="1">#REF!</definedName>
    <definedName name="Result_SubawardBase_Y1_4">#REF!</definedName>
    <definedName name="Result_SubawardBase_Y1_5" localSheetId="4">#REF!</definedName>
    <definedName name="Result_SubawardBase_Y1_5" localSheetId="3">#REF!</definedName>
    <definedName name="Result_SubawardBase_Y1_5" localSheetId="2">#REF!</definedName>
    <definedName name="Result_SubawardBase_Y1_5" localSheetId="7">#REF!</definedName>
    <definedName name="Result_SubawardBase_Y1_5" localSheetId="8">#REF!</definedName>
    <definedName name="Result_SubawardBase_Y1_5" localSheetId="5">#REF!</definedName>
    <definedName name="Result_SubawardBase_Y1_5" localSheetId="6">#REF!</definedName>
    <definedName name="Result_SubawardBase_Y1_5" localSheetId="1">#REF!</definedName>
    <definedName name="Result_SubawardBase_Y1_5">#REF!</definedName>
    <definedName name="Result_SubawardBase_Y1_TOTAL" localSheetId="4">#REF!</definedName>
    <definedName name="Result_SubawardBase_Y1_TOTAL" localSheetId="3">#REF!</definedName>
    <definedName name="Result_SubawardBase_Y1_TOTAL" localSheetId="2">#REF!</definedName>
    <definedName name="Result_SubawardBase_Y1_TOTAL" localSheetId="7">#REF!</definedName>
    <definedName name="Result_SubawardBase_Y1_TOTAL" localSheetId="8">#REF!</definedName>
    <definedName name="Result_SubawardBase_Y1_TOTAL" localSheetId="5">#REF!</definedName>
    <definedName name="Result_SubawardBase_Y1_TOTAL" localSheetId="6">#REF!</definedName>
    <definedName name="Result_SubawardBase_Y1_TOTAL" localSheetId="1">#REF!</definedName>
    <definedName name="Result_SubawardBase_Y1_TOTAL">#REF!</definedName>
    <definedName name="Result_SubawardBase_Y2_1" localSheetId="4">#REF!</definedName>
    <definedName name="Result_SubawardBase_Y2_1" localSheetId="3">#REF!</definedName>
    <definedName name="Result_SubawardBase_Y2_1" localSheetId="2">#REF!</definedName>
    <definedName name="Result_SubawardBase_Y2_1" localSheetId="7">#REF!</definedName>
    <definedName name="Result_SubawardBase_Y2_1" localSheetId="8">#REF!</definedName>
    <definedName name="Result_SubawardBase_Y2_1" localSheetId="5">#REF!</definedName>
    <definedName name="Result_SubawardBase_Y2_1" localSheetId="6">#REF!</definedName>
    <definedName name="Result_SubawardBase_Y2_1" localSheetId="1">#REF!</definedName>
    <definedName name="Result_SubawardBase_Y2_1">#REF!</definedName>
    <definedName name="Result_SubawardBase_Y2_2" localSheetId="4">#REF!</definedName>
    <definedName name="Result_SubawardBase_Y2_2" localSheetId="3">#REF!</definedName>
    <definedName name="Result_SubawardBase_Y2_2" localSheetId="2">#REF!</definedName>
    <definedName name="Result_SubawardBase_Y2_2" localSheetId="7">#REF!</definedName>
    <definedName name="Result_SubawardBase_Y2_2" localSheetId="8">#REF!</definedName>
    <definedName name="Result_SubawardBase_Y2_2" localSheetId="5">#REF!</definedName>
    <definedName name="Result_SubawardBase_Y2_2" localSheetId="6">#REF!</definedName>
    <definedName name="Result_SubawardBase_Y2_2" localSheetId="1">#REF!</definedName>
    <definedName name="Result_SubawardBase_Y2_2">#REF!</definedName>
    <definedName name="Result_SubawardBase_Y2_3" localSheetId="4">#REF!</definedName>
    <definedName name="Result_SubawardBase_Y2_3" localSheetId="3">#REF!</definedName>
    <definedName name="Result_SubawardBase_Y2_3" localSheetId="2">#REF!</definedName>
    <definedName name="Result_SubawardBase_Y2_3" localSheetId="7">#REF!</definedName>
    <definedName name="Result_SubawardBase_Y2_3" localSheetId="8">#REF!</definedName>
    <definedName name="Result_SubawardBase_Y2_3" localSheetId="5">#REF!</definedName>
    <definedName name="Result_SubawardBase_Y2_3" localSheetId="6">#REF!</definedName>
    <definedName name="Result_SubawardBase_Y2_3" localSheetId="1">#REF!</definedName>
    <definedName name="Result_SubawardBase_Y2_3">#REF!</definedName>
    <definedName name="Result_SubawardBase_Y2_4" localSheetId="4">#REF!</definedName>
    <definedName name="Result_SubawardBase_Y2_4" localSheetId="3">#REF!</definedName>
    <definedName name="Result_SubawardBase_Y2_4" localSheetId="2">#REF!</definedName>
    <definedName name="Result_SubawardBase_Y2_4" localSheetId="7">#REF!</definedName>
    <definedName name="Result_SubawardBase_Y2_4" localSheetId="8">#REF!</definedName>
    <definedName name="Result_SubawardBase_Y2_4" localSheetId="5">#REF!</definedName>
    <definedName name="Result_SubawardBase_Y2_4" localSheetId="6">#REF!</definedName>
    <definedName name="Result_SubawardBase_Y2_4" localSheetId="1">#REF!</definedName>
    <definedName name="Result_SubawardBase_Y2_4">#REF!</definedName>
    <definedName name="Result_SubawardBase_Y2_5" localSheetId="4">#REF!</definedName>
    <definedName name="Result_SubawardBase_Y2_5" localSheetId="3">#REF!</definedName>
    <definedName name="Result_SubawardBase_Y2_5" localSheetId="2">#REF!</definedName>
    <definedName name="Result_SubawardBase_Y2_5" localSheetId="7">#REF!</definedName>
    <definedName name="Result_SubawardBase_Y2_5" localSheetId="8">#REF!</definedName>
    <definedName name="Result_SubawardBase_Y2_5" localSheetId="5">#REF!</definedName>
    <definedName name="Result_SubawardBase_Y2_5" localSheetId="6">#REF!</definedName>
    <definedName name="Result_SubawardBase_Y2_5" localSheetId="1">#REF!</definedName>
    <definedName name="Result_SubawardBase_Y2_5">#REF!</definedName>
    <definedName name="Result_SubawardBase_Y2_TOTAL" localSheetId="4">#REF!</definedName>
    <definedName name="Result_SubawardBase_Y2_TOTAL" localSheetId="3">#REF!</definedName>
    <definedName name="Result_SubawardBase_Y2_TOTAL" localSheetId="2">#REF!</definedName>
    <definedName name="Result_SubawardBase_Y2_TOTAL" localSheetId="7">#REF!</definedName>
    <definedName name="Result_SubawardBase_Y2_TOTAL" localSheetId="8">#REF!</definedName>
    <definedName name="Result_SubawardBase_Y2_TOTAL" localSheetId="5">#REF!</definedName>
    <definedName name="Result_SubawardBase_Y2_TOTAL" localSheetId="6">#REF!</definedName>
    <definedName name="Result_SubawardBase_Y2_TOTAL" localSheetId="1">#REF!</definedName>
    <definedName name="Result_SubawardBase_Y2_TOTAL">#REF!</definedName>
    <definedName name="Result_SubawardBase_Y3_1" localSheetId="4">#REF!</definedName>
    <definedName name="Result_SubawardBase_Y3_1" localSheetId="3">#REF!</definedName>
    <definedName name="Result_SubawardBase_Y3_1" localSheetId="2">#REF!</definedName>
    <definedName name="Result_SubawardBase_Y3_1" localSheetId="7">#REF!</definedName>
    <definedName name="Result_SubawardBase_Y3_1" localSheetId="8">#REF!</definedName>
    <definedName name="Result_SubawardBase_Y3_1" localSheetId="5">#REF!</definedName>
    <definedName name="Result_SubawardBase_Y3_1" localSheetId="6">#REF!</definedName>
    <definedName name="Result_SubawardBase_Y3_1" localSheetId="1">#REF!</definedName>
    <definedName name="Result_SubawardBase_Y3_1">#REF!</definedName>
    <definedName name="Result_SubawardBase_Y3_2" localSheetId="4">#REF!</definedName>
    <definedName name="Result_SubawardBase_Y3_2" localSheetId="3">#REF!</definedName>
    <definedName name="Result_SubawardBase_Y3_2" localSheetId="2">#REF!</definedName>
    <definedName name="Result_SubawardBase_Y3_2" localSheetId="7">#REF!</definedName>
    <definedName name="Result_SubawardBase_Y3_2" localSheetId="8">#REF!</definedName>
    <definedName name="Result_SubawardBase_Y3_2" localSheetId="5">#REF!</definedName>
    <definedName name="Result_SubawardBase_Y3_2" localSheetId="6">#REF!</definedName>
    <definedName name="Result_SubawardBase_Y3_2" localSheetId="1">#REF!</definedName>
    <definedName name="Result_SubawardBase_Y3_2">#REF!</definedName>
    <definedName name="Result_SubawardBase_Y3_3" localSheetId="4">#REF!</definedName>
    <definedName name="Result_SubawardBase_Y3_3" localSheetId="3">#REF!</definedName>
    <definedName name="Result_SubawardBase_Y3_3" localSheetId="2">#REF!</definedName>
    <definedName name="Result_SubawardBase_Y3_3" localSheetId="7">#REF!</definedName>
    <definedName name="Result_SubawardBase_Y3_3" localSheetId="8">#REF!</definedName>
    <definedName name="Result_SubawardBase_Y3_3" localSheetId="5">#REF!</definedName>
    <definedName name="Result_SubawardBase_Y3_3" localSheetId="6">#REF!</definedName>
    <definedName name="Result_SubawardBase_Y3_3" localSheetId="1">#REF!</definedName>
    <definedName name="Result_SubawardBase_Y3_3">#REF!</definedName>
    <definedName name="Result_SubawardBase_Y3_4" localSheetId="4">#REF!</definedName>
    <definedName name="Result_SubawardBase_Y3_4" localSheetId="3">#REF!</definedName>
    <definedName name="Result_SubawardBase_Y3_4" localSheetId="2">#REF!</definedName>
    <definedName name="Result_SubawardBase_Y3_4" localSheetId="7">#REF!</definedName>
    <definedName name="Result_SubawardBase_Y3_4" localSheetId="8">#REF!</definedName>
    <definedName name="Result_SubawardBase_Y3_4" localSheetId="5">#REF!</definedName>
    <definedName name="Result_SubawardBase_Y3_4" localSheetId="6">#REF!</definedName>
    <definedName name="Result_SubawardBase_Y3_4" localSheetId="1">#REF!</definedName>
    <definedName name="Result_SubawardBase_Y3_4">#REF!</definedName>
    <definedName name="Result_SubawardBase_Y3_5" localSheetId="4">#REF!</definedName>
    <definedName name="Result_SubawardBase_Y3_5" localSheetId="3">#REF!</definedName>
    <definedName name="Result_SubawardBase_Y3_5" localSheetId="2">#REF!</definedName>
    <definedName name="Result_SubawardBase_Y3_5" localSheetId="7">#REF!</definedName>
    <definedName name="Result_SubawardBase_Y3_5" localSheetId="8">#REF!</definedName>
    <definedName name="Result_SubawardBase_Y3_5" localSheetId="5">#REF!</definedName>
    <definedName name="Result_SubawardBase_Y3_5" localSheetId="6">#REF!</definedName>
    <definedName name="Result_SubawardBase_Y3_5" localSheetId="1">#REF!</definedName>
    <definedName name="Result_SubawardBase_Y3_5">#REF!</definedName>
    <definedName name="Result_SubawardBase_Y3_TOTAL" localSheetId="4">#REF!</definedName>
    <definedName name="Result_SubawardBase_Y3_TOTAL" localSheetId="3">#REF!</definedName>
    <definedName name="Result_SubawardBase_Y3_TOTAL" localSheetId="2">#REF!</definedName>
    <definedName name="Result_SubawardBase_Y3_TOTAL" localSheetId="7">#REF!</definedName>
    <definedName name="Result_SubawardBase_Y3_TOTAL" localSheetId="8">#REF!</definedName>
    <definedName name="Result_SubawardBase_Y3_TOTAL" localSheetId="5">#REF!</definedName>
    <definedName name="Result_SubawardBase_Y3_TOTAL" localSheetId="6">#REF!</definedName>
    <definedName name="Result_SubawardBase_Y3_TOTAL" localSheetId="1">#REF!</definedName>
    <definedName name="Result_SubawardBase_Y3_TOTAL">#REF!</definedName>
    <definedName name="Result_SubawardBase_Y4_1" localSheetId="4">#REF!</definedName>
    <definedName name="Result_SubawardBase_Y4_1" localSheetId="3">#REF!</definedName>
    <definedName name="Result_SubawardBase_Y4_1" localSheetId="2">#REF!</definedName>
    <definedName name="Result_SubawardBase_Y4_1" localSheetId="7">#REF!</definedName>
    <definedName name="Result_SubawardBase_Y4_1" localSheetId="8">#REF!</definedName>
    <definedName name="Result_SubawardBase_Y4_1" localSheetId="5">#REF!</definedName>
    <definedName name="Result_SubawardBase_Y4_1" localSheetId="6">#REF!</definedName>
    <definedName name="Result_SubawardBase_Y4_1" localSheetId="1">#REF!</definedName>
    <definedName name="Result_SubawardBase_Y4_1">#REF!</definedName>
    <definedName name="Result_SubawardBase_Y4_2" localSheetId="4">#REF!</definedName>
    <definedName name="Result_SubawardBase_Y4_2" localSheetId="3">#REF!</definedName>
    <definedName name="Result_SubawardBase_Y4_2" localSheetId="2">#REF!</definedName>
    <definedName name="Result_SubawardBase_Y4_2" localSheetId="7">#REF!</definedName>
    <definedName name="Result_SubawardBase_Y4_2" localSheetId="8">#REF!</definedName>
    <definedName name="Result_SubawardBase_Y4_2" localSheetId="5">#REF!</definedName>
    <definedName name="Result_SubawardBase_Y4_2" localSheetId="6">#REF!</definedName>
    <definedName name="Result_SubawardBase_Y4_2" localSheetId="1">#REF!</definedName>
    <definedName name="Result_SubawardBase_Y4_2">#REF!</definedName>
    <definedName name="Result_SubawardBase_Y4_3" localSheetId="4">#REF!</definedName>
    <definedName name="Result_SubawardBase_Y4_3" localSheetId="3">#REF!</definedName>
    <definedName name="Result_SubawardBase_Y4_3" localSheetId="2">#REF!</definedName>
    <definedName name="Result_SubawardBase_Y4_3" localSheetId="7">#REF!</definedName>
    <definedName name="Result_SubawardBase_Y4_3" localSheetId="8">#REF!</definedName>
    <definedName name="Result_SubawardBase_Y4_3" localSheetId="5">#REF!</definedName>
    <definedName name="Result_SubawardBase_Y4_3" localSheetId="6">#REF!</definedName>
    <definedName name="Result_SubawardBase_Y4_3" localSheetId="1">#REF!</definedName>
    <definedName name="Result_SubawardBase_Y4_3">#REF!</definedName>
    <definedName name="Result_SubawardBase_Y4_4" localSheetId="4">#REF!</definedName>
    <definedName name="Result_SubawardBase_Y4_4" localSheetId="3">#REF!</definedName>
    <definedName name="Result_SubawardBase_Y4_4" localSheetId="2">#REF!</definedName>
    <definedName name="Result_SubawardBase_Y4_4" localSheetId="7">#REF!</definedName>
    <definedName name="Result_SubawardBase_Y4_4" localSheetId="8">#REF!</definedName>
    <definedName name="Result_SubawardBase_Y4_4" localSheetId="5">#REF!</definedName>
    <definedName name="Result_SubawardBase_Y4_4" localSheetId="6">#REF!</definedName>
    <definedName name="Result_SubawardBase_Y4_4" localSheetId="1">#REF!</definedName>
    <definedName name="Result_SubawardBase_Y4_4">#REF!</definedName>
    <definedName name="Result_SubawardBase_Y4_5" localSheetId="4">#REF!</definedName>
    <definedName name="Result_SubawardBase_Y4_5" localSheetId="3">#REF!</definedName>
    <definedName name="Result_SubawardBase_Y4_5" localSheetId="2">#REF!</definedName>
    <definedName name="Result_SubawardBase_Y4_5" localSheetId="7">#REF!</definedName>
    <definedName name="Result_SubawardBase_Y4_5" localSheetId="8">#REF!</definedName>
    <definedName name="Result_SubawardBase_Y4_5" localSheetId="5">#REF!</definedName>
    <definedName name="Result_SubawardBase_Y4_5" localSheetId="6">#REF!</definedName>
    <definedName name="Result_SubawardBase_Y4_5" localSheetId="1">#REF!</definedName>
    <definedName name="Result_SubawardBase_Y4_5">#REF!</definedName>
    <definedName name="Result_SubawardBase_Y4_TOTAL" localSheetId="4">#REF!</definedName>
    <definedName name="Result_SubawardBase_Y4_TOTAL" localSheetId="3">#REF!</definedName>
    <definedName name="Result_SubawardBase_Y4_TOTAL" localSheetId="2">#REF!</definedName>
    <definedName name="Result_SubawardBase_Y4_TOTAL" localSheetId="7">#REF!</definedName>
    <definedName name="Result_SubawardBase_Y4_TOTAL" localSheetId="8">#REF!</definedName>
    <definedName name="Result_SubawardBase_Y4_TOTAL" localSheetId="5">#REF!</definedName>
    <definedName name="Result_SubawardBase_Y4_TOTAL" localSheetId="6">#REF!</definedName>
    <definedName name="Result_SubawardBase_Y4_TOTAL" localSheetId="1">#REF!</definedName>
    <definedName name="Result_SubawardBase_Y4_TOTAL">#REF!</definedName>
    <definedName name="Result_SubawardBase_Y5_1" localSheetId="4">#REF!</definedName>
    <definedName name="Result_SubawardBase_Y5_1" localSheetId="3">#REF!</definedName>
    <definedName name="Result_SubawardBase_Y5_1" localSheetId="2">#REF!</definedName>
    <definedName name="Result_SubawardBase_Y5_1" localSheetId="7">#REF!</definedName>
    <definedName name="Result_SubawardBase_Y5_1" localSheetId="8">#REF!</definedName>
    <definedName name="Result_SubawardBase_Y5_1" localSheetId="5">#REF!</definedName>
    <definedName name="Result_SubawardBase_Y5_1" localSheetId="6">#REF!</definedName>
    <definedName name="Result_SubawardBase_Y5_1" localSheetId="1">#REF!</definedName>
    <definedName name="Result_SubawardBase_Y5_1">#REF!</definedName>
    <definedName name="Result_SubawardBase_Y5_2" localSheetId="4">#REF!</definedName>
    <definedName name="Result_SubawardBase_Y5_2" localSheetId="3">#REF!</definedName>
    <definedName name="Result_SubawardBase_Y5_2" localSheetId="2">#REF!</definedName>
    <definedName name="Result_SubawardBase_Y5_2" localSheetId="7">#REF!</definedName>
    <definedName name="Result_SubawardBase_Y5_2" localSheetId="8">#REF!</definedName>
    <definedName name="Result_SubawardBase_Y5_2" localSheetId="5">#REF!</definedName>
    <definedName name="Result_SubawardBase_Y5_2" localSheetId="6">#REF!</definedName>
    <definedName name="Result_SubawardBase_Y5_2" localSheetId="1">#REF!</definedName>
    <definedName name="Result_SubawardBase_Y5_2">#REF!</definedName>
    <definedName name="Result_SubawardBase_Y5_3" localSheetId="4">#REF!</definedName>
    <definedName name="Result_SubawardBase_Y5_3" localSheetId="3">#REF!</definedName>
    <definedName name="Result_SubawardBase_Y5_3" localSheetId="2">#REF!</definedName>
    <definedName name="Result_SubawardBase_Y5_3" localSheetId="7">#REF!</definedName>
    <definedName name="Result_SubawardBase_Y5_3" localSheetId="8">#REF!</definedName>
    <definedName name="Result_SubawardBase_Y5_3" localSheetId="5">#REF!</definedName>
    <definedName name="Result_SubawardBase_Y5_3" localSheetId="6">#REF!</definedName>
    <definedName name="Result_SubawardBase_Y5_3" localSheetId="1">#REF!</definedName>
    <definedName name="Result_SubawardBase_Y5_3">#REF!</definedName>
    <definedName name="Result_SubawardBase_Y5_4" localSheetId="4">#REF!</definedName>
    <definedName name="Result_SubawardBase_Y5_4" localSheetId="3">#REF!</definedName>
    <definedName name="Result_SubawardBase_Y5_4" localSheetId="2">#REF!</definedName>
    <definedName name="Result_SubawardBase_Y5_4" localSheetId="7">#REF!</definedName>
    <definedName name="Result_SubawardBase_Y5_4" localSheetId="8">#REF!</definedName>
    <definedName name="Result_SubawardBase_Y5_4" localSheetId="5">#REF!</definedName>
    <definedName name="Result_SubawardBase_Y5_4" localSheetId="6">#REF!</definedName>
    <definedName name="Result_SubawardBase_Y5_4" localSheetId="1">#REF!</definedName>
    <definedName name="Result_SubawardBase_Y5_4">#REF!</definedName>
    <definedName name="Result_SubawardBase_Y5_5" localSheetId="4">#REF!</definedName>
    <definedName name="Result_SubawardBase_Y5_5" localSheetId="3">#REF!</definedName>
    <definedName name="Result_SubawardBase_Y5_5" localSheetId="2">#REF!</definedName>
    <definedName name="Result_SubawardBase_Y5_5" localSheetId="7">#REF!</definedName>
    <definedName name="Result_SubawardBase_Y5_5" localSheetId="8">#REF!</definedName>
    <definedName name="Result_SubawardBase_Y5_5" localSheetId="5">#REF!</definedName>
    <definedName name="Result_SubawardBase_Y5_5" localSheetId="6">#REF!</definedName>
    <definedName name="Result_SubawardBase_Y5_5" localSheetId="1">#REF!</definedName>
    <definedName name="Result_SubawardBase_Y5_5">#REF!</definedName>
    <definedName name="Result_SubawardBase_Y5_TOTAL" localSheetId="4">#REF!</definedName>
    <definedName name="Result_SubawardBase_Y5_TOTAL" localSheetId="3">#REF!</definedName>
    <definedName name="Result_SubawardBase_Y5_TOTAL" localSheetId="2">#REF!</definedName>
    <definedName name="Result_SubawardBase_Y5_TOTAL" localSheetId="7">#REF!</definedName>
    <definedName name="Result_SubawardBase_Y5_TOTAL" localSheetId="8">#REF!</definedName>
    <definedName name="Result_SubawardBase_Y5_TOTAL" localSheetId="5">#REF!</definedName>
    <definedName name="Result_SubawardBase_Y5_TOTAL" localSheetId="6">#REF!</definedName>
    <definedName name="Result_SubawardBase_Y5_TOTAL" localSheetId="1">#REF!</definedName>
    <definedName name="Result_SubawardBase_Y5_TOTAL">#REF!</definedName>
    <definedName name="Result_SubawardBase_Y6_1" localSheetId="4">#REF!</definedName>
    <definedName name="Result_SubawardBase_Y6_1" localSheetId="3">#REF!</definedName>
    <definedName name="Result_SubawardBase_Y6_1" localSheetId="2">#REF!</definedName>
    <definedName name="Result_SubawardBase_Y6_1" localSheetId="7">#REF!</definedName>
    <definedName name="Result_SubawardBase_Y6_1" localSheetId="8">#REF!</definedName>
    <definedName name="Result_SubawardBase_Y6_1" localSheetId="5">#REF!</definedName>
    <definedName name="Result_SubawardBase_Y6_1" localSheetId="6">#REF!</definedName>
    <definedName name="Result_SubawardBase_Y6_1" localSheetId="1">#REF!</definedName>
    <definedName name="Result_SubawardBase_Y6_1">#REF!</definedName>
    <definedName name="Result_SubawardBase_Y6_2" localSheetId="4">#REF!</definedName>
    <definedName name="Result_SubawardBase_Y6_2" localSheetId="3">#REF!</definedName>
    <definedName name="Result_SubawardBase_Y6_2" localSheetId="2">#REF!</definedName>
    <definedName name="Result_SubawardBase_Y6_2" localSheetId="7">#REF!</definedName>
    <definedName name="Result_SubawardBase_Y6_2" localSheetId="8">#REF!</definedName>
    <definedName name="Result_SubawardBase_Y6_2" localSheetId="5">#REF!</definedName>
    <definedName name="Result_SubawardBase_Y6_2" localSheetId="6">#REF!</definedName>
    <definedName name="Result_SubawardBase_Y6_2" localSheetId="1">#REF!</definedName>
    <definedName name="Result_SubawardBase_Y6_2">#REF!</definedName>
    <definedName name="Result_SubawardBase_Y6_3" localSheetId="4">#REF!</definedName>
    <definedName name="Result_SubawardBase_Y6_3" localSheetId="3">#REF!</definedName>
    <definedName name="Result_SubawardBase_Y6_3" localSheetId="2">#REF!</definedName>
    <definedName name="Result_SubawardBase_Y6_3" localSheetId="7">#REF!</definedName>
    <definedName name="Result_SubawardBase_Y6_3" localSheetId="8">#REF!</definedName>
    <definedName name="Result_SubawardBase_Y6_3" localSheetId="5">#REF!</definedName>
    <definedName name="Result_SubawardBase_Y6_3" localSheetId="6">#REF!</definedName>
    <definedName name="Result_SubawardBase_Y6_3" localSheetId="1">#REF!</definedName>
    <definedName name="Result_SubawardBase_Y6_3">#REF!</definedName>
    <definedName name="Result_SubawardBase_Y6_4" localSheetId="4">#REF!</definedName>
    <definedName name="Result_SubawardBase_Y6_4" localSheetId="3">#REF!</definedName>
    <definedName name="Result_SubawardBase_Y6_4" localSheetId="2">#REF!</definedName>
    <definedName name="Result_SubawardBase_Y6_4" localSheetId="7">#REF!</definedName>
    <definedName name="Result_SubawardBase_Y6_4" localSheetId="8">#REF!</definedName>
    <definedName name="Result_SubawardBase_Y6_4" localSheetId="5">#REF!</definedName>
    <definedName name="Result_SubawardBase_Y6_4" localSheetId="6">#REF!</definedName>
    <definedName name="Result_SubawardBase_Y6_4" localSheetId="1">#REF!</definedName>
    <definedName name="Result_SubawardBase_Y6_4">#REF!</definedName>
    <definedName name="Result_SubawardBase_Y6_5" localSheetId="4">#REF!</definedName>
    <definedName name="Result_SubawardBase_Y6_5" localSheetId="3">#REF!</definedName>
    <definedName name="Result_SubawardBase_Y6_5" localSheetId="2">#REF!</definedName>
    <definedName name="Result_SubawardBase_Y6_5" localSheetId="7">#REF!</definedName>
    <definedName name="Result_SubawardBase_Y6_5" localSheetId="8">#REF!</definedName>
    <definedName name="Result_SubawardBase_Y6_5" localSheetId="5">#REF!</definedName>
    <definedName name="Result_SubawardBase_Y6_5" localSheetId="6">#REF!</definedName>
    <definedName name="Result_SubawardBase_Y6_5" localSheetId="1">#REF!</definedName>
    <definedName name="Result_SubawardBase_Y6_5">#REF!</definedName>
    <definedName name="Result_SubawardBase_Y6_TOTAL" localSheetId="4">#REF!</definedName>
    <definedName name="Result_SubawardBase_Y6_TOTAL" localSheetId="3">#REF!</definedName>
    <definedName name="Result_SubawardBase_Y6_TOTAL" localSheetId="2">#REF!</definedName>
    <definedName name="Result_SubawardBase_Y6_TOTAL" localSheetId="7">#REF!</definedName>
    <definedName name="Result_SubawardBase_Y6_TOTAL" localSheetId="8">#REF!</definedName>
    <definedName name="Result_SubawardBase_Y6_TOTAL" localSheetId="5">#REF!</definedName>
    <definedName name="Result_SubawardBase_Y6_TOTAL" localSheetId="6">#REF!</definedName>
    <definedName name="Result_SubawardBase_Y6_TOTAL" localSheetId="1">#REF!</definedName>
    <definedName name="Result_SubawardBase_Y6_TOTAL">#REF!</definedName>
    <definedName name="Result_SubawardCosts_NonUW_Y1" localSheetId="4">SUM(#REF!)</definedName>
    <definedName name="Result_SubawardCosts_NonUW_Y1" localSheetId="3">SUM(#REF!)</definedName>
    <definedName name="Result_SubawardCosts_NonUW_Y1" localSheetId="2">SUM(#REF!)</definedName>
    <definedName name="Result_SubawardCosts_NonUW_Y1" localSheetId="7">SUM(#REF!)</definedName>
    <definedName name="Result_SubawardCosts_NonUW_Y1" localSheetId="8">SUM(#REF!)</definedName>
    <definedName name="Result_SubawardCosts_NonUW_Y1" localSheetId="5">SUM(#REF!)</definedName>
    <definedName name="Result_SubawardCosts_NonUW_Y1" localSheetId="6">SUM(#REF!)</definedName>
    <definedName name="Result_SubawardCosts_NonUW_Y1" localSheetId="1">SUM(#REF!)</definedName>
    <definedName name="Result_SubawardCosts_NonUW_Y1">SUM(#REF!)</definedName>
    <definedName name="Result_SubawardCosts_NonUW_Y2" localSheetId="4">SUM(#REF!)</definedName>
    <definedName name="Result_SubawardCosts_NonUW_Y2" localSheetId="3">SUM(#REF!)</definedName>
    <definedName name="Result_SubawardCosts_NonUW_Y2" localSheetId="2">SUM(#REF!)</definedName>
    <definedName name="Result_SubawardCosts_NonUW_Y2" localSheetId="7">SUM(#REF!)</definedName>
    <definedName name="Result_SubawardCosts_NonUW_Y2" localSheetId="8">SUM(#REF!)</definedName>
    <definedName name="Result_SubawardCosts_NonUW_Y2" localSheetId="5">SUM(#REF!)</definedName>
    <definedName name="Result_SubawardCosts_NonUW_Y2" localSheetId="6">SUM(#REF!)</definedName>
    <definedName name="Result_SubawardCosts_NonUW_Y2" localSheetId="1">SUM(#REF!)</definedName>
    <definedName name="Result_SubawardCosts_NonUW_Y2">SUM(#REF!)</definedName>
    <definedName name="Result_SubawardCosts_NonUW_Y3" localSheetId="4">SUM(#REF!)</definedName>
    <definedName name="Result_SubawardCosts_NonUW_Y3" localSheetId="3">SUM(#REF!)</definedName>
    <definedName name="Result_SubawardCosts_NonUW_Y3" localSheetId="2">SUM(#REF!)</definedName>
    <definedName name="Result_SubawardCosts_NonUW_Y3" localSheetId="7">SUM(#REF!)</definedName>
    <definedName name="Result_SubawardCosts_NonUW_Y3" localSheetId="8">SUM(#REF!)</definedName>
    <definedName name="Result_SubawardCosts_NonUW_Y3" localSheetId="5">SUM(#REF!)</definedName>
    <definedName name="Result_SubawardCosts_NonUW_Y3" localSheetId="6">SUM(#REF!)</definedName>
    <definedName name="Result_SubawardCosts_NonUW_Y3" localSheetId="1">SUM(#REF!)</definedName>
    <definedName name="Result_SubawardCosts_NonUW_Y3">SUM(#REF!)</definedName>
    <definedName name="Result_SubawardCosts_NonUW_Y4" localSheetId="4">SUM(#REF!)</definedName>
    <definedName name="Result_SubawardCosts_NonUW_Y4" localSheetId="3">SUM(#REF!)</definedName>
    <definedName name="Result_SubawardCosts_NonUW_Y4" localSheetId="2">SUM(#REF!)</definedName>
    <definedName name="Result_SubawardCosts_NonUW_Y4" localSheetId="7">SUM(#REF!)</definedName>
    <definedName name="Result_SubawardCosts_NonUW_Y4" localSheetId="8">SUM(#REF!)</definedName>
    <definedName name="Result_SubawardCosts_NonUW_Y4" localSheetId="5">SUM(#REF!)</definedName>
    <definedName name="Result_SubawardCosts_NonUW_Y4" localSheetId="6">SUM(#REF!)</definedName>
    <definedName name="Result_SubawardCosts_NonUW_Y4" localSheetId="1">SUM(#REF!)</definedName>
    <definedName name="Result_SubawardCosts_NonUW_Y4">SUM(#REF!)</definedName>
    <definedName name="Result_SubawardCosts_NonUW_Y5" localSheetId="4">SUM(#REF!)</definedName>
    <definedName name="Result_SubawardCosts_NonUW_Y5" localSheetId="3">SUM(#REF!)</definedName>
    <definedName name="Result_SubawardCosts_NonUW_Y5" localSheetId="2">SUM(#REF!)</definedName>
    <definedName name="Result_SubawardCosts_NonUW_Y5" localSheetId="7">SUM(#REF!)</definedName>
    <definedName name="Result_SubawardCosts_NonUW_Y5" localSheetId="8">SUM(#REF!)</definedName>
    <definedName name="Result_SubawardCosts_NonUW_Y5" localSheetId="5">SUM(#REF!)</definedName>
    <definedName name="Result_SubawardCosts_NonUW_Y5" localSheetId="6">SUM(#REF!)</definedName>
    <definedName name="Result_SubawardCosts_NonUW_Y5" localSheetId="1">SUM(#REF!)</definedName>
    <definedName name="Result_SubawardCosts_NonUW_Y5">SUM(#REF!)</definedName>
    <definedName name="Result_SubawardCosts_NonUW_Y6" localSheetId="4">SUM(#REF!)</definedName>
    <definedName name="Result_SubawardCosts_NonUW_Y6" localSheetId="3">SUM(#REF!)</definedName>
    <definedName name="Result_SubawardCosts_NonUW_Y6" localSheetId="2">SUM(#REF!)</definedName>
    <definedName name="Result_SubawardCosts_NonUW_Y6" localSheetId="7">SUM(#REF!)</definedName>
    <definedName name="Result_SubawardCosts_NonUW_Y6" localSheetId="8">SUM(#REF!)</definedName>
    <definedName name="Result_SubawardCosts_NonUW_Y6" localSheetId="5">SUM(#REF!)</definedName>
    <definedName name="Result_SubawardCosts_NonUW_Y6" localSheetId="6">SUM(#REF!)</definedName>
    <definedName name="Result_SubawardCosts_NonUW_Y6" localSheetId="1">SUM(#REF!)</definedName>
    <definedName name="Result_SubawardCosts_NonUW_Y6">SUM(#REF!)</definedName>
    <definedName name="Result_SubawardCosts_UW_Y1" localSheetId="4">SUM(#REF!)</definedName>
    <definedName name="Result_SubawardCosts_UW_Y1" localSheetId="3">SUM(#REF!)</definedName>
    <definedName name="Result_SubawardCosts_UW_Y1" localSheetId="2">SUM(#REF!)</definedName>
    <definedName name="Result_SubawardCosts_UW_Y1" localSheetId="7">SUM(#REF!)</definedName>
    <definedName name="Result_SubawardCosts_UW_Y1" localSheetId="8">SUM(#REF!)</definedName>
    <definedName name="Result_SubawardCosts_UW_Y1" localSheetId="5">SUM(#REF!)</definedName>
    <definedName name="Result_SubawardCosts_UW_Y1" localSheetId="6">SUM(#REF!)</definedName>
    <definedName name="Result_SubawardCosts_UW_Y1" localSheetId="1">SUM(#REF!)</definedName>
    <definedName name="Result_SubawardCosts_UW_Y1">SUM(#REF!)</definedName>
    <definedName name="Result_SubawardCosts_UW_Y2" localSheetId="4">SUM(#REF!)</definedName>
    <definedName name="Result_SubawardCosts_UW_Y2" localSheetId="3">SUM(#REF!)</definedName>
    <definedName name="Result_SubawardCosts_UW_Y2" localSheetId="2">SUM(#REF!)</definedName>
    <definedName name="Result_SubawardCosts_UW_Y2" localSheetId="7">SUM(#REF!)</definedName>
    <definedName name="Result_SubawardCosts_UW_Y2" localSheetId="8">SUM(#REF!)</definedName>
    <definedName name="Result_SubawardCosts_UW_Y2" localSheetId="5">SUM(#REF!)</definedName>
    <definedName name="Result_SubawardCosts_UW_Y2" localSheetId="6">SUM(#REF!)</definedName>
    <definedName name="Result_SubawardCosts_UW_Y2" localSheetId="1">SUM(#REF!)</definedName>
    <definedName name="Result_SubawardCosts_UW_Y2">SUM(#REF!)</definedName>
    <definedName name="Result_SubawardCosts_UW_Y3" localSheetId="4">SUM(#REF!)</definedName>
    <definedName name="Result_SubawardCosts_UW_Y3" localSheetId="3">SUM(#REF!)</definedName>
    <definedName name="Result_SubawardCosts_UW_Y3" localSheetId="2">SUM(#REF!)</definedName>
    <definedName name="Result_SubawardCosts_UW_Y3" localSheetId="7">SUM(#REF!)</definedName>
    <definedName name="Result_SubawardCosts_UW_Y3" localSheetId="8">SUM(#REF!)</definedName>
    <definedName name="Result_SubawardCosts_UW_Y3" localSheetId="5">SUM(#REF!)</definedName>
    <definedName name="Result_SubawardCosts_UW_Y3" localSheetId="6">SUM(#REF!)</definedName>
    <definedName name="Result_SubawardCosts_UW_Y3" localSheetId="1">SUM(#REF!)</definedName>
    <definedName name="Result_SubawardCosts_UW_Y3">SUM(#REF!)</definedName>
    <definedName name="Result_SubawardCosts_UW_Y4" localSheetId="4">SUM(#REF!)</definedName>
    <definedName name="Result_SubawardCosts_UW_Y4" localSheetId="3">SUM(#REF!)</definedName>
    <definedName name="Result_SubawardCosts_UW_Y4" localSheetId="2">SUM(#REF!)</definedName>
    <definedName name="Result_SubawardCosts_UW_Y4" localSheetId="7">SUM(#REF!)</definedName>
    <definedName name="Result_SubawardCosts_UW_Y4" localSheetId="8">SUM(#REF!)</definedName>
    <definedName name="Result_SubawardCosts_UW_Y4" localSheetId="5">SUM(#REF!)</definedName>
    <definedName name="Result_SubawardCosts_UW_Y4" localSheetId="6">SUM(#REF!)</definedName>
    <definedName name="Result_SubawardCosts_UW_Y4" localSheetId="1">SUM(#REF!)</definedName>
    <definedName name="Result_SubawardCosts_UW_Y4">SUM(#REF!)</definedName>
    <definedName name="Result_SubawardCosts_UW_Y5" localSheetId="4">SUM(#REF!)</definedName>
    <definedName name="Result_SubawardCosts_UW_Y5" localSheetId="3">SUM(#REF!)</definedName>
    <definedName name="Result_SubawardCosts_UW_Y5" localSheetId="2">SUM(#REF!)</definedName>
    <definedName name="Result_SubawardCosts_UW_Y5" localSheetId="7">SUM(#REF!)</definedName>
    <definedName name="Result_SubawardCosts_UW_Y5" localSheetId="8">SUM(#REF!)</definedName>
    <definedName name="Result_SubawardCosts_UW_Y5" localSheetId="5">SUM(#REF!)</definedName>
    <definedName name="Result_SubawardCosts_UW_Y5" localSheetId="6">SUM(#REF!)</definedName>
    <definedName name="Result_SubawardCosts_UW_Y5" localSheetId="1">SUM(#REF!)</definedName>
    <definedName name="Result_SubawardCosts_UW_Y5">SUM(#REF!)</definedName>
    <definedName name="Result_SubawardCosts_UW_Y6" localSheetId="4">SUM(#REF!)</definedName>
    <definedName name="Result_SubawardCosts_UW_Y6" localSheetId="3">SUM(#REF!)</definedName>
    <definedName name="Result_SubawardCosts_UW_Y6" localSheetId="2">SUM(#REF!)</definedName>
    <definedName name="Result_SubawardCosts_UW_Y6" localSheetId="7">SUM(#REF!)</definedName>
    <definedName name="Result_SubawardCosts_UW_Y6" localSheetId="8">SUM(#REF!)</definedName>
    <definedName name="Result_SubawardCosts_UW_Y6" localSheetId="5">SUM(#REF!)</definedName>
    <definedName name="Result_SubawardCosts_UW_Y6" localSheetId="6">SUM(#REF!)</definedName>
    <definedName name="Result_SubawardCosts_UW_Y6" localSheetId="1">SUM(#REF!)</definedName>
    <definedName name="Result_SubawardCosts_UW_Y6">SUM(#REF!)</definedName>
    <definedName name="Result_SubawardCosts_Y2" localSheetId="4">#REF!</definedName>
    <definedName name="Result_SubawardCosts_Y2" localSheetId="3">#REF!</definedName>
    <definedName name="Result_SubawardCosts_Y2" localSheetId="2">#REF!</definedName>
    <definedName name="Result_SubawardCosts_Y2" localSheetId="7">#REF!</definedName>
    <definedName name="Result_SubawardCosts_Y2" localSheetId="8">#REF!</definedName>
    <definedName name="Result_SubawardCosts_Y2" localSheetId="5">#REF!</definedName>
    <definedName name="Result_SubawardCosts_Y2" localSheetId="6">#REF!</definedName>
    <definedName name="Result_SubawardCosts_Y2" localSheetId="1">#REF!</definedName>
    <definedName name="Result_SubawardCosts_Y2">#REF!</definedName>
    <definedName name="Result_SubawardCosts_Y3" localSheetId="4">#REF!</definedName>
    <definedName name="Result_SubawardCosts_Y3" localSheetId="3">#REF!</definedName>
    <definedName name="Result_SubawardCosts_Y3" localSheetId="2">#REF!</definedName>
    <definedName name="Result_SubawardCosts_Y3" localSheetId="7">#REF!</definedName>
    <definedName name="Result_SubawardCosts_Y3" localSheetId="8">#REF!</definedName>
    <definedName name="Result_SubawardCosts_Y3" localSheetId="5">#REF!</definedName>
    <definedName name="Result_SubawardCosts_Y3" localSheetId="6">#REF!</definedName>
    <definedName name="Result_SubawardCosts_Y3" localSheetId="1">#REF!</definedName>
    <definedName name="Result_SubawardCosts_Y3">#REF!</definedName>
    <definedName name="Result_SubawardCosts_Y4" localSheetId="4">#REF!</definedName>
    <definedName name="Result_SubawardCosts_Y4" localSheetId="3">#REF!</definedName>
    <definedName name="Result_SubawardCosts_Y4" localSheetId="2">#REF!</definedName>
    <definedName name="Result_SubawardCosts_Y4" localSheetId="7">#REF!</definedName>
    <definedName name="Result_SubawardCosts_Y4" localSheetId="8">#REF!</definedName>
    <definedName name="Result_SubawardCosts_Y4" localSheetId="5">#REF!</definedName>
    <definedName name="Result_SubawardCosts_Y4" localSheetId="6">#REF!</definedName>
    <definedName name="Result_SubawardCosts_Y4" localSheetId="1">#REF!</definedName>
    <definedName name="Result_SubawardCosts_Y4">#REF!</definedName>
    <definedName name="Result_SubawardCosts_Y5" localSheetId="4">#REF!</definedName>
    <definedName name="Result_SubawardCosts_Y5" localSheetId="3">#REF!</definedName>
    <definedName name="Result_SubawardCosts_Y5" localSheetId="2">#REF!</definedName>
    <definedName name="Result_SubawardCosts_Y5" localSheetId="7">#REF!</definedName>
    <definedName name="Result_SubawardCosts_Y5" localSheetId="8">#REF!</definedName>
    <definedName name="Result_SubawardCosts_Y5" localSheetId="5">#REF!</definedName>
    <definedName name="Result_SubawardCosts_Y5" localSheetId="6">#REF!</definedName>
    <definedName name="Result_SubawardCosts_Y5" localSheetId="1">#REF!</definedName>
    <definedName name="Result_SubawardCosts_Y5">#REF!</definedName>
    <definedName name="Result_SubawardCosts_Y6" localSheetId="4">#REF!</definedName>
    <definedName name="Result_SubawardCosts_Y6" localSheetId="3">#REF!</definedName>
    <definedName name="Result_SubawardCosts_Y6" localSheetId="2">#REF!</definedName>
    <definedName name="Result_SubawardCosts_Y6" localSheetId="7">#REF!</definedName>
    <definedName name="Result_SubawardCosts_Y6" localSheetId="8">#REF!</definedName>
    <definedName name="Result_SubawardCosts_Y6" localSheetId="5">#REF!</definedName>
    <definedName name="Result_SubawardCosts_Y6" localSheetId="6">#REF!</definedName>
    <definedName name="Result_SubawardCosts_Y6" localSheetId="1">#REF!</definedName>
    <definedName name="Result_SubawardCosts_Y6">#REF!</definedName>
    <definedName name="Result_SubawardTotalCosts_Y1" localSheetId="4">#REF!</definedName>
    <definedName name="Result_SubawardTotalCosts_Y1" localSheetId="3">#REF!</definedName>
    <definedName name="Result_SubawardTotalCosts_Y1" localSheetId="2">#REF!</definedName>
    <definedName name="Result_SubawardTotalCosts_Y1" localSheetId="7">#REF!</definedName>
    <definedName name="Result_SubawardTotalCosts_Y1" localSheetId="8">#REF!</definedName>
    <definedName name="Result_SubawardTotalCosts_Y1" localSheetId="5">#REF!</definedName>
    <definedName name="Result_SubawardTotalCosts_Y1" localSheetId="6">#REF!</definedName>
    <definedName name="Result_SubawardTotalCosts_Y1" localSheetId="1">#REF!</definedName>
    <definedName name="Result_SubawardTotalCosts_Y1">#REF!</definedName>
    <definedName name="Result_TotalDirectCosts_Y1" localSheetId="4">#REF!</definedName>
    <definedName name="Result_TotalDirectCosts_Y1" localSheetId="3">#REF!</definedName>
    <definedName name="Result_TotalDirectCosts_Y1" localSheetId="2">#REF!</definedName>
    <definedName name="Result_TotalDirectCosts_Y1" localSheetId="7">#REF!</definedName>
    <definedName name="Result_TotalDirectCosts_Y1" localSheetId="8">#REF!</definedName>
    <definedName name="Result_TotalDirectCosts_Y1" localSheetId="5">#REF!</definedName>
    <definedName name="Result_TotalDirectCosts_Y1" localSheetId="6">#REF!</definedName>
    <definedName name="Result_TotalDirectCosts_Y1" localSheetId="1">#REF!</definedName>
    <definedName name="Result_TotalDirectCosts_Y1">#REF!</definedName>
    <definedName name="Result_TotalDirectCosts_Y2" localSheetId="4">#REF!</definedName>
    <definedName name="Result_TotalDirectCosts_Y2" localSheetId="3">#REF!</definedName>
    <definedName name="Result_TotalDirectCosts_Y2" localSheetId="2">#REF!</definedName>
    <definedName name="Result_TotalDirectCosts_Y2" localSheetId="7">#REF!</definedName>
    <definedName name="Result_TotalDirectCosts_Y2" localSheetId="8">#REF!</definedName>
    <definedName name="Result_TotalDirectCosts_Y2" localSheetId="5">#REF!</definedName>
    <definedName name="Result_TotalDirectCosts_Y2" localSheetId="6">#REF!</definedName>
    <definedName name="Result_TotalDirectCosts_Y2" localSheetId="1">#REF!</definedName>
    <definedName name="Result_TotalDirectCosts_Y2">#REF!</definedName>
    <definedName name="Result_TotalDirectCosts_Y3" localSheetId="4">#REF!</definedName>
    <definedName name="Result_TotalDirectCosts_Y3" localSheetId="3">#REF!</definedName>
    <definedName name="Result_TotalDirectCosts_Y3" localSheetId="2">#REF!</definedName>
    <definedName name="Result_TotalDirectCosts_Y3" localSheetId="7">#REF!</definedName>
    <definedName name="Result_TotalDirectCosts_Y3" localSheetId="8">#REF!</definedName>
    <definedName name="Result_TotalDirectCosts_Y3" localSheetId="5">#REF!</definedName>
    <definedName name="Result_TotalDirectCosts_Y3" localSheetId="6">#REF!</definedName>
    <definedName name="Result_TotalDirectCosts_Y3" localSheetId="1">#REF!</definedName>
    <definedName name="Result_TotalDirectCosts_Y3">#REF!</definedName>
    <definedName name="Result_TotalDirectCosts_Y4" localSheetId="4">#REF!</definedName>
    <definedName name="Result_TotalDirectCosts_Y4" localSheetId="3">#REF!</definedName>
    <definedName name="Result_TotalDirectCosts_Y4" localSheetId="2">#REF!</definedName>
    <definedName name="Result_TotalDirectCosts_Y4" localSheetId="7">#REF!</definedName>
    <definedName name="Result_TotalDirectCosts_Y4" localSheetId="8">#REF!</definedName>
    <definedName name="Result_TotalDirectCosts_Y4" localSheetId="5">#REF!</definedName>
    <definedName name="Result_TotalDirectCosts_Y4" localSheetId="6">#REF!</definedName>
    <definedName name="Result_TotalDirectCosts_Y4" localSheetId="1">#REF!</definedName>
    <definedName name="Result_TotalDirectCosts_Y4">#REF!</definedName>
    <definedName name="Result_TotalDirectCosts_Y5" localSheetId="4">#REF!</definedName>
    <definedName name="Result_TotalDirectCosts_Y5" localSheetId="3">#REF!</definedName>
    <definedName name="Result_TotalDirectCosts_Y5" localSheetId="2">#REF!</definedName>
    <definedName name="Result_TotalDirectCosts_Y5" localSheetId="7">#REF!</definedName>
    <definedName name="Result_TotalDirectCosts_Y5" localSheetId="8">#REF!</definedName>
    <definedName name="Result_TotalDirectCosts_Y5" localSheetId="5">#REF!</definedName>
    <definedName name="Result_TotalDirectCosts_Y5" localSheetId="6">#REF!</definedName>
    <definedName name="Result_TotalDirectCosts_Y5" localSheetId="1">#REF!</definedName>
    <definedName name="Result_TotalDirectCosts_Y5">#REF!</definedName>
    <definedName name="Result_TotalDirectCosts_Y6" localSheetId="4">#REF!</definedName>
    <definedName name="Result_TotalDirectCosts_Y6" localSheetId="3">#REF!</definedName>
    <definedName name="Result_TotalDirectCosts_Y6" localSheetId="2">#REF!</definedName>
    <definedName name="Result_TotalDirectCosts_Y6" localSheetId="7">#REF!</definedName>
    <definedName name="Result_TotalDirectCosts_Y6" localSheetId="8">#REF!</definedName>
    <definedName name="Result_TotalDirectCosts_Y6" localSheetId="5">#REF!</definedName>
    <definedName name="Result_TotalDirectCosts_Y6" localSheetId="6">#REF!</definedName>
    <definedName name="Result_TotalDirectCosts_Y6" localSheetId="1">#REF!</definedName>
    <definedName name="Result_TotalDirectCosts_Y6">#REF!</definedName>
    <definedName name="Result_TravelDomestic_Y1" localSheetId="4">#REF!</definedName>
    <definedName name="Result_TravelDomestic_Y1" localSheetId="3">#REF!</definedName>
    <definedName name="Result_TravelDomestic_Y1" localSheetId="2">#REF!</definedName>
    <definedName name="Result_TravelDomestic_Y1" localSheetId="7">#REF!</definedName>
    <definedName name="Result_TravelDomestic_Y1" localSheetId="8">#REF!</definedName>
    <definedName name="Result_TravelDomestic_Y1" localSheetId="5">#REF!</definedName>
    <definedName name="Result_TravelDomestic_Y1" localSheetId="6">#REF!</definedName>
    <definedName name="Result_TravelDomestic_Y1" localSheetId="1">#REF!</definedName>
    <definedName name="Result_TravelDomestic_Y1">#REF!</definedName>
    <definedName name="Result_TravelDomestic_Y2" localSheetId="4">#REF!</definedName>
    <definedName name="Result_TravelDomestic_Y2" localSheetId="3">#REF!</definedName>
    <definedName name="Result_TravelDomestic_Y2" localSheetId="2">#REF!</definedName>
    <definedName name="Result_TravelDomestic_Y2" localSheetId="7">#REF!</definedName>
    <definedName name="Result_TravelDomestic_Y2" localSheetId="8">#REF!</definedName>
    <definedName name="Result_TravelDomestic_Y2" localSheetId="5">#REF!</definedName>
    <definedName name="Result_TravelDomestic_Y2" localSheetId="6">#REF!</definedName>
    <definedName name="Result_TravelDomestic_Y2" localSheetId="1">#REF!</definedName>
    <definedName name="Result_TravelDomestic_Y2">#REF!</definedName>
    <definedName name="Result_TravelDomestic_Y3" localSheetId="4">#REF!</definedName>
    <definedName name="Result_TravelDomestic_Y3" localSheetId="3">#REF!</definedName>
    <definedName name="Result_TravelDomestic_Y3" localSheetId="2">#REF!</definedName>
    <definedName name="Result_TravelDomestic_Y3" localSheetId="7">#REF!</definedName>
    <definedName name="Result_TravelDomestic_Y3" localSheetId="8">#REF!</definedName>
    <definedName name="Result_TravelDomestic_Y3" localSheetId="5">#REF!</definedName>
    <definedName name="Result_TravelDomestic_Y3" localSheetId="6">#REF!</definedName>
    <definedName name="Result_TravelDomestic_Y3" localSheetId="1">#REF!</definedName>
    <definedName name="Result_TravelDomestic_Y3">#REF!</definedName>
    <definedName name="Result_TravelDomestic_Y4" localSheetId="4">#REF!</definedName>
    <definedName name="Result_TravelDomestic_Y4" localSheetId="3">#REF!</definedName>
    <definedName name="Result_TravelDomestic_Y4" localSheetId="2">#REF!</definedName>
    <definedName name="Result_TravelDomestic_Y4" localSheetId="7">#REF!</definedName>
    <definedName name="Result_TravelDomestic_Y4" localSheetId="8">#REF!</definedName>
    <definedName name="Result_TravelDomestic_Y4" localSheetId="5">#REF!</definedName>
    <definedName name="Result_TravelDomestic_Y4" localSheetId="6">#REF!</definedName>
    <definedName name="Result_TravelDomestic_Y4" localSheetId="1">#REF!</definedName>
    <definedName name="Result_TravelDomestic_Y4">#REF!</definedName>
    <definedName name="Result_TravelDomestic_Y5" localSheetId="4">#REF!</definedName>
    <definedName name="Result_TravelDomestic_Y5" localSheetId="3">#REF!</definedName>
    <definedName name="Result_TravelDomestic_Y5" localSheetId="2">#REF!</definedName>
    <definedName name="Result_TravelDomestic_Y5" localSheetId="7">#REF!</definedName>
    <definedName name="Result_TravelDomestic_Y5" localSheetId="8">#REF!</definedName>
    <definedName name="Result_TravelDomestic_Y5" localSheetId="5">#REF!</definedName>
    <definedName name="Result_TravelDomestic_Y5" localSheetId="6">#REF!</definedName>
    <definedName name="Result_TravelDomestic_Y5" localSheetId="1">#REF!</definedName>
    <definedName name="Result_TravelDomestic_Y5">#REF!</definedName>
    <definedName name="Result_TravelDomestic_Y6" localSheetId="4">#REF!</definedName>
    <definedName name="Result_TravelDomestic_Y6" localSheetId="3">#REF!</definedName>
    <definedName name="Result_TravelDomestic_Y6" localSheetId="2">#REF!</definedName>
    <definedName name="Result_TravelDomestic_Y6" localSheetId="7">#REF!</definedName>
    <definedName name="Result_TravelDomestic_Y6" localSheetId="8">#REF!</definedName>
    <definedName name="Result_TravelDomestic_Y6" localSheetId="5">#REF!</definedName>
    <definedName name="Result_TravelDomestic_Y6" localSheetId="6">#REF!</definedName>
    <definedName name="Result_TravelDomestic_Y6" localSheetId="1">#REF!</definedName>
    <definedName name="Result_TravelDomestic_Y6">#REF!</definedName>
    <definedName name="Result_TravelForeign_Y1" localSheetId="4">#REF!</definedName>
    <definedName name="Result_TravelForeign_Y1" localSheetId="3">#REF!</definedName>
    <definedName name="Result_TravelForeign_Y1" localSheetId="2">#REF!</definedName>
    <definedName name="Result_TravelForeign_Y1" localSheetId="7">#REF!</definedName>
    <definedName name="Result_TravelForeign_Y1" localSheetId="8">#REF!</definedName>
    <definedName name="Result_TravelForeign_Y1" localSheetId="5">#REF!</definedName>
    <definedName name="Result_TravelForeign_Y1" localSheetId="6">#REF!</definedName>
    <definedName name="Result_TravelForeign_Y1" localSheetId="1">#REF!</definedName>
    <definedName name="Result_TravelForeign_Y1">#REF!</definedName>
    <definedName name="Result_TravelForeign_Y2" localSheetId="4">#REF!</definedName>
    <definedName name="Result_TravelForeign_Y2" localSheetId="3">#REF!</definedName>
    <definedName name="Result_TravelForeign_Y2" localSheetId="2">#REF!</definedName>
    <definedName name="Result_TravelForeign_Y2" localSheetId="7">#REF!</definedName>
    <definedName name="Result_TravelForeign_Y2" localSheetId="8">#REF!</definedName>
    <definedName name="Result_TravelForeign_Y2" localSheetId="5">#REF!</definedName>
    <definedName name="Result_TravelForeign_Y2" localSheetId="6">#REF!</definedName>
    <definedName name="Result_TravelForeign_Y2" localSheetId="1">#REF!</definedName>
    <definedName name="Result_TravelForeign_Y2">#REF!</definedName>
    <definedName name="Result_TravelForeign_Y3" localSheetId="4">#REF!</definedName>
    <definedName name="Result_TravelForeign_Y3" localSheetId="3">#REF!</definedName>
    <definedName name="Result_TravelForeign_Y3" localSheetId="2">#REF!</definedName>
    <definedName name="Result_TravelForeign_Y3" localSheetId="7">#REF!</definedName>
    <definedName name="Result_TravelForeign_Y3" localSheetId="8">#REF!</definedName>
    <definedName name="Result_TravelForeign_Y3" localSheetId="5">#REF!</definedName>
    <definedName name="Result_TravelForeign_Y3" localSheetId="6">#REF!</definedName>
    <definedName name="Result_TravelForeign_Y3" localSheetId="1">#REF!</definedName>
    <definedName name="Result_TravelForeign_Y3">#REF!</definedName>
    <definedName name="Result_TravelForeign_Y4" localSheetId="4">#REF!</definedName>
    <definedName name="Result_TravelForeign_Y4" localSheetId="3">#REF!</definedName>
    <definedName name="Result_TravelForeign_Y4" localSheetId="2">#REF!</definedName>
    <definedName name="Result_TravelForeign_Y4" localSheetId="7">#REF!</definedName>
    <definedName name="Result_TravelForeign_Y4" localSheetId="8">#REF!</definedName>
    <definedName name="Result_TravelForeign_Y4" localSheetId="5">#REF!</definedName>
    <definedName name="Result_TravelForeign_Y4" localSheetId="6">#REF!</definedName>
    <definedName name="Result_TravelForeign_Y4" localSheetId="1">#REF!</definedName>
    <definedName name="Result_TravelForeign_Y4">#REF!</definedName>
    <definedName name="Result_TravelForeign_Y5" localSheetId="4">#REF!</definedName>
    <definedName name="Result_TravelForeign_Y5" localSheetId="3">#REF!</definedName>
    <definedName name="Result_TravelForeign_Y5" localSheetId="2">#REF!</definedName>
    <definedName name="Result_TravelForeign_Y5" localSheetId="7">#REF!</definedName>
    <definedName name="Result_TravelForeign_Y5" localSheetId="8">#REF!</definedName>
    <definedName name="Result_TravelForeign_Y5" localSheetId="5">#REF!</definedName>
    <definedName name="Result_TravelForeign_Y5" localSheetId="6">#REF!</definedName>
    <definedName name="Result_TravelForeign_Y5" localSheetId="1">#REF!</definedName>
    <definedName name="Result_TravelForeign_Y5">#REF!</definedName>
    <definedName name="Result_TravelForeign_Y6" localSheetId="4">#REF!</definedName>
    <definedName name="Result_TravelForeign_Y6" localSheetId="3">#REF!</definedName>
    <definedName name="Result_TravelForeign_Y6" localSheetId="2">#REF!</definedName>
    <definedName name="Result_TravelForeign_Y6" localSheetId="7">#REF!</definedName>
    <definedName name="Result_TravelForeign_Y6" localSheetId="8">#REF!</definedName>
    <definedName name="Result_TravelForeign_Y6" localSheetId="5">#REF!</definedName>
    <definedName name="Result_TravelForeign_Y6" localSheetId="6">#REF!</definedName>
    <definedName name="Result_TravelForeign_Y6" localSheetId="1">#REF!</definedName>
    <definedName name="Result_TravelForeign_Y6">#REF!</definedName>
    <definedName name="Result_TravelTotal_Y1" localSheetId="4">#REF!</definedName>
    <definedName name="Result_TravelTotal_Y1" localSheetId="3">#REF!</definedName>
    <definedName name="Result_TravelTotal_Y1" localSheetId="2">#REF!</definedName>
    <definedName name="Result_TravelTotal_Y1" localSheetId="7">#REF!</definedName>
    <definedName name="Result_TravelTotal_Y1" localSheetId="8">#REF!</definedName>
    <definedName name="Result_TravelTotal_Y1" localSheetId="5">#REF!</definedName>
    <definedName name="Result_TravelTotal_Y1" localSheetId="6">#REF!</definedName>
    <definedName name="Result_TravelTotal_Y1" localSheetId="1">#REF!</definedName>
    <definedName name="Result_TravelTotal_Y1">#REF!</definedName>
    <definedName name="Result_TravelTotal_Y2" localSheetId="4">#REF!</definedName>
    <definedName name="Result_TravelTotal_Y2" localSheetId="3">#REF!</definedName>
    <definedName name="Result_TravelTotal_Y2" localSheetId="2">#REF!</definedName>
    <definedName name="Result_TravelTotal_Y2" localSheetId="7">#REF!</definedName>
    <definedName name="Result_TravelTotal_Y2" localSheetId="8">#REF!</definedName>
    <definedName name="Result_TravelTotal_Y2" localSheetId="5">#REF!</definedName>
    <definedName name="Result_TravelTotal_Y2" localSheetId="6">#REF!</definedName>
    <definedName name="Result_TravelTotal_Y2" localSheetId="1">#REF!</definedName>
    <definedName name="Result_TravelTotal_Y2">#REF!</definedName>
    <definedName name="Result_TravelTotal_Y3" localSheetId="4">#REF!</definedName>
    <definedName name="Result_TravelTotal_Y3" localSheetId="3">#REF!</definedName>
    <definedName name="Result_TravelTotal_Y3" localSheetId="2">#REF!</definedName>
    <definedName name="Result_TravelTotal_Y3" localSheetId="7">#REF!</definedName>
    <definedName name="Result_TravelTotal_Y3" localSheetId="8">#REF!</definedName>
    <definedName name="Result_TravelTotal_Y3" localSheetId="5">#REF!</definedName>
    <definedName name="Result_TravelTotal_Y3" localSheetId="6">#REF!</definedName>
    <definedName name="Result_TravelTotal_Y3" localSheetId="1">#REF!</definedName>
    <definedName name="Result_TravelTotal_Y3">#REF!</definedName>
    <definedName name="Result_TravelTotal_Y4" localSheetId="4">#REF!</definedName>
    <definedName name="Result_TravelTotal_Y4" localSheetId="3">#REF!</definedName>
    <definedName name="Result_TravelTotal_Y4" localSheetId="2">#REF!</definedName>
    <definedName name="Result_TravelTotal_Y4" localSheetId="7">#REF!</definedName>
    <definedName name="Result_TravelTotal_Y4" localSheetId="8">#REF!</definedName>
    <definedName name="Result_TravelTotal_Y4" localSheetId="5">#REF!</definedName>
    <definedName name="Result_TravelTotal_Y4" localSheetId="6">#REF!</definedName>
    <definedName name="Result_TravelTotal_Y4" localSheetId="1">#REF!</definedName>
    <definedName name="Result_TravelTotal_Y4">#REF!</definedName>
    <definedName name="Result_TravelTotal_Y5" localSheetId="4">#REF!</definedName>
    <definedName name="Result_TravelTotal_Y5" localSheetId="3">#REF!</definedName>
    <definedName name="Result_TravelTotal_Y5" localSheetId="2">#REF!</definedName>
    <definedName name="Result_TravelTotal_Y5" localSheetId="7">#REF!</definedName>
    <definedName name="Result_TravelTotal_Y5" localSheetId="8">#REF!</definedName>
    <definedName name="Result_TravelTotal_Y5" localSheetId="5">#REF!</definedName>
    <definedName name="Result_TravelTotal_Y5" localSheetId="6">#REF!</definedName>
    <definedName name="Result_TravelTotal_Y5" localSheetId="1">#REF!</definedName>
    <definedName name="Result_TravelTotal_Y5">#REF!</definedName>
    <definedName name="Result_TravelTotal_Y6" localSheetId="4">#REF!</definedName>
    <definedName name="Result_TravelTotal_Y6" localSheetId="3">#REF!</definedName>
    <definedName name="Result_TravelTotal_Y6" localSheetId="2">#REF!</definedName>
    <definedName name="Result_TravelTotal_Y6" localSheetId="7">#REF!</definedName>
    <definedName name="Result_TravelTotal_Y6" localSheetId="8">#REF!</definedName>
    <definedName name="Result_TravelTotal_Y6" localSheetId="5">#REF!</definedName>
    <definedName name="Result_TravelTotal_Y6" localSheetId="6">#REF!</definedName>
    <definedName name="Result_TravelTotal_Y6" localSheetId="1">#REF!</definedName>
    <definedName name="Result_TravelTotal_Y6">#REF!</definedName>
    <definedName name="Result_TuitionAdditional_Y1" localSheetId="4">#REF!</definedName>
    <definedName name="Result_TuitionAdditional_Y1" localSheetId="3">#REF!</definedName>
    <definedName name="Result_TuitionAdditional_Y1" localSheetId="2">#REF!</definedName>
    <definedName name="Result_TuitionAdditional_Y1" localSheetId="7">#REF!</definedName>
    <definedName name="Result_TuitionAdditional_Y1" localSheetId="8">#REF!</definedName>
    <definedName name="Result_TuitionAdditional_Y1" localSheetId="5">#REF!</definedName>
    <definedName name="Result_TuitionAdditional_Y1" localSheetId="6">#REF!</definedName>
    <definedName name="Result_TuitionAdditional_Y1" localSheetId="1">#REF!</definedName>
    <definedName name="Result_TuitionAdditional_Y1">#REF!</definedName>
    <definedName name="Result_TuitionAdditional_Y2" localSheetId="4">#REF!</definedName>
    <definedName name="Result_TuitionAdditional_Y2" localSheetId="3">#REF!</definedName>
    <definedName name="Result_TuitionAdditional_Y2" localSheetId="2">#REF!</definedName>
    <definedName name="Result_TuitionAdditional_Y2" localSheetId="7">#REF!</definedName>
    <definedName name="Result_TuitionAdditional_Y2" localSheetId="8">#REF!</definedName>
    <definedName name="Result_TuitionAdditional_Y2" localSheetId="5">#REF!</definedName>
    <definedName name="Result_TuitionAdditional_Y2" localSheetId="6">#REF!</definedName>
    <definedName name="Result_TuitionAdditional_Y2" localSheetId="1">#REF!</definedName>
    <definedName name="Result_TuitionAdditional_Y2">#REF!</definedName>
    <definedName name="Result_TuitionAdditional_Y3" localSheetId="4">#REF!</definedName>
    <definedName name="Result_TuitionAdditional_Y3" localSheetId="3">#REF!</definedName>
    <definedName name="Result_TuitionAdditional_Y3" localSheetId="2">#REF!</definedName>
    <definedName name="Result_TuitionAdditional_Y3" localSheetId="7">#REF!</definedName>
    <definedName name="Result_TuitionAdditional_Y3" localSheetId="8">#REF!</definedName>
    <definedName name="Result_TuitionAdditional_Y3" localSheetId="5">#REF!</definedName>
    <definedName name="Result_TuitionAdditional_Y3" localSheetId="6">#REF!</definedName>
    <definedName name="Result_TuitionAdditional_Y3" localSheetId="1">#REF!</definedName>
    <definedName name="Result_TuitionAdditional_Y3">#REF!</definedName>
    <definedName name="Result_TuitionAdditional_Y4" localSheetId="4">#REF!</definedName>
    <definedName name="Result_TuitionAdditional_Y4" localSheetId="3">#REF!</definedName>
    <definedName name="Result_TuitionAdditional_Y4" localSheetId="2">#REF!</definedName>
    <definedName name="Result_TuitionAdditional_Y4" localSheetId="7">#REF!</definedName>
    <definedName name="Result_TuitionAdditional_Y4" localSheetId="8">#REF!</definedName>
    <definedName name="Result_TuitionAdditional_Y4" localSheetId="5">#REF!</definedName>
    <definedName name="Result_TuitionAdditional_Y4" localSheetId="6">#REF!</definedName>
    <definedName name="Result_TuitionAdditional_Y4" localSheetId="1">#REF!</definedName>
    <definedName name="Result_TuitionAdditional_Y4">#REF!</definedName>
    <definedName name="Result_TuitionAdditional_Y5" localSheetId="4">#REF!</definedName>
    <definedName name="Result_TuitionAdditional_Y5" localSheetId="3">#REF!</definedName>
    <definedName name="Result_TuitionAdditional_Y5" localSheetId="2">#REF!</definedName>
    <definedName name="Result_TuitionAdditional_Y5" localSheetId="7">#REF!</definedName>
    <definedName name="Result_TuitionAdditional_Y5" localSheetId="8">#REF!</definedName>
    <definedName name="Result_TuitionAdditional_Y5" localSheetId="5">#REF!</definedName>
    <definedName name="Result_TuitionAdditional_Y5" localSheetId="6">#REF!</definedName>
    <definedName name="Result_TuitionAdditional_Y5" localSheetId="1">#REF!</definedName>
    <definedName name="Result_TuitionAdditional_Y5">#REF!</definedName>
    <definedName name="Result_TuitionAdditional_Y6" localSheetId="4">#REF!</definedName>
    <definedName name="Result_TuitionAdditional_Y6" localSheetId="3">#REF!</definedName>
    <definedName name="Result_TuitionAdditional_Y6" localSheetId="2">#REF!</definedName>
    <definedName name="Result_TuitionAdditional_Y6" localSheetId="7">#REF!</definedName>
    <definedName name="Result_TuitionAdditional_Y6" localSheetId="8">#REF!</definedName>
    <definedName name="Result_TuitionAdditional_Y6" localSheetId="5">#REF!</definedName>
    <definedName name="Result_TuitionAdditional_Y6" localSheetId="6">#REF!</definedName>
    <definedName name="Result_TuitionAdditional_Y6" localSheetId="1">#REF!</definedName>
    <definedName name="Result_TuitionAdditional_Y6">#REF!</definedName>
    <definedName name="Result_TuitionNRTR_Y1" localSheetId="4">#REF!</definedName>
    <definedName name="Result_TuitionNRTR_Y1" localSheetId="3">#REF!</definedName>
    <definedName name="Result_TuitionNRTR_Y1" localSheetId="2">#REF!</definedName>
    <definedName name="Result_TuitionNRTR_Y1" localSheetId="7">#REF!</definedName>
    <definedName name="Result_TuitionNRTR_Y1" localSheetId="8">#REF!</definedName>
    <definedName name="Result_TuitionNRTR_Y1" localSheetId="5">#REF!</definedName>
    <definedName name="Result_TuitionNRTR_Y1" localSheetId="6">#REF!</definedName>
    <definedName name="Result_TuitionNRTR_Y1" localSheetId="1">#REF!</definedName>
    <definedName name="Result_TuitionNRTR_Y1">#REF!</definedName>
    <definedName name="Result_TuitionNRTR_Y2" localSheetId="4">#REF!</definedName>
    <definedName name="Result_TuitionNRTR_Y2" localSheetId="3">#REF!</definedName>
    <definedName name="Result_TuitionNRTR_Y2" localSheetId="2">#REF!</definedName>
    <definedName name="Result_TuitionNRTR_Y2" localSheetId="7">#REF!</definedName>
    <definedName name="Result_TuitionNRTR_Y2" localSheetId="8">#REF!</definedName>
    <definedName name="Result_TuitionNRTR_Y2" localSheetId="5">#REF!</definedName>
    <definedName name="Result_TuitionNRTR_Y2" localSheetId="6">#REF!</definedName>
    <definedName name="Result_TuitionNRTR_Y2" localSheetId="1">#REF!</definedName>
    <definedName name="Result_TuitionNRTR_Y2">#REF!</definedName>
    <definedName name="Result_TuitionNRTR_Y3" localSheetId="4">#REF!</definedName>
    <definedName name="Result_TuitionNRTR_Y3" localSheetId="3">#REF!</definedName>
    <definedName name="Result_TuitionNRTR_Y3" localSheetId="2">#REF!</definedName>
    <definedName name="Result_TuitionNRTR_Y3" localSheetId="7">#REF!</definedName>
    <definedName name="Result_TuitionNRTR_Y3" localSheetId="8">#REF!</definedName>
    <definedName name="Result_TuitionNRTR_Y3" localSheetId="5">#REF!</definedName>
    <definedName name="Result_TuitionNRTR_Y3" localSheetId="6">#REF!</definedName>
    <definedName name="Result_TuitionNRTR_Y3" localSheetId="1">#REF!</definedName>
    <definedName name="Result_TuitionNRTR_Y3">#REF!</definedName>
    <definedName name="Result_TuitionNRTR_Y4" localSheetId="4">#REF!</definedName>
    <definedName name="Result_TuitionNRTR_Y4" localSheetId="3">#REF!</definedName>
    <definedName name="Result_TuitionNRTR_Y4" localSheetId="2">#REF!</definedName>
    <definedName name="Result_TuitionNRTR_Y4" localSheetId="7">#REF!</definedName>
    <definedName name="Result_TuitionNRTR_Y4" localSheetId="8">#REF!</definedName>
    <definedName name="Result_TuitionNRTR_Y4" localSheetId="5">#REF!</definedName>
    <definedName name="Result_TuitionNRTR_Y4" localSheetId="6">#REF!</definedName>
    <definedName name="Result_TuitionNRTR_Y4" localSheetId="1">#REF!</definedName>
    <definedName name="Result_TuitionNRTR_Y4">#REF!</definedName>
    <definedName name="Result_TuitionNRTR_Y5" localSheetId="4">#REF!</definedName>
    <definedName name="Result_TuitionNRTR_Y5" localSheetId="3">#REF!</definedName>
    <definedName name="Result_TuitionNRTR_Y5" localSheetId="2">#REF!</definedName>
    <definedName name="Result_TuitionNRTR_Y5" localSheetId="7">#REF!</definedName>
    <definedName name="Result_TuitionNRTR_Y5" localSheetId="8">#REF!</definedName>
    <definedName name="Result_TuitionNRTR_Y5" localSheetId="5">#REF!</definedName>
    <definedName name="Result_TuitionNRTR_Y5" localSheetId="6">#REF!</definedName>
    <definedName name="Result_TuitionNRTR_Y5" localSheetId="1">#REF!</definedName>
    <definedName name="Result_TuitionNRTR_Y5">#REF!</definedName>
    <definedName name="Result_TuitionNRTR_Y6" localSheetId="4">#REF!</definedName>
    <definedName name="Result_TuitionNRTR_Y6" localSheetId="3">#REF!</definedName>
    <definedName name="Result_TuitionNRTR_Y6" localSheetId="2">#REF!</definedName>
    <definedName name="Result_TuitionNRTR_Y6" localSheetId="7">#REF!</definedName>
    <definedName name="Result_TuitionNRTR_Y6" localSheetId="8">#REF!</definedName>
    <definedName name="Result_TuitionNRTR_Y6" localSheetId="5">#REF!</definedName>
    <definedName name="Result_TuitionNRTR_Y6" localSheetId="6">#REF!</definedName>
    <definedName name="Result_TuitionNRTR_Y6" localSheetId="1">#REF!</definedName>
    <definedName name="Result_TuitionNRTR_Y6">#REF!</definedName>
    <definedName name="Result_TuitionResident_Y1" localSheetId="4">#REF!</definedName>
    <definedName name="Result_TuitionResident_Y1" localSheetId="3">#REF!</definedName>
    <definedName name="Result_TuitionResident_Y1" localSheetId="2">#REF!</definedName>
    <definedName name="Result_TuitionResident_Y1" localSheetId="7">#REF!</definedName>
    <definedName name="Result_TuitionResident_Y1" localSheetId="8">#REF!</definedName>
    <definedName name="Result_TuitionResident_Y1" localSheetId="5">#REF!</definedName>
    <definedName name="Result_TuitionResident_Y1" localSheetId="6">#REF!</definedName>
    <definedName name="Result_TuitionResident_Y1" localSheetId="1">#REF!</definedName>
    <definedName name="Result_TuitionResident_Y1">#REF!</definedName>
    <definedName name="Result_TuitionResident_Y2" localSheetId="4">#REF!</definedName>
    <definedName name="Result_TuitionResident_Y2" localSheetId="3">#REF!</definedName>
    <definedName name="Result_TuitionResident_Y2" localSheetId="2">#REF!</definedName>
    <definedName name="Result_TuitionResident_Y2" localSheetId="7">#REF!</definedName>
    <definedName name="Result_TuitionResident_Y2" localSheetId="8">#REF!</definedName>
    <definedName name="Result_TuitionResident_Y2" localSheetId="5">#REF!</definedName>
    <definedName name="Result_TuitionResident_Y2" localSheetId="6">#REF!</definedName>
    <definedName name="Result_TuitionResident_Y2" localSheetId="1">#REF!</definedName>
    <definedName name="Result_TuitionResident_Y2">#REF!</definedName>
    <definedName name="Result_TuitionResident_Y3" localSheetId="4">#REF!</definedName>
    <definedName name="Result_TuitionResident_Y3" localSheetId="3">#REF!</definedName>
    <definedName name="Result_TuitionResident_Y3" localSheetId="2">#REF!</definedName>
    <definedName name="Result_TuitionResident_Y3" localSheetId="7">#REF!</definedName>
    <definedName name="Result_TuitionResident_Y3" localSheetId="8">#REF!</definedName>
    <definedName name="Result_TuitionResident_Y3" localSheetId="5">#REF!</definedName>
    <definedName name="Result_TuitionResident_Y3" localSheetId="6">#REF!</definedName>
    <definedName name="Result_TuitionResident_Y3" localSheetId="1">#REF!</definedName>
    <definedName name="Result_TuitionResident_Y3">#REF!</definedName>
    <definedName name="Result_TuitionResident_Y4" localSheetId="4">#REF!</definedName>
    <definedName name="Result_TuitionResident_Y4" localSheetId="3">#REF!</definedName>
    <definedName name="Result_TuitionResident_Y4" localSheetId="2">#REF!</definedName>
    <definedName name="Result_TuitionResident_Y4" localSheetId="7">#REF!</definedName>
    <definedName name="Result_TuitionResident_Y4" localSheetId="8">#REF!</definedName>
    <definedName name="Result_TuitionResident_Y4" localSheetId="5">#REF!</definedName>
    <definedName name="Result_TuitionResident_Y4" localSheetId="6">#REF!</definedName>
    <definedName name="Result_TuitionResident_Y4" localSheetId="1">#REF!</definedName>
    <definedName name="Result_TuitionResident_Y4">#REF!</definedName>
    <definedName name="Result_TuitionResident_Y5" localSheetId="4">#REF!</definedName>
    <definedName name="Result_TuitionResident_Y5" localSheetId="3">#REF!</definedName>
    <definedName name="Result_TuitionResident_Y5" localSheetId="2">#REF!</definedName>
    <definedName name="Result_TuitionResident_Y5" localSheetId="7">#REF!</definedName>
    <definedName name="Result_TuitionResident_Y5" localSheetId="8">#REF!</definedName>
    <definedName name="Result_TuitionResident_Y5" localSheetId="5">#REF!</definedName>
    <definedName name="Result_TuitionResident_Y5" localSheetId="6">#REF!</definedName>
    <definedName name="Result_TuitionResident_Y5" localSheetId="1">#REF!</definedName>
    <definedName name="Result_TuitionResident_Y5">#REF!</definedName>
    <definedName name="Result_TuitionResident_Y6" localSheetId="4">#REF!</definedName>
    <definedName name="Result_TuitionResident_Y6" localSheetId="3">#REF!</definedName>
    <definedName name="Result_TuitionResident_Y6" localSheetId="2">#REF!</definedName>
    <definedName name="Result_TuitionResident_Y6" localSheetId="7">#REF!</definedName>
    <definedName name="Result_TuitionResident_Y6" localSheetId="8">#REF!</definedName>
    <definedName name="Result_TuitionResident_Y6" localSheetId="5">#REF!</definedName>
    <definedName name="Result_TuitionResident_Y6" localSheetId="6">#REF!</definedName>
    <definedName name="Result_TuitionResident_Y6" localSheetId="1">#REF!</definedName>
    <definedName name="Result_TuitionResident_Y6">#REF!</definedName>
    <definedName name="Result_TuitionTOTAL_Y1" localSheetId="4">#REF!</definedName>
    <definedName name="Result_TuitionTOTAL_Y1" localSheetId="3">#REF!</definedName>
    <definedName name="Result_TuitionTOTAL_Y1" localSheetId="2">#REF!</definedName>
    <definedName name="Result_TuitionTOTAL_Y1" localSheetId="7">#REF!</definedName>
    <definedName name="Result_TuitionTOTAL_Y1" localSheetId="8">#REF!</definedName>
    <definedName name="Result_TuitionTOTAL_Y1" localSheetId="5">#REF!</definedName>
    <definedName name="Result_TuitionTOTAL_Y1" localSheetId="6">#REF!</definedName>
    <definedName name="Result_TuitionTOTAL_Y1" localSheetId="1">#REF!</definedName>
    <definedName name="Result_TuitionTOTAL_Y1">#REF!</definedName>
    <definedName name="Result_TuitionTOTAL_Y2" localSheetId="4">#REF!</definedName>
    <definedName name="Result_TuitionTOTAL_Y2" localSheetId="3">#REF!</definedName>
    <definedName name="Result_TuitionTOTAL_Y2" localSheetId="2">#REF!</definedName>
    <definedName name="Result_TuitionTOTAL_Y2" localSheetId="7">#REF!</definedName>
    <definedName name="Result_TuitionTOTAL_Y2" localSheetId="8">#REF!</definedName>
    <definedName name="Result_TuitionTOTAL_Y2" localSheetId="5">#REF!</definedName>
    <definedName name="Result_TuitionTOTAL_Y2" localSheetId="6">#REF!</definedName>
    <definedName name="Result_TuitionTOTAL_Y2" localSheetId="1">#REF!</definedName>
    <definedName name="Result_TuitionTOTAL_Y2">#REF!</definedName>
    <definedName name="Result_TuitionTOTAL_Y3" localSheetId="4">#REF!</definedName>
    <definedName name="Result_TuitionTOTAL_Y3" localSheetId="3">#REF!</definedName>
    <definedName name="Result_TuitionTOTAL_Y3" localSheetId="2">#REF!</definedName>
    <definedName name="Result_TuitionTOTAL_Y3" localSheetId="7">#REF!</definedName>
    <definedName name="Result_TuitionTOTAL_Y3" localSheetId="8">#REF!</definedName>
    <definedName name="Result_TuitionTOTAL_Y3" localSheetId="5">#REF!</definedName>
    <definedName name="Result_TuitionTOTAL_Y3" localSheetId="6">#REF!</definedName>
    <definedName name="Result_TuitionTOTAL_Y3" localSheetId="1">#REF!</definedName>
    <definedName name="Result_TuitionTOTAL_Y3">#REF!</definedName>
    <definedName name="Result_TuitionTOTAL_Y4" localSheetId="4">#REF!</definedName>
    <definedName name="Result_TuitionTOTAL_Y4" localSheetId="3">#REF!</definedName>
    <definedName name="Result_TuitionTOTAL_Y4" localSheetId="2">#REF!</definedName>
    <definedName name="Result_TuitionTOTAL_Y4" localSheetId="7">#REF!</definedName>
    <definedName name="Result_TuitionTOTAL_Y4" localSheetId="8">#REF!</definedName>
    <definedName name="Result_TuitionTOTAL_Y4" localSheetId="5">#REF!</definedName>
    <definedName name="Result_TuitionTOTAL_Y4" localSheetId="6">#REF!</definedName>
    <definedName name="Result_TuitionTOTAL_Y4" localSheetId="1">#REF!</definedName>
    <definedName name="Result_TuitionTOTAL_Y4">#REF!</definedName>
    <definedName name="Result_TuitionTOTAL_Y5" localSheetId="4">#REF!</definedName>
    <definedName name="Result_TuitionTOTAL_Y5" localSheetId="3">#REF!</definedName>
    <definedName name="Result_TuitionTOTAL_Y5" localSheetId="2">#REF!</definedName>
    <definedName name="Result_TuitionTOTAL_Y5" localSheetId="7">#REF!</definedName>
    <definedName name="Result_TuitionTOTAL_Y5" localSheetId="8">#REF!</definedName>
    <definedName name="Result_TuitionTOTAL_Y5" localSheetId="5">#REF!</definedName>
    <definedName name="Result_TuitionTOTAL_Y5" localSheetId="6">#REF!</definedName>
    <definedName name="Result_TuitionTOTAL_Y5" localSheetId="1">#REF!</definedName>
    <definedName name="Result_TuitionTOTAL_Y5">#REF!</definedName>
    <definedName name="Result_TuitionTOTAL_Y6" localSheetId="4">#REF!</definedName>
    <definedName name="Result_TuitionTOTAL_Y6" localSheetId="3">#REF!</definedName>
    <definedName name="Result_TuitionTOTAL_Y6" localSheetId="2">#REF!</definedName>
    <definedName name="Result_TuitionTOTAL_Y6" localSheetId="7">#REF!</definedName>
    <definedName name="Result_TuitionTOTAL_Y6" localSheetId="8">#REF!</definedName>
    <definedName name="Result_TuitionTOTAL_Y6" localSheetId="5">#REF!</definedName>
    <definedName name="Result_TuitionTOTAL_Y6" localSheetId="6">#REF!</definedName>
    <definedName name="Result_TuitionTOTAL_Y6" localSheetId="1">#REF!</definedName>
    <definedName name="Result_TuitionTOTAL_Y6">#REF!</definedName>
    <definedName name="rett">[40]Статьи!$A$3:$B$55</definedName>
    <definedName name="rew" localSheetId="4">#REF!</definedName>
    <definedName name="rew" localSheetId="3">#REF!</definedName>
    <definedName name="rew" localSheetId="2">#REF!</definedName>
    <definedName name="rew" localSheetId="7">#REF!</definedName>
    <definedName name="rew" localSheetId="8">#REF!</definedName>
    <definedName name="rew" localSheetId="5">#REF!</definedName>
    <definedName name="rew" localSheetId="6">#REF!</definedName>
    <definedName name="rew" localSheetId="1">#REF!</definedName>
    <definedName name="rew">#REF!</definedName>
    <definedName name="REWD" localSheetId="4">#REF!</definedName>
    <definedName name="REWD" localSheetId="3">#REF!</definedName>
    <definedName name="REWD" localSheetId="2">#REF!</definedName>
    <definedName name="REWD" localSheetId="7">#REF!</definedName>
    <definedName name="REWD" localSheetId="8">#REF!</definedName>
    <definedName name="REWD" localSheetId="5">#REF!</definedName>
    <definedName name="REWD" localSheetId="6">#REF!</definedName>
    <definedName name="REWD" localSheetId="1">#REF!</definedName>
    <definedName name="REWD">#REF!</definedName>
    <definedName name="RF" localSheetId="4">#REF!</definedName>
    <definedName name="RF" localSheetId="3">#REF!</definedName>
    <definedName name="RF" localSheetId="2">#REF!</definedName>
    <definedName name="RF" localSheetId="7">#REF!</definedName>
    <definedName name="RF" localSheetId="8">#REF!</definedName>
    <definedName name="RF" localSheetId="5">#REF!</definedName>
    <definedName name="RF" localSheetId="6">#REF!</definedName>
    <definedName name="RF" localSheetId="1">#REF!</definedName>
    <definedName name="RF">#REF!</definedName>
    <definedName name="rfgtyjh" localSheetId="4">#REF!</definedName>
    <definedName name="rfgtyjh" localSheetId="3">#REF!</definedName>
    <definedName name="rfgtyjh" localSheetId="2">#REF!</definedName>
    <definedName name="rfgtyjh" localSheetId="7">#REF!</definedName>
    <definedName name="rfgtyjh" localSheetId="8">#REF!</definedName>
    <definedName name="rfgtyjh" localSheetId="5">#REF!</definedName>
    <definedName name="rfgtyjh" localSheetId="6">#REF!</definedName>
    <definedName name="rfgtyjh" localSheetId="1">#REF!</definedName>
    <definedName name="rfgtyjh">#REF!</definedName>
    <definedName name="rfgvtgyt" localSheetId="4">#REF!</definedName>
    <definedName name="rfgvtgyt" localSheetId="3">#REF!</definedName>
    <definedName name="rfgvtgyt" localSheetId="2">#REF!</definedName>
    <definedName name="rfgvtgyt" localSheetId="7">#REF!</definedName>
    <definedName name="rfgvtgyt" localSheetId="8">#REF!</definedName>
    <definedName name="rfgvtgyt" localSheetId="5">#REF!</definedName>
    <definedName name="rfgvtgyt" localSheetId="6">#REF!</definedName>
    <definedName name="rfgvtgyt" localSheetId="1">#REF!</definedName>
    <definedName name="rfgvtgyt">#REF!</definedName>
    <definedName name="RFGYH" localSheetId="4">#REF!</definedName>
    <definedName name="RFGYH" localSheetId="3">#REF!</definedName>
    <definedName name="RFGYH" localSheetId="2">#REF!</definedName>
    <definedName name="RFGYH" localSheetId="7">#REF!</definedName>
    <definedName name="RFGYH" localSheetId="8">#REF!</definedName>
    <definedName name="RFGYH" localSheetId="5">#REF!</definedName>
    <definedName name="RFGYH" localSheetId="6">#REF!</definedName>
    <definedName name="RFGYH" localSheetId="1">#REF!</definedName>
    <definedName name="RFGYH">#REF!</definedName>
    <definedName name="RFH" localSheetId="4">#REF!</definedName>
    <definedName name="RFH" localSheetId="3">#REF!</definedName>
    <definedName name="RFH" localSheetId="2">#REF!</definedName>
    <definedName name="RFH" localSheetId="7">#REF!</definedName>
    <definedName name="RFH" localSheetId="8">#REF!</definedName>
    <definedName name="RFH" localSheetId="5">#REF!</definedName>
    <definedName name="RFH" localSheetId="6">#REF!</definedName>
    <definedName name="RFH" localSheetId="1">#REF!</definedName>
    <definedName name="RFH">#REF!</definedName>
    <definedName name="RFT" localSheetId="4">#REF!</definedName>
    <definedName name="RFT" localSheetId="3">#REF!</definedName>
    <definedName name="RFT" localSheetId="2">#REF!</definedName>
    <definedName name="RFT" localSheetId="7">#REF!</definedName>
    <definedName name="RFT" localSheetId="8">#REF!</definedName>
    <definedName name="RFT" localSheetId="5">#REF!</definedName>
    <definedName name="RFT" localSheetId="6">#REF!</definedName>
    <definedName name="RFT" localSheetId="1">#REF!</definedName>
    <definedName name="RFT">#REF!</definedName>
    <definedName name="rftfgy" localSheetId="4">#REF!</definedName>
    <definedName name="rftfgy" localSheetId="3">#REF!</definedName>
    <definedName name="rftfgy" localSheetId="2">#REF!</definedName>
    <definedName name="rftfgy" localSheetId="7">#REF!</definedName>
    <definedName name="rftfgy" localSheetId="8">#REF!</definedName>
    <definedName name="rftfgy" localSheetId="5">#REF!</definedName>
    <definedName name="rftfgy" localSheetId="6">#REF!</definedName>
    <definedName name="rftfgy" localSheetId="1">#REF!</definedName>
    <definedName name="rftfgy">#REF!</definedName>
    <definedName name="rftg" localSheetId="4">#REF!</definedName>
    <definedName name="rftg" localSheetId="3">#REF!</definedName>
    <definedName name="rftg" localSheetId="2">#REF!</definedName>
    <definedName name="rftg" localSheetId="7">#REF!</definedName>
    <definedName name="rftg" localSheetId="8">#REF!</definedName>
    <definedName name="rftg" localSheetId="5">#REF!</definedName>
    <definedName name="rftg" localSheetId="6">#REF!</definedName>
    <definedName name="rftg" localSheetId="1">#REF!</definedName>
    <definedName name="rftg">#REF!</definedName>
    <definedName name="RFTGYH" localSheetId="4">#REF!</definedName>
    <definedName name="RFTGYH" localSheetId="3">#REF!</definedName>
    <definedName name="RFTGYH" localSheetId="2">#REF!</definedName>
    <definedName name="RFTGYH" localSheetId="7">#REF!</definedName>
    <definedName name="RFTGYH" localSheetId="8">#REF!</definedName>
    <definedName name="RFTGYH" localSheetId="5">#REF!</definedName>
    <definedName name="RFTGYH" localSheetId="6">#REF!</definedName>
    <definedName name="RFTGYH" localSheetId="1">#REF!</definedName>
    <definedName name="RFTGYH">#REF!</definedName>
    <definedName name="RFTGYHUJ" localSheetId="4">'[20]расш по 146  _2_'!#REF!</definedName>
    <definedName name="RFTGYHUJ" localSheetId="3">'[20]расш по 146  _2_'!#REF!</definedName>
    <definedName name="RFTGYHUJ" localSheetId="2">'[20]расш по 146  _2_'!#REF!</definedName>
    <definedName name="RFTGYHUJ" localSheetId="7">'[20]расш по 146  _2_'!#REF!</definedName>
    <definedName name="RFTGYHUJ" localSheetId="8">'[20]расш по 146  _2_'!#REF!</definedName>
    <definedName name="RFTGYHUJ" localSheetId="5">'[20]расш по 146  _2_'!#REF!</definedName>
    <definedName name="RFTGYHUJ" localSheetId="6">'[20]расш по 146  _2_'!#REF!</definedName>
    <definedName name="RFTGYHUJ" localSheetId="1">'[20]расш по 146  _2_'!#REF!</definedName>
    <definedName name="RFTGYHUJ">'[20]расш по 146  _2_'!#REF!</definedName>
    <definedName name="rftgyu7" localSheetId="4">#REF!</definedName>
    <definedName name="rftgyu7" localSheetId="3">#REF!</definedName>
    <definedName name="rftgyu7" localSheetId="2">#REF!</definedName>
    <definedName name="rftgyu7" localSheetId="7">#REF!</definedName>
    <definedName name="rftgyu7" localSheetId="8">#REF!</definedName>
    <definedName name="rftgyu7" localSheetId="5">#REF!</definedName>
    <definedName name="rftgyu7" localSheetId="6">#REF!</definedName>
    <definedName name="rftgyu7" localSheetId="1">#REF!</definedName>
    <definedName name="rftgyu7">#REF!</definedName>
    <definedName name="RFTYUIK" localSheetId="4">#REF!</definedName>
    <definedName name="RFTYUIK" localSheetId="3">#REF!</definedName>
    <definedName name="RFTYUIK" localSheetId="2">#REF!</definedName>
    <definedName name="RFTYUIK" localSheetId="7">#REF!</definedName>
    <definedName name="RFTYUIK" localSheetId="8">#REF!</definedName>
    <definedName name="RFTYUIK" localSheetId="5">#REF!</definedName>
    <definedName name="RFTYUIK" localSheetId="6">#REF!</definedName>
    <definedName name="RFTYUIK" localSheetId="1">#REF!</definedName>
    <definedName name="RFTYUIK">#REF!</definedName>
    <definedName name="rfwefs" localSheetId="4">#REF!</definedName>
    <definedName name="rfwefs" localSheetId="3">#REF!</definedName>
    <definedName name="rfwefs" localSheetId="2">#REF!</definedName>
    <definedName name="rfwefs" localSheetId="7">#REF!</definedName>
    <definedName name="rfwefs" localSheetId="8">#REF!</definedName>
    <definedName name="rfwefs" localSheetId="5">#REF!</definedName>
    <definedName name="rfwefs" localSheetId="6">#REF!</definedName>
    <definedName name="rfwefs" localSheetId="1">#REF!</definedName>
    <definedName name="rfwefs">#REF!</definedName>
    <definedName name="RFY" localSheetId="4">#REF!</definedName>
    <definedName name="RFY" localSheetId="3">#REF!</definedName>
    <definedName name="RFY" localSheetId="2">#REF!</definedName>
    <definedName name="RFY" localSheetId="7">#REF!</definedName>
    <definedName name="RFY" localSheetId="8">#REF!</definedName>
    <definedName name="RFY" localSheetId="5">#REF!</definedName>
    <definedName name="RFY" localSheetId="6">#REF!</definedName>
    <definedName name="RFY" localSheetId="1">#REF!</definedName>
    <definedName name="RFY">#REF!</definedName>
    <definedName name="RG" localSheetId="4">#REF!</definedName>
    <definedName name="RG" localSheetId="3">#REF!</definedName>
    <definedName name="RG" localSheetId="2">#REF!</definedName>
    <definedName name="RG" localSheetId="7">#REF!</definedName>
    <definedName name="RG" localSheetId="8">#REF!</definedName>
    <definedName name="RG" localSheetId="5">#REF!</definedName>
    <definedName name="RG" localSheetId="6">#REF!</definedName>
    <definedName name="RG" localSheetId="1">#REF!</definedName>
    <definedName name="RG">#REF!</definedName>
    <definedName name="rgefwf" localSheetId="4">#REF!</definedName>
    <definedName name="rgefwf" localSheetId="3">#REF!</definedName>
    <definedName name="rgefwf" localSheetId="2">#REF!</definedName>
    <definedName name="rgefwf" localSheetId="7">#REF!</definedName>
    <definedName name="rgefwf" localSheetId="8">#REF!</definedName>
    <definedName name="rgefwf" localSheetId="5">#REF!</definedName>
    <definedName name="rgefwf" localSheetId="6">#REF!</definedName>
    <definedName name="rgefwf" localSheetId="1">#REF!</definedName>
    <definedName name="rgefwf">#REF!</definedName>
    <definedName name="rgth" localSheetId="4">#REF!</definedName>
    <definedName name="rgth" localSheetId="3">#REF!</definedName>
    <definedName name="rgth" localSheetId="2">#REF!</definedName>
    <definedName name="rgth" localSheetId="7">#REF!</definedName>
    <definedName name="rgth" localSheetId="8">#REF!</definedName>
    <definedName name="rgth" localSheetId="5">#REF!</definedName>
    <definedName name="rgth" localSheetId="6">#REF!</definedName>
    <definedName name="rgth" localSheetId="1">#REF!</definedName>
    <definedName name="rgth">#REF!</definedName>
    <definedName name="rh6yju" localSheetId="4">#REF!</definedName>
    <definedName name="rh6yju" localSheetId="3">#REF!</definedName>
    <definedName name="rh6yju" localSheetId="2">#REF!</definedName>
    <definedName name="rh6yju" localSheetId="7">#REF!</definedName>
    <definedName name="rh6yju" localSheetId="8">#REF!</definedName>
    <definedName name="rh6yju" localSheetId="5">#REF!</definedName>
    <definedName name="rh6yju" localSheetId="6">#REF!</definedName>
    <definedName name="rh6yju" localSheetId="1">#REF!</definedName>
    <definedName name="rh6yju">#REF!</definedName>
    <definedName name="rhjdm" localSheetId="4">#REF!</definedName>
    <definedName name="rhjdm" localSheetId="3">#REF!</definedName>
    <definedName name="rhjdm" localSheetId="2">#REF!</definedName>
    <definedName name="rhjdm" localSheetId="7">#REF!</definedName>
    <definedName name="rhjdm" localSheetId="8">#REF!</definedName>
    <definedName name="rhjdm" localSheetId="5">#REF!</definedName>
    <definedName name="rhjdm" localSheetId="6">#REF!</definedName>
    <definedName name="rhjdm" localSheetId="1">#REF!</definedName>
    <definedName name="rhjdm">#REF!</definedName>
    <definedName name="rjkmg" localSheetId="4">#REF!</definedName>
    <definedName name="rjkmg" localSheetId="3">#REF!</definedName>
    <definedName name="rjkmg" localSheetId="2">#REF!</definedName>
    <definedName name="rjkmg" localSheetId="7">#REF!</definedName>
    <definedName name="rjkmg" localSheetId="8">#REF!</definedName>
    <definedName name="rjkmg" localSheetId="5">#REF!</definedName>
    <definedName name="rjkmg" localSheetId="6">#REF!</definedName>
    <definedName name="rjkmg" localSheetId="1">#REF!</definedName>
    <definedName name="rjkmg">#REF!</definedName>
    <definedName name="Rjtxysq" localSheetId="4">#REF!</definedName>
    <definedName name="Rjtxysq" localSheetId="3">#REF!</definedName>
    <definedName name="Rjtxysq" localSheetId="2">#REF!</definedName>
    <definedName name="Rjtxysq" localSheetId="7">#REF!</definedName>
    <definedName name="Rjtxysq" localSheetId="8">#REF!</definedName>
    <definedName name="Rjtxysq" localSheetId="5">#REF!</definedName>
    <definedName name="Rjtxysq" localSheetId="6">#REF!</definedName>
    <definedName name="Rjtxysq" localSheetId="1">#REF!</definedName>
    <definedName name="Rjtxysq">#REF!</definedName>
    <definedName name="Rjxysq" localSheetId="4">#REF!</definedName>
    <definedName name="Rjxysq" localSheetId="3">#REF!</definedName>
    <definedName name="Rjxysq" localSheetId="2">#REF!</definedName>
    <definedName name="Rjxysq" localSheetId="7">#REF!</definedName>
    <definedName name="Rjxysq" localSheetId="8">#REF!</definedName>
    <definedName name="Rjxysq" localSheetId="5">#REF!</definedName>
    <definedName name="Rjxysq" localSheetId="6">#REF!</definedName>
    <definedName name="Rjxysq" localSheetId="1">#REF!</definedName>
    <definedName name="Rjxysq">#REF!</definedName>
    <definedName name="rng" localSheetId="4">#REF!</definedName>
    <definedName name="rng" localSheetId="3">#REF!</definedName>
    <definedName name="rng" localSheetId="2">#REF!</definedName>
    <definedName name="rng" localSheetId="7">#REF!</definedName>
    <definedName name="rng" localSheetId="8">#REF!</definedName>
    <definedName name="rng" localSheetId="5">#REF!</definedName>
    <definedName name="rng" localSheetId="6">#REF!</definedName>
    <definedName name="rng" localSheetId="1">#REF!</definedName>
    <definedName name="rng">#REF!</definedName>
    <definedName name="rngChartRange" localSheetId="4">#REF!</definedName>
    <definedName name="rngChartRange" localSheetId="3">#REF!</definedName>
    <definedName name="rngChartRange" localSheetId="2">#REF!</definedName>
    <definedName name="rngChartRange" localSheetId="7">#REF!</definedName>
    <definedName name="rngChartRange" localSheetId="8">#REF!</definedName>
    <definedName name="rngChartRange" localSheetId="5">#REF!</definedName>
    <definedName name="rngChartRange" localSheetId="6">#REF!</definedName>
    <definedName name="rngChartRange" localSheetId="1">#REF!</definedName>
    <definedName name="rngChartRange">#REF!</definedName>
    <definedName name="rngDataAll" localSheetId="4">#REF!</definedName>
    <definedName name="rngDataAll" localSheetId="3">#REF!</definedName>
    <definedName name="rngDataAll" localSheetId="2">#REF!</definedName>
    <definedName name="rngDataAll" localSheetId="7">#REF!</definedName>
    <definedName name="rngDataAll" localSheetId="8">#REF!</definedName>
    <definedName name="rngDataAll" localSheetId="5">#REF!</definedName>
    <definedName name="rngDataAll" localSheetId="6">#REF!</definedName>
    <definedName name="rngDataAll" localSheetId="1">#REF!</definedName>
    <definedName name="rngDataAll">#REF!</definedName>
    <definedName name="rngEnd" localSheetId="4">#REF!</definedName>
    <definedName name="rngEnd" localSheetId="3">#REF!</definedName>
    <definedName name="rngEnd" localSheetId="2">#REF!</definedName>
    <definedName name="rngEnd" localSheetId="7">#REF!</definedName>
    <definedName name="rngEnd" localSheetId="8">#REF!</definedName>
    <definedName name="rngEnd" localSheetId="5">#REF!</definedName>
    <definedName name="rngEnd" localSheetId="6">#REF!</definedName>
    <definedName name="rngEnd" localSheetId="1">#REF!</definedName>
    <definedName name="rngEnd">#REF!</definedName>
    <definedName name="rngIATACode" localSheetId="4">#REF!</definedName>
    <definedName name="rngIATACode" localSheetId="3">#REF!</definedName>
    <definedName name="rngIATACode" localSheetId="2">#REF!</definedName>
    <definedName name="rngIATACode" localSheetId="7">#REF!</definedName>
    <definedName name="rngIATACode" localSheetId="8">#REF!</definedName>
    <definedName name="rngIATACode" localSheetId="5">#REF!</definedName>
    <definedName name="rngIATACode" localSheetId="6">#REF!</definedName>
    <definedName name="rngIATACode" localSheetId="1">#REF!</definedName>
    <definedName name="rngIATACode">#REF!</definedName>
    <definedName name="rngResStart" localSheetId="4">#REF!</definedName>
    <definedName name="rngResStart" localSheetId="3">#REF!</definedName>
    <definedName name="rngResStart" localSheetId="2">#REF!</definedName>
    <definedName name="rngResStart" localSheetId="7">#REF!</definedName>
    <definedName name="rngResStart" localSheetId="8">#REF!</definedName>
    <definedName name="rngResStart" localSheetId="5">#REF!</definedName>
    <definedName name="rngResStart" localSheetId="6">#REF!</definedName>
    <definedName name="rngResStart" localSheetId="1">#REF!</definedName>
    <definedName name="rngResStart">#REF!</definedName>
    <definedName name="rngStart" localSheetId="4">#REF!</definedName>
    <definedName name="rngStart" localSheetId="3">#REF!</definedName>
    <definedName name="rngStart" localSheetId="2">#REF!</definedName>
    <definedName name="rngStart" localSheetId="7">#REF!</definedName>
    <definedName name="rngStart" localSheetId="8">#REF!</definedName>
    <definedName name="rngStart" localSheetId="5">#REF!</definedName>
    <definedName name="rngStart" localSheetId="6">#REF!</definedName>
    <definedName name="rngStart" localSheetId="1">#REF!</definedName>
    <definedName name="rngStart">#REF!</definedName>
    <definedName name="rngUpdate" localSheetId="4">#REF!</definedName>
    <definedName name="rngUpdate" localSheetId="3">#REF!</definedName>
    <definedName name="rngUpdate" localSheetId="2">#REF!</definedName>
    <definedName name="rngUpdate" localSheetId="7">#REF!</definedName>
    <definedName name="rngUpdate" localSheetId="8">#REF!</definedName>
    <definedName name="rngUpdate" localSheetId="5">#REF!</definedName>
    <definedName name="rngUpdate" localSheetId="6">#REF!</definedName>
    <definedName name="rngUpdate" localSheetId="1">#REF!</definedName>
    <definedName name="rngUpdate">#REF!</definedName>
    <definedName name="rr">[18]Parameters!$C$2</definedName>
    <definedName name="rrr" localSheetId="4">#REF!</definedName>
    <definedName name="rrr" localSheetId="3">#REF!</definedName>
    <definedName name="rrr" localSheetId="2">#REF!</definedName>
    <definedName name="rrr" localSheetId="7">#REF!</definedName>
    <definedName name="rrr" localSheetId="8">#REF!</definedName>
    <definedName name="rrr" localSheetId="5">#REF!</definedName>
    <definedName name="rrr" localSheetId="6">#REF!</definedName>
    <definedName name="rrr" localSheetId="1">#REF!</definedName>
    <definedName name="rrr">#REF!</definedName>
    <definedName name="RT" localSheetId="4">#REF!</definedName>
    <definedName name="RT" localSheetId="3">#REF!</definedName>
    <definedName name="RT" localSheetId="2">#REF!</definedName>
    <definedName name="RT" localSheetId="7">#REF!</definedName>
    <definedName name="RT" localSheetId="8">#REF!</definedName>
    <definedName name="RT" localSheetId="5">#REF!</definedName>
    <definedName name="RT" localSheetId="6">#REF!</definedName>
    <definedName name="RT" localSheetId="1">#REF!</definedName>
    <definedName name="RT">#REF!</definedName>
    <definedName name="RTDH" localSheetId="4">'[14]m Project Num-Sevice-Pay'!#REF!</definedName>
    <definedName name="RTDH" localSheetId="3">'[14]m Project Num-Sevice-Pay'!#REF!</definedName>
    <definedName name="RTDH" localSheetId="2">'[14]m Project Num-Sevice-Pay'!#REF!</definedName>
    <definedName name="RTDH" localSheetId="7">'[14]m Project Num-Sevice-Pay'!#REF!</definedName>
    <definedName name="RTDH" localSheetId="8">'[14]m Project Num-Sevice-Pay'!#REF!</definedName>
    <definedName name="RTDH" localSheetId="5">'[14]m Project Num-Sevice-Pay'!#REF!</definedName>
    <definedName name="RTDH" localSheetId="6">'[14]m Project Num-Sevice-Pay'!#REF!</definedName>
    <definedName name="RTDH" localSheetId="1">'[14]m Project Num-Sevice-Pay'!#REF!</definedName>
    <definedName name="RTDH">'[14]m Project Num-Sevice-Pay'!#REF!</definedName>
    <definedName name="RTF" localSheetId="4">#REF!</definedName>
    <definedName name="RTF" localSheetId="3">#REF!</definedName>
    <definedName name="RTF" localSheetId="2">#REF!</definedName>
    <definedName name="RTF" localSheetId="7">#REF!</definedName>
    <definedName name="RTF" localSheetId="8">#REF!</definedName>
    <definedName name="RTF" localSheetId="5">#REF!</definedName>
    <definedName name="RTF" localSheetId="6">#REF!</definedName>
    <definedName name="RTF" localSheetId="1">#REF!</definedName>
    <definedName name="RTF">#REF!</definedName>
    <definedName name="RTFSE" localSheetId="4">#REF!</definedName>
    <definedName name="RTFSE" localSheetId="3">#REF!</definedName>
    <definedName name="RTFSE" localSheetId="2">#REF!</definedName>
    <definedName name="RTFSE" localSheetId="7">#REF!</definedName>
    <definedName name="RTFSE" localSheetId="8">#REF!</definedName>
    <definedName name="RTFSE" localSheetId="5">#REF!</definedName>
    <definedName name="RTFSE" localSheetId="6">#REF!</definedName>
    <definedName name="RTFSE" localSheetId="1">#REF!</definedName>
    <definedName name="RTFSE">#REF!</definedName>
    <definedName name="RTFVEDTGJ" localSheetId="4">#REF!</definedName>
    <definedName name="RTFVEDTGJ" localSheetId="3">#REF!</definedName>
    <definedName name="RTFVEDTGJ" localSheetId="2">#REF!</definedName>
    <definedName name="RTFVEDTGJ" localSheetId="7">#REF!</definedName>
    <definedName name="RTFVEDTGJ" localSheetId="8">#REF!</definedName>
    <definedName name="RTFVEDTGJ" localSheetId="5">#REF!</definedName>
    <definedName name="RTFVEDTGJ" localSheetId="6">#REF!</definedName>
    <definedName name="RTFVEDTGJ" localSheetId="1">#REF!</definedName>
    <definedName name="RTFVEDTGJ">#REF!</definedName>
    <definedName name="RTG" localSheetId="4">#REF!</definedName>
    <definedName name="RTG" localSheetId="3">#REF!</definedName>
    <definedName name="RTG" localSheetId="2">#REF!</definedName>
    <definedName name="RTG" localSheetId="7">#REF!</definedName>
    <definedName name="RTG" localSheetId="8">#REF!</definedName>
    <definedName name="RTG" localSheetId="5">#REF!</definedName>
    <definedName name="RTG" localSheetId="6">#REF!</definedName>
    <definedName name="RTG" localSheetId="1">#REF!</definedName>
    <definedName name="RTG">#REF!</definedName>
    <definedName name="rtg5u67jkl" localSheetId="4">#REF!</definedName>
    <definedName name="rtg5u67jkl" localSheetId="3">#REF!</definedName>
    <definedName name="rtg5u67jkl" localSheetId="2">#REF!</definedName>
    <definedName name="rtg5u67jkl" localSheetId="7">#REF!</definedName>
    <definedName name="rtg5u67jkl" localSheetId="8">#REF!</definedName>
    <definedName name="rtg5u67jkl" localSheetId="5">#REF!</definedName>
    <definedName name="rtg5u67jkl" localSheetId="6">#REF!</definedName>
    <definedName name="rtg5u67jkl" localSheetId="1">#REF!</definedName>
    <definedName name="rtg5u67jkl">#REF!</definedName>
    <definedName name="RTGA" localSheetId="4">#REF!</definedName>
    <definedName name="RTGA" localSheetId="3">#REF!</definedName>
    <definedName name="RTGA" localSheetId="2">#REF!</definedName>
    <definedName name="RTGA" localSheetId="7">#REF!</definedName>
    <definedName name="RTGA" localSheetId="8">#REF!</definedName>
    <definedName name="RTGA" localSheetId="5">#REF!</definedName>
    <definedName name="RTGA" localSheetId="6">#REF!</definedName>
    <definedName name="RTGA" localSheetId="1">#REF!</definedName>
    <definedName name="RTGA">#REF!</definedName>
    <definedName name="rtgr" localSheetId="4">#REF!</definedName>
    <definedName name="rtgr" localSheetId="3">#REF!</definedName>
    <definedName name="rtgr" localSheetId="2">#REF!</definedName>
    <definedName name="rtgr" localSheetId="7">#REF!</definedName>
    <definedName name="rtgr" localSheetId="8">#REF!</definedName>
    <definedName name="rtgr" localSheetId="5">#REF!</definedName>
    <definedName name="rtgr" localSheetId="6">#REF!</definedName>
    <definedName name="rtgr" localSheetId="1">#REF!</definedName>
    <definedName name="rtgr">#REF!</definedName>
    <definedName name="RTH" localSheetId="4">#REF!</definedName>
    <definedName name="RTH" localSheetId="3">#REF!</definedName>
    <definedName name="RTH" localSheetId="2">#REF!</definedName>
    <definedName name="RTH" localSheetId="7">#REF!</definedName>
    <definedName name="RTH" localSheetId="8">#REF!</definedName>
    <definedName name="RTH" localSheetId="5">#REF!</definedName>
    <definedName name="RTH" localSheetId="6">#REF!</definedName>
    <definedName name="RTH" localSheetId="1">#REF!</definedName>
    <definedName name="RTH">#REF!</definedName>
    <definedName name="RTHD" localSheetId="4">#REF!</definedName>
    <definedName name="RTHD" localSheetId="3">#REF!</definedName>
    <definedName name="RTHD" localSheetId="2">#REF!</definedName>
    <definedName name="RTHD" localSheetId="7">#REF!</definedName>
    <definedName name="RTHD" localSheetId="8">#REF!</definedName>
    <definedName name="RTHD" localSheetId="5">#REF!</definedName>
    <definedName name="RTHD" localSheetId="6">#REF!</definedName>
    <definedName name="RTHD" localSheetId="1">#REF!</definedName>
    <definedName name="RTHD">#REF!</definedName>
    <definedName name="RTIK" localSheetId="4">#REF!</definedName>
    <definedName name="RTIK" localSheetId="3">#REF!</definedName>
    <definedName name="RTIK" localSheetId="2">#REF!</definedName>
    <definedName name="RTIK" localSheetId="7">#REF!</definedName>
    <definedName name="RTIK" localSheetId="8">#REF!</definedName>
    <definedName name="RTIK" localSheetId="5">#REF!</definedName>
    <definedName name="RTIK" localSheetId="6">#REF!</definedName>
    <definedName name="RTIK" localSheetId="1">#REF!</definedName>
    <definedName name="RTIK">#REF!</definedName>
    <definedName name="RTT" localSheetId="4">#REF!</definedName>
    <definedName name="RTT" localSheetId="3">#REF!</definedName>
    <definedName name="RTT" localSheetId="2">#REF!</definedName>
    <definedName name="RTT" localSheetId="7">#REF!</definedName>
    <definedName name="RTT" localSheetId="8">#REF!</definedName>
    <definedName name="RTT" localSheetId="5">#REF!</definedName>
    <definedName name="RTT" localSheetId="6">#REF!</definedName>
    <definedName name="RTT" localSheetId="1">#REF!</definedName>
    <definedName name="RTT">#REF!</definedName>
    <definedName name="rty" localSheetId="4">#REF!</definedName>
    <definedName name="rty" localSheetId="3">#REF!</definedName>
    <definedName name="rty" localSheetId="2">#REF!</definedName>
    <definedName name="rty" localSheetId="7">#REF!</definedName>
    <definedName name="rty" localSheetId="8">#REF!</definedName>
    <definedName name="rty" localSheetId="5">#REF!</definedName>
    <definedName name="rty" localSheetId="6">#REF!</definedName>
    <definedName name="rty" localSheetId="1">#REF!</definedName>
    <definedName name="rty">#REF!</definedName>
    <definedName name="rtyu" localSheetId="4">#REF!</definedName>
    <definedName name="rtyu" localSheetId="3">#REF!</definedName>
    <definedName name="rtyu" localSheetId="2">#REF!</definedName>
    <definedName name="rtyu" localSheetId="7">#REF!</definedName>
    <definedName name="rtyu" localSheetId="8">#REF!</definedName>
    <definedName name="rtyu" localSheetId="5">#REF!</definedName>
    <definedName name="rtyu" localSheetId="6">#REF!</definedName>
    <definedName name="rtyu" localSheetId="1">#REF!</definedName>
    <definedName name="rtyu">#REF!</definedName>
    <definedName name="rtyujik" localSheetId="4">#REF!</definedName>
    <definedName name="rtyujik" localSheetId="3">#REF!</definedName>
    <definedName name="rtyujik" localSheetId="2">#REF!</definedName>
    <definedName name="rtyujik" localSheetId="7">#REF!</definedName>
    <definedName name="rtyujik" localSheetId="8">#REF!</definedName>
    <definedName name="rtyujik" localSheetId="5">#REF!</definedName>
    <definedName name="rtyujik" localSheetId="6">#REF!</definedName>
    <definedName name="rtyujik" localSheetId="1">#REF!</definedName>
    <definedName name="rtyujik">#REF!</definedName>
    <definedName name="RUR">4.97</definedName>
    <definedName name="russian">#N/A</definedName>
    <definedName name="rv" localSheetId="4">#REF!</definedName>
    <definedName name="rv" localSheetId="3">#REF!</definedName>
    <definedName name="rv" localSheetId="2">#REF!</definedName>
    <definedName name="rv" localSheetId="7">#REF!</definedName>
    <definedName name="rv" localSheetId="8">#REF!</definedName>
    <definedName name="rv" localSheetId="5">#REF!</definedName>
    <definedName name="rv" localSheetId="6">#REF!</definedName>
    <definedName name="rv" localSheetId="1">#REF!</definedName>
    <definedName name="rv">#REF!</definedName>
    <definedName name="RVTRBY" localSheetId="4">#REF!</definedName>
    <definedName name="RVTRBY" localSheetId="3">#REF!</definedName>
    <definedName name="RVTRBY" localSheetId="2">#REF!</definedName>
    <definedName name="RVTRBY" localSheetId="7">#REF!</definedName>
    <definedName name="RVTRBY" localSheetId="8">#REF!</definedName>
    <definedName name="RVTRBY" localSheetId="5">#REF!</definedName>
    <definedName name="RVTRBY" localSheetId="6">#REF!</definedName>
    <definedName name="RVTRBY" localSheetId="1">#REF!</definedName>
    <definedName name="RVTRBY">#REF!</definedName>
    <definedName name="RWE" localSheetId="4">#REF!</definedName>
    <definedName name="RWE" localSheetId="3">#REF!</definedName>
    <definedName name="RWE" localSheetId="2">#REF!</definedName>
    <definedName name="RWE" localSheetId="7">#REF!</definedName>
    <definedName name="RWE" localSheetId="8">#REF!</definedName>
    <definedName name="RWE" localSheetId="5">#REF!</definedName>
    <definedName name="RWE" localSheetId="6">#REF!</definedName>
    <definedName name="RWE" localSheetId="1">#REF!</definedName>
    <definedName name="RWE">#REF!</definedName>
    <definedName name="rxesw" localSheetId="4">#REF!</definedName>
    <definedName name="rxesw" localSheetId="3">#REF!</definedName>
    <definedName name="rxesw" localSheetId="2">#REF!</definedName>
    <definedName name="rxesw" localSheetId="7">#REF!</definedName>
    <definedName name="rxesw" localSheetId="8">#REF!</definedName>
    <definedName name="rxesw" localSheetId="5">#REF!</definedName>
    <definedName name="rxesw" localSheetId="6">#REF!</definedName>
    <definedName name="rxesw" localSheetId="1">#REF!</definedName>
    <definedName name="rxesw">#REF!</definedName>
    <definedName name="RY" localSheetId="4">#REF!</definedName>
    <definedName name="RY" localSheetId="3">#REF!</definedName>
    <definedName name="RY" localSheetId="2">#REF!</definedName>
    <definedName name="RY" localSheetId="7">#REF!</definedName>
    <definedName name="RY" localSheetId="8">#REF!</definedName>
    <definedName name="RY" localSheetId="5">#REF!</definedName>
    <definedName name="RY" localSheetId="6">#REF!</definedName>
    <definedName name="RY" localSheetId="1">#REF!</definedName>
    <definedName name="RY">#REF!</definedName>
    <definedName name="S" localSheetId="4">#REF!</definedName>
    <definedName name="S" localSheetId="3">#REF!</definedName>
    <definedName name="S" localSheetId="2">#REF!</definedName>
    <definedName name="S" localSheetId="7">#REF!</definedName>
    <definedName name="S" localSheetId="8">#REF!</definedName>
    <definedName name="S" localSheetId="5">#REF!</definedName>
    <definedName name="S" localSheetId="6">#REF!</definedName>
    <definedName name="S" localSheetId="1">#REF!</definedName>
    <definedName name="S">#REF!</definedName>
    <definedName name="S\LDG" localSheetId="4">#REF!</definedName>
    <definedName name="S\LDG" localSheetId="3">#REF!</definedName>
    <definedName name="S\LDG" localSheetId="2">#REF!</definedName>
    <definedName name="S\LDG" localSheetId="7">#REF!</definedName>
    <definedName name="S\LDG" localSheetId="8">#REF!</definedName>
    <definedName name="S\LDG" localSheetId="5">#REF!</definedName>
    <definedName name="S\LDG" localSheetId="6">#REF!</definedName>
    <definedName name="S\LDG" localSheetId="1">#REF!</definedName>
    <definedName name="S\LDG">#REF!</definedName>
    <definedName name="S1_" localSheetId="4">#REF!</definedName>
    <definedName name="S1_" localSheetId="3">#REF!</definedName>
    <definedName name="S1_" localSheetId="2">#REF!</definedName>
    <definedName name="S1_" localSheetId="7">#REF!</definedName>
    <definedName name="S1_" localSheetId="8">#REF!</definedName>
    <definedName name="S1_" localSheetId="5">#REF!</definedName>
    <definedName name="S1_" localSheetId="6">#REF!</definedName>
    <definedName name="S1_" localSheetId="1">#REF!</definedName>
    <definedName name="S1_">#REF!</definedName>
    <definedName name="s1_0" localSheetId="4">#REF!</definedName>
    <definedName name="s1_0" localSheetId="3">#REF!</definedName>
    <definedName name="s1_0" localSheetId="2">#REF!</definedName>
    <definedName name="s1_0" localSheetId="7">#REF!</definedName>
    <definedName name="s1_0" localSheetId="8">#REF!</definedName>
    <definedName name="s1_0" localSheetId="5">#REF!</definedName>
    <definedName name="s1_0" localSheetId="6">#REF!</definedName>
    <definedName name="s1_0" localSheetId="1">#REF!</definedName>
    <definedName name="s1_0">#REF!</definedName>
    <definedName name="s1_1" localSheetId="4">#REF!</definedName>
    <definedName name="s1_1" localSheetId="3">#REF!</definedName>
    <definedName name="s1_1" localSheetId="2">#REF!</definedName>
    <definedName name="s1_1" localSheetId="7">#REF!</definedName>
    <definedName name="s1_1" localSheetId="8">#REF!</definedName>
    <definedName name="s1_1" localSheetId="5">#REF!</definedName>
    <definedName name="s1_1" localSheetId="6">#REF!</definedName>
    <definedName name="s1_1" localSheetId="1">#REF!</definedName>
    <definedName name="s1_1">#REF!</definedName>
    <definedName name="S10_" localSheetId="4">#REF!</definedName>
    <definedName name="S10_" localSheetId="3">#REF!</definedName>
    <definedName name="S10_" localSheetId="2">#REF!</definedName>
    <definedName name="S10_" localSheetId="7">#REF!</definedName>
    <definedName name="S10_" localSheetId="8">#REF!</definedName>
    <definedName name="S10_" localSheetId="5">#REF!</definedName>
    <definedName name="S10_" localSheetId="6">#REF!</definedName>
    <definedName name="S10_" localSheetId="1">#REF!</definedName>
    <definedName name="S10_">#REF!</definedName>
    <definedName name="S11_" localSheetId="4">#REF!</definedName>
    <definedName name="S11_" localSheetId="3">#REF!</definedName>
    <definedName name="S11_" localSheetId="2">#REF!</definedName>
    <definedName name="S11_" localSheetId="7">#REF!</definedName>
    <definedName name="S11_" localSheetId="8">#REF!</definedName>
    <definedName name="S11_" localSheetId="5">#REF!</definedName>
    <definedName name="S11_" localSheetId="6">#REF!</definedName>
    <definedName name="S11_" localSheetId="1">#REF!</definedName>
    <definedName name="S11_">#REF!</definedName>
    <definedName name="S12_" localSheetId="4">#REF!</definedName>
    <definedName name="S12_" localSheetId="3">#REF!</definedName>
    <definedName name="S12_" localSheetId="2">#REF!</definedName>
    <definedName name="S12_" localSheetId="7">#REF!</definedName>
    <definedName name="S12_" localSheetId="8">#REF!</definedName>
    <definedName name="S12_" localSheetId="5">#REF!</definedName>
    <definedName name="S12_" localSheetId="6">#REF!</definedName>
    <definedName name="S12_" localSheetId="1">#REF!</definedName>
    <definedName name="S12_">#REF!</definedName>
    <definedName name="S13_" localSheetId="4">#REF!</definedName>
    <definedName name="S13_" localSheetId="3">#REF!</definedName>
    <definedName name="S13_" localSheetId="2">#REF!</definedName>
    <definedName name="S13_" localSheetId="7">#REF!</definedName>
    <definedName name="S13_" localSheetId="8">#REF!</definedName>
    <definedName name="S13_" localSheetId="5">#REF!</definedName>
    <definedName name="S13_" localSheetId="6">#REF!</definedName>
    <definedName name="S13_" localSheetId="1">#REF!</definedName>
    <definedName name="S13_">#REF!</definedName>
    <definedName name="S14_" localSheetId="4">#REF!</definedName>
    <definedName name="S14_" localSheetId="3">#REF!</definedName>
    <definedName name="S14_" localSheetId="2">#REF!</definedName>
    <definedName name="S14_" localSheetId="7">#REF!</definedName>
    <definedName name="S14_" localSheetId="8">#REF!</definedName>
    <definedName name="S14_" localSheetId="5">#REF!</definedName>
    <definedName name="S14_" localSheetId="6">#REF!</definedName>
    <definedName name="S14_" localSheetId="1">#REF!</definedName>
    <definedName name="S14_">#REF!</definedName>
    <definedName name="S15_" localSheetId="4">#REF!</definedName>
    <definedName name="S15_" localSheetId="3">#REF!</definedName>
    <definedName name="S15_" localSheetId="2">#REF!</definedName>
    <definedName name="S15_" localSheetId="7">#REF!</definedName>
    <definedName name="S15_" localSheetId="8">#REF!</definedName>
    <definedName name="S15_" localSheetId="5">#REF!</definedName>
    <definedName name="S15_" localSheetId="6">#REF!</definedName>
    <definedName name="S15_" localSheetId="1">#REF!</definedName>
    <definedName name="S15_">#REF!</definedName>
    <definedName name="S16_" localSheetId="4">#REF!</definedName>
    <definedName name="S16_" localSheetId="3">#REF!</definedName>
    <definedName name="S16_" localSheetId="2">#REF!</definedName>
    <definedName name="S16_" localSheetId="7">#REF!</definedName>
    <definedName name="S16_" localSheetId="8">#REF!</definedName>
    <definedName name="S16_" localSheetId="5">#REF!</definedName>
    <definedName name="S16_" localSheetId="6">#REF!</definedName>
    <definedName name="S16_" localSheetId="1">#REF!</definedName>
    <definedName name="S16_">#REF!</definedName>
    <definedName name="S17_" localSheetId="4">#REF!</definedName>
    <definedName name="S17_" localSheetId="3">#REF!</definedName>
    <definedName name="S17_" localSheetId="2">#REF!</definedName>
    <definedName name="S17_" localSheetId="7">#REF!</definedName>
    <definedName name="S17_" localSheetId="8">#REF!</definedName>
    <definedName name="S17_" localSheetId="5">#REF!</definedName>
    <definedName name="S17_" localSheetId="6">#REF!</definedName>
    <definedName name="S17_" localSheetId="1">#REF!</definedName>
    <definedName name="S17_">#REF!</definedName>
    <definedName name="S18_" localSheetId="4">#REF!</definedName>
    <definedName name="S18_" localSheetId="3">#REF!</definedName>
    <definedName name="S18_" localSheetId="2">#REF!</definedName>
    <definedName name="S18_" localSheetId="7">#REF!</definedName>
    <definedName name="S18_" localSheetId="8">#REF!</definedName>
    <definedName name="S18_" localSheetId="5">#REF!</definedName>
    <definedName name="S18_" localSheetId="6">#REF!</definedName>
    <definedName name="S18_" localSheetId="1">#REF!</definedName>
    <definedName name="S18_">#REF!</definedName>
    <definedName name="S19_" localSheetId="4">#REF!</definedName>
    <definedName name="S19_" localSheetId="3">#REF!</definedName>
    <definedName name="S19_" localSheetId="2">#REF!</definedName>
    <definedName name="S19_" localSheetId="7">#REF!</definedName>
    <definedName name="S19_" localSheetId="8">#REF!</definedName>
    <definedName name="S19_" localSheetId="5">#REF!</definedName>
    <definedName name="S19_" localSheetId="6">#REF!</definedName>
    <definedName name="S19_" localSheetId="1">#REF!</definedName>
    <definedName name="S19_">#REF!</definedName>
    <definedName name="S2_" localSheetId="4">#REF!</definedName>
    <definedName name="S2_" localSheetId="3">#REF!</definedName>
    <definedName name="S2_" localSheetId="2">#REF!</definedName>
    <definedName name="S2_" localSheetId="7">#REF!</definedName>
    <definedName name="S2_" localSheetId="8">#REF!</definedName>
    <definedName name="S2_" localSheetId="5">#REF!</definedName>
    <definedName name="S2_" localSheetId="6">#REF!</definedName>
    <definedName name="S2_" localSheetId="1">#REF!</definedName>
    <definedName name="S2_">#REF!</definedName>
    <definedName name="S20_" localSheetId="4">#REF!</definedName>
    <definedName name="S20_" localSheetId="3">#REF!</definedName>
    <definedName name="S20_" localSheetId="2">#REF!</definedName>
    <definedName name="S20_" localSheetId="7">#REF!</definedName>
    <definedName name="S20_" localSheetId="8">#REF!</definedName>
    <definedName name="S20_" localSheetId="5">#REF!</definedName>
    <definedName name="S20_" localSheetId="6">#REF!</definedName>
    <definedName name="S20_" localSheetId="1">#REF!</definedName>
    <definedName name="S20_">#REF!</definedName>
    <definedName name="S3_" localSheetId="4">#REF!</definedName>
    <definedName name="S3_" localSheetId="3">#REF!</definedName>
    <definedName name="S3_" localSheetId="2">#REF!</definedName>
    <definedName name="S3_" localSheetId="7">#REF!</definedName>
    <definedName name="S3_" localSheetId="8">#REF!</definedName>
    <definedName name="S3_" localSheetId="5">#REF!</definedName>
    <definedName name="S3_" localSheetId="6">#REF!</definedName>
    <definedName name="S3_" localSheetId="1">#REF!</definedName>
    <definedName name="S3_">#REF!</definedName>
    <definedName name="S350L" localSheetId="4">#REF!</definedName>
    <definedName name="S350L" localSheetId="3">#REF!</definedName>
    <definedName name="S350L" localSheetId="2">#REF!</definedName>
    <definedName name="S350L" localSheetId="7">#REF!</definedName>
    <definedName name="S350L" localSheetId="8">#REF!</definedName>
    <definedName name="S350L" localSheetId="5">#REF!</definedName>
    <definedName name="S350L" localSheetId="6">#REF!</definedName>
    <definedName name="S350L" localSheetId="1">#REF!</definedName>
    <definedName name="S350L">#REF!</definedName>
    <definedName name="S4_" localSheetId="4">#REF!</definedName>
    <definedName name="S4_" localSheetId="3">#REF!</definedName>
    <definedName name="S4_" localSheetId="2">#REF!</definedName>
    <definedName name="S4_" localSheetId="7">#REF!</definedName>
    <definedName name="S4_" localSheetId="8">#REF!</definedName>
    <definedName name="S4_" localSheetId="5">#REF!</definedName>
    <definedName name="S4_" localSheetId="6">#REF!</definedName>
    <definedName name="S4_" localSheetId="1">#REF!</definedName>
    <definedName name="S4_">#REF!</definedName>
    <definedName name="S5_" localSheetId="4">#REF!</definedName>
    <definedName name="S5_" localSheetId="3">#REF!</definedName>
    <definedName name="S5_" localSheetId="2">#REF!</definedName>
    <definedName name="S5_" localSheetId="7">#REF!</definedName>
    <definedName name="S5_" localSheetId="8">#REF!</definedName>
    <definedName name="S5_" localSheetId="5">#REF!</definedName>
    <definedName name="S5_" localSheetId="6">#REF!</definedName>
    <definedName name="S5_" localSheetId="1">#REF!</definedName>
    <definedName name="S5_">#REF!</definedName>
    <definedName name="S6_" localSheetId="4">#REF!</definedName>
    <definedName name="S6_" localSheetId="3">#REF!</definedName>
    <definedName name="S6_" localSheetId="2">#REF!</definedName>
    <definedName name="S6_" localSheetId="7">#REF!</definedName>
    <definedName name="S6_" localSheetId="8">#REF!</definedName>
    <definedName name="S6_" localSheetId="5">#REF!</definedName>
    <definedName name="S6_" localSheetId="6">#REF!</definedName>
    <definedName name="S6_" localSheetId="1">#REF!</definedName>
    <definedName name="S6_">#REF!</definedName>
    <definedName name="S7_" localSheetId="4">#REF!</definedName>
    <definedName name="S7_" localSheetId="3">#REF!</definedName>
    <definedName name="S7_" localSheetId="2">#REF!</definedName>
    <definedName name="S7_" localSheetId="7">#REF!</definedName>
    <definedName name="S7_" localSheetId="8">#REF!</definedName>
    <definedName name="S7_" localSheetId="5">#REF!</definedName>
    <definedName name="S7_" localSheetId="6">#REF!</definedName>
    <definedName name="S7_" localSheetId="1">#REF!</definedName>
    <definedName name="S7_">#REF!</definedName>
    <definedName name="S8_" localSheetId="4">#REF!</definedName>
    <definedName name="S8_" localSheetId="3">#REF!</definedName>
    <definedName name="S8_" localSheetId="2">#REF!</definedName>
    <definedName name="S8_" localSheetId="7">#REF!</definedName>
    <definedName name="S8_" localSheetId="8">#REF!</definedName>
    <definedName name="S8_" localSheetId="5">#REF!</definedName>
    <definedName name="S8_" localSheetId="6">#REF!</definedName>
    <definedName name="S8_" localSheetId="1">#REF!</definedName>
    <definedName name="S8_">#REF!</definedName>
    <definedName name="S9_" localSheetId="4">#REF!</definedName>
    <definedName name="S9_" localSheetId="3">#REF!</definedName>
    <definedName name="S9_" localSheetId="2">#REF!</definedName>
    <definedName name="S9_" localSheetId="7">#REF!</definedName>
    <definedName name="S9_" localSheetId="8">#REF!</definedName>
    <definedName name="S9_" localSheetId="5">#REF!</definedName>
    <definedName name="S9_" localSheetId="6">#REF!</definedName>
    <definedName name="S9_" localSheetId="1">#REF!</definedName>
    <definedName name="S9_">#REF!</definedName>
    <definedName name="sa" localSheetId="4">#REF!</definedName>
    <definedName name="sa" localSheetId="3">#REF!</definedName>
    <definedName name="sa" localSheetId="2">#REF!</definedName>
    <definedName name="sa" localSheetId="7">#REF!</definedName>
    <definedName name="sa" localSheetId="8">#REF!</definedName>
    <definedName name="sa" localSheetId="5">#REF!</definedName>
    <definedName name="sa" localSheetId="6">#REF!</definedName>
    <definedName name="sa" localSheetId="1">#REF!</definedName>
    <definedName name="sa">#REF!</definedName>
    <definedName name="SAF" localSheetId="4">#REF!</definedName>
    <definedName name="SAF" localSheetId="3">#REF!</definedName>
    <definedName name="SAF" localSheetId="2">#REF!</definedName>
    <definedName name="SAF" localSheetId="7">#REF!</definedName>
    <definedName name="SAF" localSheetId="8">#REF!</definedName>
    <definedName name="SAF" localSheetId="5">#REF!</definedName>
    <definedName name="SAF" localSheetId="6">#REF!</definedName>
    <definedName name="SAF" localSheetId="1">#REF!</definedName>
    <definedName name="SAF">#REF!</definedName>
    <definedName name="SALINS" localSheetId="4">#REF!</definedName>
    <definedName name="SALINS" localSheetId="3">#REF!</definedName>
    <definedName name="SALINS" localSheetId="2">#REF!</definedName>
    <definedName name="SALINS" localSheetId="7">#REF!</definedName>
    <definedName name="SALINS" localSheetId="8">#REF!</definedName>
    <definedName name="SALINS" localSheetId="5">#REF!</definedName>
    <definedName name="SALINS" localSheetId="6">#REF!</definedName>
    <definedName name="SALINS" localSheetId="1">#REF!</definedName>
    <definedName name="SALINS">#REF!</definedName>
    <definedName name="Sample_Size">[17]SMSTemp!$B$34</definedName>
    <definedName name="Sampled_Stratum_total">[17]SMSTemp!$B$40</definedName>
    <definedName name="SAPBEXrevision" hidden="1">1</definedName>
    <definedName name="SAPBEXsysID" hidden="1">"BWP"</definedName>
    <definedName name="SAPBEXwbID" hidden="1">"44Y1G9SWMUJUSYKKC3IRIZUHH"</definedName>
    <definedName name="SATBLT" localSheetId="4">[12]!SATBLT</definedName>
    <definedName name="SATBLT" localSheetId="3">[12]!SATBLT</definedName>
    <definedName name="SATBLT" localSheetId="2">[12]!SATBLT</definedName>
    <definedName name="SATBLT" localSheetId="8">[12]!SATBLT</definedName>
    <definedName name="SATBLT" localSheetId="5">[12]!SATBLT</definedName>
    <definedName name="SATBLT" localSheetId="6">[12]!SATBLT</definedName>
    <definedName name="SATBLT" localSheetId="1">[12]!SATBLT</definedName>
    <definedName name="SATBLT">[12]!SATBLT</definedName>
    <definedName name="SATBUS" localSheetId="4">[12]!SATBUS</definedName>
    <definedName name="SATBUS" localSheetId="3">[12]!SATBUS</definedName>
    <definedName name="SATBUS" localSheetId="2">[12]!SATBUS</definedName>
    <definedName name="SATBUS" localSheetId="8">[12]!SATBUS</definedName>
    <definedName name="SATBUS" localSheetId="5">[12]!SATBUS</definedName>
    <definedName name="SATBUS" localSheetId="6">[12]!SATBUS</definedName>
    <definedName name="SATBUS" localSheetId="1">[12]!SATBUS</definedName>
    <definedName name="SATBUS">[12]!SATBUS</definedName>
    <definedName name="SATRAP" localSheetId="4">[12]!SATRAP</definedName>
    <definedName name="SATRAP" localSheetId="3">[12]!SATRAP</definedName>
    <definedName name="SATRAP" localSheetId="2">[12]!SATRAP</definedName>
    <definedName name="SATRAP" localSheetId="8">[12]!SATRAP</definedName>
    <definedName name="SATRAP" localSheetId="5">[12]!SATRAP</definedName>
    <definedName name="SATRAP" localSheetId="6">[12]!SATRAP</definedName>
    <definedName name="SATRAP" localSheetId="1">[12]!SATRAP</definedName>
    <definedName name="SATRAP">[12]!SATRAP</definedName>
    <definedName name="SAV_INV" localSheetId="4">#REF!</definedName>
    <definedName name="SAV_INV" localSheetId="3">#REF!</definedName>
    <definedName name="SAV_INV" localSheetId="2">#REF!</definedName>
    <definedName name="SAV_INV" localSheetId="7">#REF!</definedName>
    <definedName name="SAV_INV" localSheetId="8">#REF!</definedName>
    <definedName name="SAV_INV" localSheetId="5">#REF!</definedName>
    <definedName name="SAV_INV" localSheetId="6">#REF!</definedName>
    <definedName name="SAV_INV" localSheetId="1">#REF!</definedName>
    <definedName name="SAV_INV">#REF!</definedName>
    <definedName name="save_as_wk1">#N/A</definedName>
    <definedName name="SD" localSheetId="4">#REF!</definedName>
    <definedName name="SD" localSheetId="3">#REF!</definedName>
    <definedName name="SD" localSheetId="2">#REF!</definedName>
    <definedName name="SD" localSheetId="7">#REF!</definedName>
    <definedName name="SD" localSheetId="8">#REF!</definedName>
    <definedName name="SD" localSheetId="5">#REF!</definedName>
    <definedName name="SD" localSheetId="6">#REF!</definedName>
    <definedName name="SD" localSheetId="1">#REF!</definedName>
    <definedName name="SD">#REF!</definedName>
    <definedName name="SDEYH" localSheetId="4">#REF!</definedName>
    <definedName name="SDEYH" localSheetId="3">#REF!</definedName>
    <definedName name="SDEYH" localSheetId="2">#REF!</definedName>
    <definedName name="SDEYH" localSheetId="7">#REF!</definedName>
    <definedName name="SDEYH" localSheetId="8">#REF!</definedName>
    <definedName name="SDEYH" localSheetId="5">#REF!</definedName>
    <definedName name="SDEYH" localSheetId="6">#REF!</definedName>
    <definedName name="SDEYH" localSheetId="1">#REF!</definedName>
    <definedName name="SDEYH">#REF!</definedName>
    <definedName name="sdf" localSheetId="4">#REF!</definedName>
    <definedName name="sdf" localSheetId="3">#REF!</definedName>
    <definedName name="sdf" localSheetId="2">#REF!</definedName>
    <definedName name="sdf" localSheetId="7">#REF!</definedName>
    <definedName name="sdf" localSheetId="8">#REF!</definedName>
    <definedName name="sdf" localSheetId="5">#REF!</definedName>
    <definedName name="sdf" localSheetId="6">#REF!</definedName>
    <definedName name="sdf" localSheetId="1">#REF!</definedName>
    <definedName name="sdf">#REF!</definedName>
    <definedName name="sdff">#N/A</definedName>
    <definedName name="sdfgrht" localSheetId="4">#REF!</definedName>
    <definedName name="sdfgrht" localSheetId="3">#REF!</definedName>
    <definedName name="sdfgrht" localSheetId="2">#REF!</definedName>
    <definedName name="sdfgrht" localSheetId="7">#REF!</definedName>
    <definedName name="sdfgrht" localSheetId="8">#REF!</definedName>
    <definedName name="sdfgrht" localSheetId="5">#REF!</definedName>
    <definedName name="sdfgrht" localSheetId="6">#REF!</definedName>
    <definedName name="sdfgrht" localSheetId="1">#REF!</definedName>
    <definedName name="sdfgrht">#REF!</definedName>
    <definedName name="SDG" localSheetId="4">#REF!</definedName>
    <definedName name="SDG" localSheetId="3">#REF!</definedName>
    <definedName name="SDG" localSheetId="2">#REF!</definedName>
    <definedName name="SDG" localSheetId="7">#REF!</definedName>
    <definedName name="SDG" localSheetId="8">#REF!</definedName>
    <definedName name="SDG" localSheetId="5">#REF!</definedName>
    <definedName name="SDG" localSheetId="6">#REF!</definedName>
    <definedName name="SDG" localSheetId="1">#REF!</definedName>
    <definedName name="SDG">#REF!</definedName>
    <definedName name="sdvd" localSheetId="4">#REF!</definedName>
    <definedName name="sdvd" localSheetId="3">#REF!</definedName>
    <definedName name="sdvd" localSheetId="2">#REF!</definedName>
    <definedName name="sdvd" localSheetId="7">#REF!</definedName>
    <definedName name="sdvd" localSheetId="8">#REF!</definedName>
    <definedName name="sdvd" localSheetId="5">#REF!</definedName>
    <definedName name="sdvd" localSheetId="6">#REF!</definedName>
    <definedName name="sdvd" localSheetId="1">#REF!</definedName>
    <definedName name="sdvd">#REF!</definedName>
    <definedName name="sdxsd" localSheetId="4">#REF!</definedName>
    <definedName name="sdxsd" localSheetId="3">#REF!</definedName>
    <definedName name="sdxsd" localSheetId="2">#REF!</definedName>
    <definedName name="sdxsd" localSheetId="7">#REF!</definedName>
    <definedName name="sdxsd" localSheetId="8">#REF!</definedName>
    <definedName name="sdxsd" localSheetId="5">#REF!</definedName>
    <definedName name="sdxsd" localSheetId="6">#REF!</definedName>
    <definedName name="sdxsd" localSheetId="1">#REF!</definedName>
    <definedName name="sdxsd">#REF!</definedName>
    <definedName name="SE" localSheetId="4">#REF!</definedName>
    <definedName name="SE" localSheetId="3">#REF!</definedName>
    <definedName name="SE" localSheetId="2">#REF!</definedName>
    <definedName name="SE" localSheetId="7">#REF!</definedName>
    <definedName name="SE" localSheetId="8">#REF!</definedName>
    <definedName name="SE" localSheetId="5">#REF!</definedName>
    <definedName name="SE" localSheetId="6">#REF!</definedName>
    <definedName name="SE" localSheetId="1">#REF!</definedName>
    <definedName name="SE">#REF!</definedName>
    <definedName name="SE.ADT.ILIT.ZS" localSheetId="4">#REF!</definedName>
    <definedName name="SE.ADT.ILIT.ZS" localSheetId="3">#REF!</definedName>
    <definedName name="SE.ADT.ILIT.ZS" localSheetId="2">#REF!</definedName>
    <definedName name="SE.ADT.ILIT.ZS" localSheetId="7">#REF!</definedName>
    <definedName name="SE.ADT.ILIT.ZS" localSheetId="8">#REF!</definedName>
    <definedName name="SE.ADT.ILIT.ZS" localSheetId="5">#REF!</definedName>
    <definedName name="SE.ADT.ILIT.ZS" localSheetId="6">#REF!</definedName>
    <definedName name="SE.ADT.ILIT.ZS" localSheetId="1">#REF!</definedName>
    <definedName name="SE.ADT.ILIT.ZS">#REF!</definedName>
    <definedName name="SE.PRM.ENRR" localSheetId="4">#REF!</definedName>
    <definedName name="SE.PRM.ENRR" localSheetId="3">#REF!</definedName>
    <definedName name="SE.PRM.ENRR" localSheetId="2">#REF!</definedName>
    <definedName name="SE.PRM.ENRR" localSheetId="7">#REF!</definedName>
    <definedName name="SE.PRM.ENRR" localSheetId="8">#REF!</definedName>
    <definedName name="SE.PRM.ENRR" localSheetId="5">#REF!</definedName>
    <definedName name="SE.PRM.ENRR" localSheetId="6">#REF!</definedName>
    <definedName name="SE.PRM.ENRR" localSheetId="1">#REF!</definedName>
    <definedName name="SE.PRM.ENRR">#REF!</definedName>
    <definedName name="SE.PRM.ENRR.FE" localSheetId="4">#REF!</definedName>
    <definedName name="SE.PRM.ENRR.FE" localSheetId="3">#REF!</definedName>
    <definedName name="SE.PRM.ENRR.FE" localSheetId="2">#REF!</definedName>
    <definedName name="SE.PRM.ENRR.FE" localSheetId="7">#REF!</definedName>
    <definedName name="SE.PRM.ENRR.FE" localSheetId="8">#REF!</definedName>
    <definedName name="SE.PRM.ENRR.FE" localSheetId="5">#REF!</definedName>
    <definedName name="SE.PRM.ENRR.FE" localSheetId="6">#REF!</definedName>
    <definedName name="SE.PRM.ENRR.FE" localSheetId="1">#REF!</definedName>
    <definedName name="SE.PRM.ENRR.FE">#REF!</definedName>
    <definedName name="SE.PRM.ENRR.MA" localSheetId="4">#REF!</definedName>
    <definedName name="SE.PRM.ENRR.MA" localSheetId="3">#REF!</definedName>
    <definedName name="SE.PRM.ENRR.MA" localSheetId="2">#REF!</definedName>
    <definedName name="SE.PRM.ENRR.MA" localSheetId="7">#REF!</definedName>
    <definedName name="SE.PRM.ENRR.MA" localSheetId="8">#REF!</definedName>
    <definedName name="SE.PRM.ENRR.MA" localSheetId="5">#REF!</definedName>
    <definedName name="SE.PRM.ENRR.MA" localSheetId="6">#REF!</definedName>
    <definedName name="SE.PRM.ENRR.MA" localSheetId="1">#REF!</definedName>
    <definedName name="SE.PRM.ENRR.MA">#REF!</definedName>
    <definedName name="SectorTable">#N/A</definedName>
    <definedName name="sedfrgt" localSheetId="4">#REF!</definedName>
    <definedName name="sedfrgt" localSheetId="3">#REF!</definedName>
    <definedName name="sedfrgt" localSheetId="2">#REF!</definedName>
    <definedName name="sedfrgt" localSheetId="7">#REF!</definedName>
    <definedName name="sedfrgt" localSheetId="8">#REF!</definedName>
    <definedName name="sedfrgt" localSheetId="5">#REF!</definedName>
    <definedName name="sedfrgt" localSheetId="6">#REF!</definedName>
    <definedName name="sedfrgt" localSheetId="1">#REF!</definedName>
    <definedName name="sedfrgt">#REF!</definedName>
    <definedName name="sedrf" localSheetId="4">#REF!</definedName>
    <definedName name="sedrf" localSheetId="3">#REF!</definedName>
    <definedName name="sedrf" localSheetId="2">#REF!</definedName>
    <definedName name="sedrf" localSheetId="7">#REF!</definedName>
    <definedName name="sedrf" localSheetId="8">#REF!</definedName>
    <definedName name="sedrf" localSheetId="5">#REF!</definedName>
    <definedName name="sedrf" localSheetId="6">#REF!</definedName>
    <definedName name="sedrf" localSheetId="1">#REF!</definedName>
    <definedName name="sedrf">#REF!</definedName>
    <definedName name="Selagr" localSheetId="4">#REF!</definedName>
    <definedName name="Selagr" localSheetId="3">#REF!</definedName>
    <definedName name="Selagr" localSheetId="2">#REF!</definedName>
    <definedName name="Selagr" localSheetId="7">#REF!</definedName>
    <definedName name="Selagr" localSheetId="8">#REF!</definedName>
    <definedName name="Selagr" localSheetId="5">#REF!</definedName>
    <definedName name="Selagr" localSheetId="6">#REF!</definedName>
    <definedName name="Selagr" localSheetId="1">#REF!</definedName>
    <definedName name="Selagr">#REF!</definedName>
    <definedName name="Selgds" localSheetId="4">#REF!</definedName>
    <definedName name="Selgds" localSheetId="3">#REF!</definedName>
    <definedName name="Selgds" localSheetId="2">#REF!</definedName>
    <definedName name="Selgds" localSheetId="7">#REF!</definedName>
    <definedName name="Selgds" localSheetId="8">#REF!</definedName>
    <definedName name="Selgds" localSheetId="5">#REF!</definedName>
    <definedName name="Selgds" localSheetId="6">#REF!</definedName>
    <definedName name="Selgds" localSheetId="1">#REF!</definedName>
    <definedName name="Selgds">#REF!</definedName>
    <definedName name="SER" localSheetId="4">#REF!</definedName>
    <definedName name="SER" localSheetId="3">#REF!</definedName>
    <definedName name="SER" localSheetId="2">#REF!</definedName>
    <definedName name="SER" localSheetId="7">#REF!</definedName>
    <definedName name="SER" localSheetId="8">#REF!</definedName>
    <definedName name="SER" localSheetId="5">#REF!</definedName>
    <definedName name="SER" localSheetId="6">#REF!</definedName>
    <definedName name="SER" localSheetId="1">#REF!</definedName>
    <definedName name="SER">#REF!</definedName>
    <definedName name="SERU" localSheetId="4">#REF!</definedName>
    <definedName name="SERU" localSheetId="3">#REF!</definedName>
    <definedName name="SERU" localSheetId="2">#REF!</definedName>
    <definedName name="SERU" localSheetId="7">#REF!</definedName>
    <definedName name="SERU" localSheetId="8">#REF!</definedName>
    <definedName name="SERU" localSheetId="5">#REF!</definedName>
    <definedName name="SERU" localSheetId="6">#REF!</definedName>
    <definedName name="SERU" localSheetId="1">#REF!</definedName>
    <definedName name="SERU">#REF!</definedName>
    <definedName name="server1">[36]сервер!$F$15</definedName>
    <definedName name="sewc" localSheetId="4">#REF!</definedName>
    <definedName name="sewc" localSheetId="3">#REF!</definedName>
    <definedName name="sewc" localSheetId="2">#REF!</definedName>
    <definedName name="sewc" localSheetId="7">#REF!</definedName>
    <definedName name="sewc" localSheetId="8">#REF!</definedName>
    <definedName name="sewc" localSheetId="5">#REF!</definedName>
    <definedName name="sewc" localSheetId="6">#REF!</definedName>
    <definedName name="sewc" localSheetId="1">#REF!</definedName>
    <definedName name="sewc">#REF!</definedName>
    <definedName name="sf" localSheetId="4">#REF!</definedName>
    <definedName name="sf" localSheetId="3">#REF!</definedName>
    <definedName name="sf" localSheetId="2">#REF!</definedName>
    <definedName name="sf" localSheetId="7">#REF!</definedName>
    <definedName name="sf" localSheetId="8">#REF!</definedName>
    <definedName name="sf" localSheetId="5">#REF!</definedName>
    <definedName name="sf" localSheetId="6">#REF!</definedName>
    <definedName name="sf" localSheetId="1">#REF!</definedName>
    <definedName name="sf">#REF!</definedName>
    <definedName name="SHARED_FORMULA_15_6_15_6_0">"([.J7]+[.K7]+[.L7]+[.M7])/[.C7]*100"</definedName>
    <definedName name="SHOP_3_ex_TP" localSheetId="4">[37]July_03_Pg8!#REF!</definedName>
    <definedName name="SHOP_3_ex_TP" localSheetId="3">[37]July_03_Pg8!#REF!</definedName>
    <definedName name="SHOP_3_ex_TP" localSheetId="2">[37]July_03_Pg8!#REF!</definedName>
    <definedName name="SHOP_3_ex_TP" localSheetId="7">[37]July_03_Pg8!#REF!</definedName>
    <definedName name="SHOP_3_ex_TP" localSheetId="8">[37]July_03_Pg8!#REF!</definedName>
    <definedName name="SHOP_3_ex_TP" localSheetId="5">[37]July_03_Pg8!#REF!</definedName>
    <definedName name="SHOP_3_ex_TP" localSheetId="6">[37]July_03_Pg8!#REF!</definedName>
    <definedName name="SHOP_3_ex_TP" localSheetId="1">[37]July_03_Pg8!#REF!</definedName>
    <definedName name="SHOP_3_ex_TP">[37]July_03_Pg8!#REF!</definedName>
    <definedName name="SHOP3" localSheetId="4">#REF!</definedName>
    <definedName name="SHOP3" localSheetId="3">#REF!</definedName>
    <definedName name="SHOP3" localSheetId="2">#REF!</definedName>
    <definedName name="SHOP3" localSheetId="7">#REF!</definedName>
    <definedName name="SHOP3" localSheetId="8">#REF!</definedName>
    <definedName name="SHOP3" localSheetId="5">#REF!</definedName>
    <definedName name="SHOP3" localSheetId="6">#REF!</definedName>
    <definedName name="SHOP3" localSheetId="1">#REF!</definedName>
    <definedName name="SHOP3">#REF!</definedName>
    <definedName name="SHP3SUMMARY" localSheetId="4">#REF!</definedName>
    <definedName name="SHP3SUMMARY" localSheetId="3">#REF!</definedName>
    <definedName name="SHP3SUMMARY" localSheetId="2">#REF!</definedName>
    <definedName name="SHP3SUMMARY" localSheetId="7">#REF!</definedName>
    <definedName name="SHP3SUMMARY" localSheetId="8">#REF!</definedName>
    <definedName name="SHP3SUMMARY" localSheetId="5">#REF!</definedName>
    <definedName name="SHP3SUMMARY" localSheetId="6">#REF!</definedName>
    <definedName name="SHP3SUMMARY" localSheetId="1">#REF!</definedName>
    <definedName name="SHP3SUMMARY">#REF!</definedName>
    <definedName name="SIG" localSheetId="4">#REF!</definedName>
    <definedName name="SIG" localSheetId="3">#REF!</definedName>
    <definedName name="SIG" localSheetId="2">#REF!</definedName>
    <definedName name="SIG" localSheetId="7">#REF!</definedName>
    <definedName name="SIG" localSheetId="8">#REF!</definedName>
    <definedName name="SIG" localSheetId="5">#REF!</definedName>
    <definedName name="SIG" localSheetId="6">#REF!</definedName>
    <definedName name="SIG" localSheetId="1">#REF!</definedName>
    <definedName name="SIG">#REF!</definedName>
    <definedName name="SINTER" localSheetId="4">#REF!</definedName>
    <definedName name="SINTER" localSheetId="3">#REF!</definedName>
    <definedName name="SINTER" localSheetId="2">#REF!</definedName>
    <definedName name="SINTER" localSheetId="7">#REF!</definedName>
    <definedName name="SINTER" localSheetId="8">#REF!</definedName>
    <definedName name="SINTER" localSheetId="5">#REF!</definedName>
    <definedName name="SINTER" localSheetId="6">#REF!</definedName>
    <definedName name="SINTER" localSheetId="1">#REF!</definedName>
    <definedName name="SINTER">#REF!</definedName>
    <definedName name="SL.AGR.TOTL.IN" localSheetId="4">#REF!</definedName>
    <definedName name="SL.AGR.TOTL.IN" localSheetId="3">#REF!</definedName>
    <definedName name="SL.AGR.TOTL.IN" localSheetId="2">#REF!</definedName>
    <definedName name="SL.AGR.TOTL.IN" localSheetId="7">#REF!</definedName>
    <definedName name="SL.AGR.TOTL.IN" localSheetId="8">#REF!</definedName>
    <definedName name="SL.AGR.TOTL.IN" localSheetId="5">#REF!</definedName>
    <definedName name="SL.AGR.TOTL.IN" localSheetId="6">#REF!</definedName>
    <definedName name="SL.AGR.TOTL.IN" localSheetId="1">#REF!</definedName>
    <definedName name="SL.AGR.TOTL.IN">#REF!</definedName>
    <definedName name="SL.IND.TOTL.IN" localSheetId="4">#REF!</definedName>
    <definedName name="SL.IND.TOTL.IN" localSheetId="3">#REF!</definedName>
    <definedName name="SL.IND.TOTL.IN" localSheetId="2">#REF!</definedName>
    <definedName name="SL.IND.TOTL.IN" localSheetId="7">#REF!</definedName>
    <definedName name="SL.IND.TOTL.IN" localSheetId="8">#REF!</definedName>
    <definedName name="SL.IND.TOTL.IN" localSheetId="5">#REF!</definedName>
    <definedName name="SL.IND.TOTL.IN" localSheetId="6">#REF!</definedName>
    <definedName name="SL.IND.TOTL.IN" localSheetId="1">#REF!</definedName>
    <definedName name="SL.IND.TOTL.IN">#REF!</definedName>
    <definedName name="SL.SRV.TOTL.IN" localSheetId="4">#REF!</definedName>
    <definedName name="SL.SRV.TOTL.IN" localSheetId="3">#REF!</definedName>
    <definedName name="SL.SRV.TOTL.IN" localSheetId="2">#REF!</definedName>
    <definedName name="SL.SRV.TOTL.IN" localSheetId="7">#REF!</definedName>
    <definedName name="SL.SRV.TOTL.IN" localSheetId="8">#REF!</definedName>
    <definedName name="SL.SRV.TOTL.IN" localSheetId="5">#REF!</definedName>
    <definedName name="SL.SRV.TOTL.IN" localSheetId="6">#REF!</definedName>
    <definedName name="SL.SRV.TOTL.IN" localSheetId="1">#REF!</definedName>
    <definedName name="SL.SRV.TOTL.IN">#REF!</definedName>
    <definedName name="SL.TLF.TOTL.IN" localSheetId="4">#REF!</definedName>
    <definedName name="SL.TLF.TOTL.IN" localSheetId="3">#REF!</definedName>
    <definedName name="SL.TLF.TOTL.IN" localSheetId="2">#REF!</definedName>
    <definedName name="SL.TLF.TOTL.IN" localSheetId="7">#REF!</definedName>
    <definedName name="SL.TLF.TOTL.IN" localSheetId="8">#REF!</definedName>
    <definedName name="SL.TLF.TOTL.IN" localSheetId="5">#REF!</definedName>
    <definedName name="SL.TLF.TOTL.IN" localSheetId="6">#REF!</definedName>
    <definedName name="SL.TLF.TOTL.IN" localSheetId="1">#REF!</definedName>
    <definedName name="SL.TLF.TOTL.IN">#REF!</definedName>
    <definedName name="SLABBING" localSheetId="4">[37]July_03_Pg8!#REF!</definedName>
    <definedName name="SLABBING" localSheetId="3">[37]July_03_Pg8!#REF!</definedName>
    <definedName name="SLABBING" localSheetId="2">[37]July_03_Pg8!#REF!</definedName>
    <definedName name="SLABBING" localSheetId="7">[37]July_03_Pg8!#REF!</definedName>
    <definedName name="SLABBING" localSheetId="8">[37]July_03_Pg8!#REF!</definedName>
    <definedName name="SLABBING" localSheetId="5">[37]July_03_Pg8!#REF!</definedName>
    <definedName name="SLABBING" localSheetId="6">[37]July_03_Pg8!#REF!</definedName>
    <definedName name="SLABBING" localSheetId="1">[37]July_03_Pg8!#REF!</definedName>
    <definedName name="SLABBING">[37]July_03_Pg8!#REF!</definedName>
    <definedName name="SlabPriceBaseIn" localSheetId="4">#REF!</definedName>
    <definedName name="SlabPriceBaseIn" localSheetId="3">#REF!</definedName>
    <definedName name="SlabPriceBaseIn" localSheetId="2">#REF!</definedName>
    <definedName name="SlabPriceBaseIn" localSheetId="7">#REF!</definedName>
    <definedName name="SlabPriceBaseIn" localSheetId="8">#REF!</definedName>
    <definedName name="SlabPriceBaseIn" localSheetId="5">#REF!</definedName>
    <definedName name="SlabPriceBaseIn" localSheetId="6">#REF!</definedName>
    <definedName name="SlabPriceBaseIn" localSheetId="1">#REF!</definedName>
    <definedName name="SlabPriceBaseIn">#REF!</definedName>
    <definedName name="SlabPriceOptimisticIn" localSheetId="4">#REF!</definedName>
    <definedName name="SlabPriceOptimisticIn" localSheetId="3">#REF!</definedName>
    <definedName name="SlabPriceOptimisticIn" localSheetId="2">#REF!</definedName>
    <definedName name="SlabPriceOptimisticIn" localSheetId="7">#REF!</definedName>
    <definedName name="SlabPriceOptimisticIn" localSheetId="8">#REF!</definedName>
    <definedName name="SlabPriceOptimisticIn" localSheetId="5">#REF!</definedName>
    <definedName name="SlabPriceOptimisticIn" localSheetId="6">#REF!</definedName>
    <definedName name="SlabPriceOptimisticIn" localSheetId="1">#REF!</definedName>
    <definedName name="SlabPriceOptimisticIn">#REF!</definedName>
    <definedName name="SlabPricePessimisticIn" localSheetId="4">#REF!</definedName>
    <definedName name="SlabPricePessimisticIn" localSheetId="3">#REF!</definedName>
    <definedName name="SlabPricePessimisticIn" localSheetId="2">#REF!</definedName>
    <definedName name="SlabPricePessimisticIn" localSheetId="7">#REF!</definedName>
    <definedName name="SlabPricePessimisticIn" localSheetId="8">#REF!</definedName>
    <definedName name="SlabPricePessimisticIn" localSheetId="5">#REF!</definedName>
    <definedName name="SlabPricePessimisticIn" localSheetId="6">#REF!</definedName>
    <definedName name="SlabPricePessimisticIn" localSheetId="1">#REF!</definedName>
    <definedName name="SlabPricePessimisticIn">#REF!</definedName>
    <definedName name="SLABS" localSheetId="4">#REF!</definedName>
    <definedName name="SLABS" localSheetId="3">#REF!</definedName>
    <definedName name="SLABS" localSheetId="2">#REF!</definedName>
    <definedName name="SLABS" localSheetId="7">#REF!</definedName>
    <definedName name="SLABS" localSheetId="8">#REF!</definedName>
    <definedName name="SLABS" localSheetId="5">#REF!</definedName>
    <definedName name="SLABS" localSheetId="6">#REF!</definedName>
    <definedName name="SLABS" localSheetId="1">#REF!</definedName>
    <definedName name="SLABS">#REF!</definedName>
    <definedName name="SlabUnitVariableKZTShareIn" localSheetId="4">#REF!</definedName>
    <definedName name="SlabUnitVariableKZTShareIn" localSheetId="3">#REF!</definedName>
    <definedName name="SlabUnitVariableKZTShareIn" localSheetId="2">#REF!</definedName>
    <definedName name="SlabUnitVariableKZTShareIn" localSheetId="7">#REF!</definedName>
    <definedName name="SlabUnitVariableKZTShareIn" localSheetId="8">#REF!</definedName>
    <definedName name="SlabUnitVariableKZTShareIn" localSheetId="5">#REF!</definedName>
    <definedName name="SlabUnitVariableKZTShareIn" localSheetId="6">#REF!</definedName>
    <definedName name="SlabUnitVariableKZTShareIn" localSheetId="1">#REF!</definedName>
    <definedName name="SlabUnitVariableKZTShareIn">#REF!</definedName>
    <definedName name="SlabUnitVariableRealIn" localSheetId="4">#REF!</definedName>
    <definedName name="SlabUnitVariableRealIn" localSheetId="3">#REF!</definedName>
    <definedName name="SlabUnitVariableRealIn" localSheetId="2">#REF!</definedName>
    <definedName name="SlabUnitVariableRealIn" localSheetId="7">#REF!</definedName>
    <definedName name="SlabUnitVariableRealIn" localSheetId="8">#REF!</definedName>
    <definedName name="SlabUnitVariableRealIn" localSheetId="5">#REF!</definedName>
    <definedName name="SlabUnitVariableRealIn" localSheetId="6">#REF!</definedName>
    <definedName name="SlabUnitVariableRealIn" localSheetId="1">#REF!</definedName>
    <definedName name="SlabUnitVariableRealIn">#REF!</definedName>
    <definedName name="SlabVolumeBaseIn" localSheetId="4">#REF!</definedName>
    <definedName name="SlabVolumeBaseIn" localSheetId="3">#REF!</definedName>
    <definedName name="SlabVolumeBaseIn" localSheetId="2">#REF!</definedName>
    <definedName name="SlabVolumeBaseIn" localSheetId="7">#REF!</definedName>
    <definedName name="SlabVolumeBaseIn" localSheetId="8">#REF!</definedName>
    <definedName name="SlabVolumeBaseIn" localSheetId="5">#REF!</definedName>
    <definedName name="SlabVolumeBaseIn" localSheetId="6">#REF!</definedName>
    <definedName name="SlabVolumeBaseIn" localSheetId="1">#REF!</definedName>
    <definedName name="SlabVolumeBaseIn">#REF!</definedName>
    <definedName name="SlabVolumeOptimisticIn" localSheetId="4">#REF!</definedName>
    <definedName name="SlabVolumeOptimisticIn" localSheetId="3">#REF!</definedName>
    <definedName name="SlabVolumeOptimisticIn" localSheetId="2">#REF!</definedName>
    <definedName name="SlabVolumeOptimisticIn" localSheetId="7">#REF!</definedName>
    <definedName name="SlabVolumeOptimisticIn" localSheetId="8">#REF!</definedName>
    <definedName name="SlabVolumeOptimisticIn" localSheetId="5">#REF!</definedName>
    <definedName name="SlabVolumeOptimisticIn" localSheetId="6">#REF!</definedName>
    <definedName name="SlabVolumeOptimisticIn" localSheetId="1">#REF!</definedName>
    <definedName name="SlabVolumeOptimisticIn">#REF!</definedName>
    <definedName name="SlabVolumePessimisticIn" localSheetId="4">#REF!</definedName>
    <definedName name="SlabVolumePessimisticIn" localSheetId="3">#REF!</definedName>
    <definedName name="SlabVolumePessimisticIn" localSheetId="2">#REF!</definedName>
    <definedName name="SlabVolumePessimisticIn" localSheetId="7">#REF!</definedName>
    <definedName name="SlabVolumePessimisticIn" localSheetId="8">#REF!</definedName>
    <definedName name="SlabVolumePessimisticIn" localSheetId="5">#REF!</definedName>
    <definedName name="SlabVolumePessimisticIn" localSheetId="6">#REF!</definedName>
    <definedName name="SlabVolumePessimisticIn" localSheetId="1">#REF!</definedName>
    <definedName name="SlabVolumePessimisticIn">#REF!</definedName>
    <definedName name="SlimePriceRealIn" localSheetId="4">#REF!</definedName>
    <definedName name="SlimePriceRealIn" localSheetId="3">#REF!</definedName>
    <definedName name="SlimePriceRealIn" localSheetId="2">#REF!</definedName>
    <definedName name="SlimePriceRealIn" localSheetId="7">#REF!</definedName>
    <definedName name="SlimePriceRealIn" localSheetId="8">#REF!</definedName>
    <definedName name="SlimePriceRealIn" localSheetId="5">#REF!</definedName>
    <definedName name="SlimePriceRealIn" localSheetId="6">#REF!</definedName>
    <definedName name="SlimePriceRealIn" localSheetId="1">#REF!</definedName>
    <definedName name="SlimePriceRealIn">#REF!</definedName>
    <definedName name="SlimeUnitVariableKZTShareIn" localSheetId="4">#REF!</definedName>
    <definedName name="SlimeUnitVariableKZTShareIn" localSheetId="3">#REF!</definedName>
    <definedName name="SlimeUnitVariableKZTShareIn" localSheetId="2">#REF!</definedName>
    <definedName name="SlimeUnitVariableKZTShareIn" localSheetId="7">#REF!</definedName>
    <definedName name="SlimeUnitVariableKZTShareIn" localSheetId="8">#REF!</definedName>
    <definedName name="SlimeUnitVariableKZTShareIn" localSheetId="5">#REF!</definedName>
    <definedName name="SlimeUnitVariableKZTShareIn" localSheetId="6">#REF!</definedName>
    <definedName name="SlimeUnitVariableKZTShareIn" localSheetId="1">#REF!</definedName>
    <definedName name="SlimeUnitVariableKZTShareIn">#REF!</definedName>
    <definedName name="SlimeUnitVariableRealIn" localSheetId="4">#REF!</definedName>
    <definedName name="SlimeUnitVariableRealIn" localSheetId="3">#REF!</definedName>
    <definedName name="SlimeUnitVariableRealIn" localSheetId="2">#REF!</definedName>
    <definedName name="SlimeUnitVariableRealIn" localSheetId="7">#REF!</definedName>
    <definedName name="SlimeUnitVariableRealIn" localSheetId="8">#REF!</definedName>
    <definedName name="SlimeUnitVariableRealIn" localSheetId="5">#REF!</definedName>
    <definedName name="SlimeUnitVariableRealIn" localSheetId="6">#REF!</definedName>
    <definedName name="SlimeUnitVariableRealIn" localSheetId="1">#REF!</definedName>
    <definedName name="SlimeUnitVariableRealIn">#REF!</definedName>
    <definedName name="SlimeVolumeIn" localSheetId="4">#REF!</definedName>
    <definedName name="SlimeVolumeIn" localSheetId="3">#REF!</definedName>
    <definedName name="SlimeVolumeIn" localSheetId="2">#REF!</definedName>
    <definedName name="SlimeVolumeIn" localSheetId="7">#REF!</definedName>
    <definedName name="SlimeVolumeIn" localSheetId="8">#REF!</definedName>
    <definedName name="SlimeVolumeIn" localSheetId="5">#REF!</definedName>
    <definedName name="SlimeVolumeIn" localSheetId="6">#REF!</definedName>
    <definedName name="SlimeVolumeIn" localSheetId="1">#REF!</definedName>
    <definedName name="SlimeVolumeIn">#REF!</definedName>
    <definedName name="SP.DYN.CBRT.IN" localSheetId="4">#REF!</definedName>
    <definedName name="SP.DYN.CBRT.IN" localSheetId="3">#REF!</definedName>
    <definedName name="SP.DYN.CBRT.IN" localSheetId="2">#REF!</definedName>
    <definedName name="SP.DYN.CBRT.IN" localSheetId="7">#REF!</definedName>
    <definedName name="SP.DYN.CBRT.IN" localSheetId="8">#REF!</definedName>
    <definedName name="SP.DYN.CBRT.IN" localSheetId="5">#REF!</definedName>
    <definedName name="SP.DYN.CBRT.IN" localSheetId="6">#REF!</definedName>
    <definedName name="SP.DYN.CBRT.IN" localSheetId="1">#REF!</definedName>
    <definedName name="SP.DYN.CBRT.IN">#REF!</definedName>
    <definedName name="SP.DYN.CDRT.IN" localSheetId="4">#REF!</definedName>
    <definedName name="SP.DYN.CDRT.IN" localSheetId="3">#REF!</definedName>
    <definedName name="SP.DYN.CDRT.IN" localSheetId="2">#REF!</definedName>
    <definedName name="SP.DYN.CDRT.IN" localSheetId="7">#REF!</definedName>
    <definedName name="SP.DYN.CDRT.IN" localSheetId="8">#REF!</definedName>
    <definedName name="SP.DYN.CDRT.IN" localSheetId="5">#REF!</definedName>
    <definedName name="SP.DYN.CDRT.IN" localSheetId="6">#REF!</definedName>
    <definedName name="SP.DYN.CDRT.IN" localSheetId="1">#REF!</definedName>
    <definedName name="SP.DYN.CDRT.IN">#REF!</definedName>
    <definedName name="SP.DYN.IMRT.IN" localSheetId="4">#REF!</definedName>
    <definedName name="SP.DYN.IMRT.IN" localSheetId="3">#REF!</definedName>
    <definedName name="SP.DYN.IMRT.IN" localSheetId="2">#REF!</definedName>
    <definedName name="SP.DYN.IMRT.IN" localSheetId="7">#REF!</definedName>
    <definedName name="SP.DYN.IMRT.IN" localSheetId="8">#REF!</definedName>
    <definedName name="SP.DYN.IMRT.IN" localSheetId="5">#REF!</definedName>
    <definedName name="SP.DYN.IMRT.IN" localSheetId="6">#REF!</definedName>
    <definedName name="SP.DYN.IMRT.IN" localSheetId="1">#REF!</definedName>
    <definedName name="SP.DYN.IMRT.IN">#REF!</definedName>
    <definedName name="SP.DYN.LE00.IN" localSheetId="4">#REF!</definedName>
    <definedName name="SP.DYN.LE00.IN" localSheetId="3">#REF!</definedName>
    <definedName name="SP.DYN.LE00.IN" localSheetId="2">#REF!</definedName>
    <definedName name="SP.DYN.LE00.IN" localSheetId="7">#REF!</definedName>
    <definedName name="SP.DYN.LE00.IN" localSheetId="8">#REF!</definedName>
    <definedName name="SP.DYN.LE00.IN" localSheetId="5">#REF!</definedName>
    <definedName name="SP.DYN.LE00.IN" localSheetId="6">#REF!</definedName>
    <definedName name="SP.DYN.LE00.IN" localSheetId="1">#REF!</definedName>
    <definedName name="SP.DYN.LE00.IN">#REF!</definedName>
    <definedName name="SP.POP.GROW" localSheetId="4">#REF!</definedName>
    <definedName name="SP.POP.GROW" localSheetId="3">#REF!</definedName>
    <definedName name="SP.POP.GROW" localSheetId="2">#REF!</definedName>
    <definedName name="SP.POP.GROW" localSheetId="7">#REF!</definedName>
    <definedName name="SP.POP.GROW" localSheetId="8">#REF!</definedName>
    <definedName name="SP.POP.GROW" localSheetId="5">#REF!</definedName>
    <definedName name="SP.POP.GROW" localSheetId="6">#REF!</definedName>
    <definedName name="SP.POP.GROW" localSheetId="1">#REF!</definedName>
    <definedName name="SP.POP.GROW">#REF!</definedName>
    <definedName name="SP.POP.TOTL" localSheetId="4">#REF!</definedName>
    <definedName name="SP.POP.TOTL" localSheetId="3">#REF!</definedName>
    <definedName name="SP.POP.TOTL" localSheetId="2">#REF!</definedName>
    <definedName name="SP.POP.TOTL" localSheetId="7">#REF!</definedName>
    <definedName name="SP.POP.TOTL" localSheetId="8">#REF!</definedName>
    <definedName name="SP.POP.TOTL" localSheetId="5">#REF!</definedName>
    <definedName name="SP.POP.TOTL" localSheetId="6">#REF!</definedName>
    <definedName name="SP.POP.TOTL" localSheetId="1">#REF!</definedName>
    <definedName name="SP.POP.TOTL">#REF!</definedName>
    <definedName name="SP.URB.TOTL.IN.ZS" localSheetId="4">#REF!</definedName>
    <definedName name="SP.URB.TOTL.IN.ZS" localSheetId="3">#REF!</definedName>
    <definedName name="SP.URB.TOTL.IN.ZS" localSheetId="2">#REF!</definedName>
    <definedName name="SP.URB.TOTL.IN.ZS" localSheetId="7">#REF!</definedName>
    <definedName name="SP.URB.TOTL.IN.ZS" localSheetId="8">#REF!</definedName>
    <definedName name="SP.URB.TOTL.IN.ZS" localSheetId="5">#REF!</definedName>
    <definedName name="SP.URB.TOTL.IN.ZS" localSheetId="6">#REF!</definedName>
    <definedName name="SP.URB.TOTL.IN.ZS" localSheetId="1">#REF!</definedName>
    <definedName name="SP.URB.TOTL.IN.ZS">#REF!</definedName>
    <definedName name="Sponsor_for_D" localSheetId="4">#REF!</definedName>
    <definedName name="Sponsor_for_D" localSheetId="3">#REF!</definedName>
    <definedName name="Sponsor_for_D" localSheetId="2">#REF!</definedName>
    <definedName name="Sponsor_for_D" localSheetId="7">#REF!</definedName>
    <definedName name="Sponsor_for_D" localSheetId="8">#REF!</definedName>
    <definedName name="Sponsor_for_D" localSheetId="5">#REF!</definedName>
    <definedName name="Sponsor_for_D" localSheetId="6">#REF!</definedName>
    <definedName name="Sponsor_for_D" localSheetId="1">#REF!</definedName>
    <definedName name="Sponsor_for_D">#REF!</definedName>
    <definedName name="sqa" localSheetId="4">#REF!</definedName>
    <definedName name="sqa" localSheetId="3">#REF!</definedName>
    <definedName name="sqa" localSheetId="2">#REF!</definedName>
    <definedName name="sqa" localSheetId="7">#REF!</definedName>
    <definedName name="sqa" localSheetId="8">#REF!</definedName>
    <definedName name="sqa" localSheetId="5">#REF!</definedName>
    <definedName name="sqa" localSheetId="6">#REF!</definedName>
    <definedName name="sqa" localSheetId="1">#REF!</definedName>
    <definedName name="sqa">#REF!</definedName>
    <definedName name="SRFH" localSheetId="4">#REF!</definedName>
    <definedName name="SRFH" localSheetId="3">#REF!</definedName>
    <definedName name="SRFH" localSheetId="2">#REF!</definedName>
    <definedName name="SRFH" localSheetId="7">#REF!</definedName>
    <definedName name="SRFH" localSheetId="8">#REF!</definedName>
    <definedName name="SRFH" localSheetId="5">#REF!</definedName>
    <definedName name="SRFH" localSheetId="6">#REF!</definedName>
    <definedName name="SRFH" localSheetId="1">#REF!</definedName>
    <definedName name="SRFH">#REF!</definedName>
    <definedName name="SSEF" localSheetId="4">#REF!</definedName>
    <definedName name="SSEF" localSheetId="3">#REF!</definedName>
    <definedName name="SSEF" localSheetId="2">#REF!</definedName>
    <definedName name="SSEF" localSheetId="7">#REF!</definedName>
    <definedName name="SSEF" localSheetId="8">#REF!</definedName>
    <definedName name="SSEF" localSheetId="5">#REF!</definedName>
    <definedName name="SSEF" localSheetId="6">#REF!</definedName>
    <definedName name="SSEF" localSheetId="1">#REF!</definedName>
    <definedName name="SSEF">#REF!</definedName>
    <definedName name="Steps" localSheetId="4">#REF!</definedName>
    <definedName name="Steps" localSheetId="3">#REF!</definedName>
    <definedName name="Steps" localSheetId="2">#REF!</definedName>
    <definedName name="Steps" localSheetId="7">#REF!</definedName>
    <definedName name="Steps" localSheetId="8">#REF!</definedName>
    <definedName name="Steps" localSheetId="5">#REF!</definedName>
    <definedName name="Steps" localSheetId="6">#REF!</definedName>
    <definedName name="Steps" localSheetId="1">#REF!</definedName>
    <definedName name="Steps">#REF!</definedName>
    <definedName name="STG" localSheetId="4">#REF!</definedName>
    <definedName name="STG" localSheetId="3">#REF!</definedName>
    <definedName name="STG" localSheetId="2">#REF!</definedName>
    <definedName name="STG" localSheetId="7">#REF!</definedName>
    <definedName name="STG" localSheetId="8">#REF!</definedName>
    <definedName name="STG" localSheetId="5">#REF!</definedName>
    <definedName name="STG" localSheetId="6">#REF!</definedName>
    <definedName name="STG" localSheetId="1">#REF!</definedName>
    <definedName name="STG">#REF!</definedName>
    <definedName name="STGJYH" localSheetId="4">#REF!</definedName>
    <definedName name="STGJYH" localSheetId="3">#REF!</definedName>
    <definedName name="STGJYH" localSheetId="2">#REF!</definedName>
    <definedName name="STGJYH" localSheetId="7">#REF!</definedName>
    <definedName name="STGJYH" localSheetId="8">#REF!</definedName>
    <definedName name="STGJYH" localSheetId="5">#REF!</definedName>
    <definedName name="STGJYH" localSheetId="6">#REF!</definedName>
    <definedName name="STGJYH" localSheetId="1">#REF!</definedName>
    <definedName name="STGJYH">#REF!</definedName>
    <definedName name="Stipend_Y1_PA_Doc_Academic_33" localSheetId="4">#REF!</definedName>
    <definedName name="Stipend_Y1_PA_Doc_Academic_33" localSheetId="3">#REF!</definedName>
    <definedName name="Stipend_Y1_PA_Doc_Academic_33" localSheetId="2">#REF!</definedName>
    <definedName name="Stipend_Y1_PA_Doc_Academic_33" localSheetId="7">#REF!</definedName>
    <definedName name="Stipend_Y1_PA_Doc_Academic_33" localSheetId="8">#REF!</definedName>
    <definedName name="Stipend_Y1_PA_Doc_Academic_33" localSheetId="5">#REF!</definedName>
    <definedName name="Stipend_Y1_PA_Doc_Academic_33" localSheetId="6">#REF!</definedName>
    <definedName name="Stipend_Y1_PA_Doc_Academic_33" localSheetId="1">#REF!</definedName>
    <definedName name="Stipend_Y1_PA_Doc_Academic_33">#REF!</definedName>
    <definedName name="Stipend_Y1_PA_Doc_Academic_50" localSheetId="4">#REF!</definedName>
    <definedName name="Stipend_Y1_PA_Doc_Academic_50" localSheetId="3">#REF!</definedName>
    <definedName name="Stipend_Y1_PA_Doc_Academic_50" localSheetId="2">#REF!</definedName>
    <definedName name="Stipend_Y1_PA_Doc_Academic_50" localSheetId="7">#REF!</definedName>
    <definedName name="Stipend_Y1_PA_Doc_Academic_50" localSheetId="8">#REF!</definedName>
    <definedName name="Stipend_Y1_PA_Doc_Academic_50" localSheetId="5">#REF!</definedName>
    <definedName name="Stipend_Y1_PA_Doc_Academic_50" localSheetId="6">#REF!</definedName>
    <definedName name="Stipend_Y1_PA_Doc_Academic_50" localSheetId="1">#REF!</definedName>
    <definedName name="Stipend_Y1_PA_Doc_Academic_50">#REF!</definedName>
    <definedName name="Stipend_Y1_PA_Doc_Annual_33" localSheetId="4">#REF!</definedName>
    <definedName name="Stipend_Y1_PA_Doc_Annual_33" localSheetId="3">#REF!</definedName>
    <definedName name="Stipend_Y1_PA_Doc_Annual_33" localSheetId="2">#REF!</definedName>
    <definedName name="Stipend_Y1_PA_Doc_Annual_33" localSheetId="7">#REF!</definedName>
    <definedName name="Stipend_Y1_PA_Doc_Annual_33" localSheetId="8">#REF!</definedName>
    <definedName name="Stipend_Y1_PA_Doc_Annual_33" localSheetId="5">#REF!</definedName>
    <definedName name="Stipend_Y1_PA_Doc_Annual_33" localSheetId="6">#REF!</definedName>
    <definedName name="Stipend_Y1_PA_Doc_Annual_33" localSheetId="1">#REF!</definedName>
    <definedName name="Stipend_Y1_PA_Doc_Annual_33">#REF!</definedName>
    <definedName name="Stipend_Y1_PA_Doc_Annual_50" localSheetId="4">#REF!</definedName>
    <definedName name="Stipend_Y1_PA_Doc_Annual_50" localSheetId="3">#REF!</definedName>
    <definedName name="Stipend_Y1_PA_Doc_Annual_50" localSheetId="2">#REF!</definedName>
    <definedName name="Stipend_Y1_PA_Doc_Annual_50" localSheetId="7">#REF!</definedName>
    <definedName name="Stipend_Y1_PA_Doc_Annual_50" localSheetId="8">#REF!</definedName>
    <definedName name="Stipend_Y1_PA_Doc_Annual_50" localSheetId="5">#REF!</definedName>
    <definedName name="Stipend_Y1_PA_Doc_Annual_50" localSheetId="6">#REF!</definedName>
    <definedName name="Stipend_Y1_PA_Doc_Annual_50" localSheetId="1">#REF!</definedName>
    <definedName name="Stipend_Y1_PA_Doc_Annual_50">#REF!</definedName>
    <definedName name="Stipend_Y1_PA_NonDoc_Academic_33" localSheetId="4">#REF!</definedName>
    <definedName name="Stipend_Y1_PA_NonDoc_Academic_33" localSheetId="3">#REF!</definedName>
    <definedName name="Stipend_Y1_PA_NonDoc_Academic_33" localSheetId="2">#REF!</definedName>
    <definedName name="Stipend_Y1_PA_NonDoc_Academic_33" localSheetId="7">#REF!</definedName>
    <definedName name="Stipend_Y1_PA_NonDoc_Academic_33" localSheetId="8">#REF!</definedName>
    <definedName name="Stipend_Y1_PA_NonDoc_Academic_33" localSheetId="5">#REF!</definedName>
    <definedName name="Stipend_Y1_PA_NonDoc_Academic_33" localSheetId="6">#REF!</definedName>
    <definedName name="Stipend_Y1_PA_NonDoc_Academic_33" localSheetId="1">#REF!</definedName>
    <definedName name="Stipend_Y1_PA_NonDoc_Academic_33">#REF!</definedName>
    <definedName name="Stipend_Y1_PA_NonDoc_Academic_50" localSheetId="4">#REF!</definedName>
    <definedName name="Stipend_Y1_PA_NonDoc_Academic_50" localSheetId="3">#REF!</definedName>
    <definedName name="Stipend_Y1_PA_NonDoc_Academic_50" localSheetId="2">#REF!</definedName>
    <definedName name="Stipend_Y1_PA_NonDoc_Academic_50" localSheetId="7">#REF!</definedName>
    <definedName name="Stipend_Y1_PA_NonDoc_Academic_50" localSheetId="8">#REF!</definedName>
    <definedName name="Stipend_Y1_PA_NonDoc_Academic_50" localSheetId="5">#REF!</definedName>
    <definedName name="Stipend_Y1_PA_NonDoc_Academic_50" localSheetId="6">#REF!</definedName>
    <definedName name="Stipend_Y1_PA_NonDoc_Academic_50" localSheetId="1">#REF!</definedName>
    <definedName name="Stipend_Y1_PA_NonDoc_Academic_50">#REF!</definedName>
    <definedName name="Stipend_Y1_PA_NonDoc_Annual_33" localSheetId="4">#REF!</definedName>
    <definedName name="Stipend_Y1_PA_NonDoc_Annual_33" localSheetId="3">#REF!</definedName>
    <definedName name="Stipend_Y1_PA_NonDoc_Annual_33" localSheetId="2">#REF!</definedName>
    <definedName name="Stipend_Y1_PA_NonDoc_Annual_33" localSheetId="7">#REF!</definedName>
    <definedName name="Stipend_Y1_PA_NonDoc_Annual_33" localSheetId="8">#REF!</definedName>
    <definedName name="Stipend_Y1_PA_NonDoc_Annual_33" localSheetId="5">#REF!</definedName>
    <definedName name="Stipend_Y1_PA_NonDoc_Annual_33" localSheetId="6">#REF!</definedName>
    <definedName name="Stipend_Y1_PA_NonDoc_Annual_33" localSheetId="1">#REF!</definedName>
    <definedName name="Stipend_Y1_PA_NonDoc_Annual_33">#REF!</definedName>
    <definedName name="Stipend_Y1_PA_NonDoc_Annual_50" localSheetId="4">#REF!</definedName>
    <definedName name="Stipend_Y1_PA_NonDoc_Annual_50" localSheetId="3">#REF!</definedName>
    <definedName name="Stipend_Y1_PA_NonDoc_Annual_50" localSheetId="2">#REF!</definedName>
    <definedName name="Stipend_Y1_PA_NonDoc_Annual_50" localSheetId="7">#REF!</definedName>
    <definedName name="Stipend_Y1_PA_NonDoc_Annual_50" localSheetId="8">#REF!</definedName>
    <definedName name="Stipend_Y1_PA_NonDoc_Annual_50" localSheetId="5">#REF!</definedName>
    <definedName name="Stipend_Y1_PA_NonDoc_Annual_50" localSheetId="6">#REF!</definedName>
    <definedName name="Stipend_Y1_PA_NonDoc_Annual_50" localSheetId="1">#REF!</definedName>
    <definedName name="Stipend_Y1_PA_NonDoc_Annual_50">#REF!</definedName>
    <definedName name="Stipend_Y1_RA_Academic_33" localSheetId="4">#REF!</definedName>
    <definedName name="Stipend_Y1_RA_Academic_33" localSheetId="3">#REF!</definedName>
    <definedName name="Stipend_Y1_RA_Academic_33" localSheetId="2">#REF!</definedName>
    <definedName name="Stipend_Y1_RA_Academic_33" localSheetId="7">#REF!</definedName>
    <definedName name="Stipend_Y1_RA_Academic_33" localSheetId="8">#REF!</definedName>
    <definedName name="Stipend_Y1_RA_Academic_33" localSheetId="5">#REF!</definedName>
    <definedName name="Stipend_Y1_RA_Academic_33" localSheetId="6">#REF!</definedName>
    <definedName name="Stipend_Y1_RA_Academic_33" localSheetId="1">#REF!</definedName>
    <definedName name="Stipend_Y1_RA_Academic_33">#REF!</definedName>
    <definedName name="Stipend_Y1_RA_Academic_50" localSheetId="4">#REF!</definedName>
    <definedName name="Stipend_Y1_RA_Academic_50" localSheetId="3">#REF!</definedName>
    <definedName name="Stipend_Y1_RA_Academic_50" localSheetId="2">#REF!</definedName>
    <definedName name="Stipend_Y1_RA_Academic_50" localSheetId="7">#REF!</definedName>
    <definedName name="Stipend_Y1_RA_Academic_50" localSheetId="8">#REF!</definedName>
    <definedName name="Stipend_Y1_RA_Academic_50" localSheetId="5">#REF!</definedName>
    <definedName name="Stipend_Y1_RA_Academic_50" localSheetId="6">#REF!</definedName>
    <definedName name="Stipend_Y1_RA_Academic_50" localSheetId="1">#REF!</definedName>
    <definedName name="Stipend_Y1_RA_Academic_50">#REF!</definedName>
    <definedName name="Stipend_Y1_RA_Annual_33" localSheetId="4">#REF!</definedName>
    <definedName name="Stipend_Y1_RA_Annual_33" localSheetId="3">#REF!</definedName>
    <definedName name="Stipend_Y1_RA_Annual_33" localSheetId="2">#REF!</definedName>
    <definedName name="Stipend_Y1_RA_Annual_33" localSheetId="7">#REF!</definedName>
    <definedName name="Stipend_Y1_RA_Annual_33" localSheetId="8">#REF!</definedName>
    <definedName name="Stipend_Y1_RA_Annual_33" localSheetId="5">#REF!</definedName>
    <definedName name="Stipend_Y1_RA_Annual_33" localSheetId="6">#REF!</definedName>
    <definedName name="Stipend_Y1_RA_Annual_33" localSheetId="1">#REF!</definedName>
    <definedName name="Stipend_Y1_RA_Annual_33">#REF!</definedName>
    <definedName name="Stipend_Y1_RA_Annual_50" localSheetId="4">#REF!</definedName>
    <definedName name="Stipend_Y1_RA_Annual_50" localSheetId="3">#REF!</definedName>
    <definedName name="Stipend_Y1_RA_Annual_50" localSheetId="2">#REF!</definedName>
    <definedName name="Stipend_Y1_RA_Annual_50" localSheetId="7">#REF!</definedName>
    <definedName name="Stipend_Y1_RA_Annual_50" localSheetId="8">#REF!</definedName>
    <definedName name="Stipend_Y1_RA_Annual_50" localSheetId="5">#REF!</definedName>
    <definedName name="Stipend_Y1_RA_Annual_50" localSheetId="6">#REF!</definedName>
    <definedName name="Stipend_Y1_RA_Annual_50" localSheetId="1">#REF!</definedName>
    <definedName name="Stipend_Y1_RA_Annual_50">#REF!</definedName>
    <definedName name="Stipend_Y2_PA_Doc_Academic_33" localSheetId="4">#REF!</definedName>
    <definedName name="Stipend_Y2_PA_Doc_Academic_33" localSheetId="3">#REF!</definedName>
    <definedName name="Stipend_Y2_PA_Doc_Academic_33" localSheetId="2">#REF!</definedName>
    <definedName name="Stipend_Y2_PA_Doc_Academic_33" localSheetId="7">#REF!</definedName>
    <definedName name="Stipend_Y2_PA_Doc_Academic_33" localSheetId="8">#REF!</definedName>
    <definedName name="Stipend_Y2_PA_Doc_Academic_33" localSheetId="5">#REF!</definedName>
    <definedName name="Stipend_Y2_PA_Doc_Academic_33" localSheetId="6">#REF!</definedName>
    <definedName name="Stipend_Y2_PA_Doc_Academic_33" localSheetId="1">#REF!</definedName>
    <definedName name="Stipend_Y2_PA_Doc_Academic_33">#REF!</definedName>
    <definedName name="Stipend_Y2_PA_Doc_Academic_50" localSheetId="4">#REF!</definedName>
    <definedName name="Stipend_Y2_PA_Doc_Academic_50" localSheetId="3">#REF!</definedName>
    <definedName name="Stipend_Y2_PA_Doc_Academic_50" localSheetId="2">#REF!</definedName>
    <definedName name="Stipend_Y2_PA_Doc_Academic_50" localSheetId="7">#REF!</definedName>
    <definedName name="Stipend_Y2_PA_Doc_Academic_50" localSheetId="8">#REF!</definedName>
    <definedName name="Stipend_Y2_PA_Doc_Academic_50" localSheetId="5">#REF!</definedName>
    <definedName name="Stipend_Y2_PA_Doc_Academic_50" localSheetId="6">#REF!</definedName>
    <definedName name="Stipend_Y2_PA_Doc_Academic_50" localSheetId="1">#REF!</definedName>
    <definedName name="Stipend_Y2_PA_Doc_Academic_50">#REF!</definedName>
    <definedName name="Stipend_Y2_PA_Doc_Annual_33" localSheetId="4">#REF!</definedName>
    <definedName name="Stipend_Y2_PA_Doc_Annual_33" localSheetId="3">#REF!</definedName>
    <definedName name="Stipend_Y2_PA_Doc_Annual_33" localSheetId="2">#REF!</definedName>
    <definedName name="Stipend_Y2_PA_Doc_Annual_33" localSheetId="7">#REF!</definedName>
    <definedName name="Stipend_Y2_PA_Doc_Annual_33" localSheetId="8">#REF!</definedName>
    <definedName name="Stipend_Y2_PA_Doc_Annual_33" localSheetId="5">#REF!</definedName>
    <definedName name="Stipend_Y2_PA_Doc_Annual_33" localSheetId="6">#REF!</definedName>
    <definedName name="Stipend_Y2_PA_Doc_Annual_33" localSheetId="1">#REF!</definedName>
    <definedName name="Stipend_Y2_PA_Doc_Annual_33">#REF!</definedName>
    <definedName name="Stipend_Y2_PA_Doc_Annual_50" localSheetId="4">#REF!</definedName>
    <definedName name="Stipend_Y2_PA_Doc_Annual_50" localSheetId="3">#REF!</definedName>
    <definedName name="Stipend_Y2_PA_Doc_Annual_50" localSheetId="2">#REF!</definedName>
    <definedName name="Stipend_Y2_PA_Doc_Annual_50" localSheetId="7">#REF!</definedName>
    <definedName name="Stipend_Y2_PA_Doc_Annual_50" localSheetId="8">#REF!</definedName>
    <definedName name="Stipend_Y2_PA_Doc_Annual_50" localSheetId="5">#REF!</definedName>
    <definedName name="Stipend_Y2_PA_Doc_Annual_50" localSheetId="6">#REF!</definedName>
    <definedName name="Stipend_Y2_PA_Doc_Annual_50" localSheetId="1">#REF!</definedName>
    <definedName name="Stipend_Y2_PA_Doc_Annual_50">#REF!</definedName>
    <definedName name="Stipend_Y2_PA_NonDoc_Academic_33" localSheetId="4">#REF!</definedName>
    <definedName name="Stipend_Y2_PA_NonDoc_Academic_33" localSheetId="3">#REF!</definedName>
    <definedName name="Stipend_Y2_PA_NonDoc_Academic_33" localSheetId="2">#REF!</definedName>
    <definedName name="Stipend_Y2_PA_NonDoc_Academic_33" localSheetId="7">#REF!</definedName>
    <definedName name="Stipend_Y2_PA_NonDoc_Academic_33" localSheetId="8">#REF!</definedName>
    <definedName name="Stipend_Y2_PA_NonDoc_Academic_33" localSheetId="5">#REF!</definedName>
    <definedName name="Stipend_Y2_PA_NonDoc_Academic_33" localSheetId="6">#REF!</definedName>
    <definedName name="Stipend_Y2_PA_NonDoc_Academic_33" localSheetId="1">#REF!</definedName>
    <definedName name="Stipend_Y2_PA_NonDoc_Academic_33">#REF!</definedName>
    <definedName name="Stipend_Y2_PA_NonDoc_Academic_50" localSheetId="4">#REF!</definedName>
    <definedName name="Stipend_Y2_PA_NonDoc_Academic_50" localSheetId="3">#REF!</definedName>
    <definedName name="Stipend_Y2_PA_NonDoc_Academic_50" localSheetId="2">#REF!</definedName>
    <definedName name="Stipend_Y2_PA_NonDoc_Academic_50" localSheetId="7">#REF!</definedName>
    <definedName name="Stipend_Y2_PA_NonDoc_Academic_50" localSheetId="8">#REF!</definedName>
    <definedName name="Stipend_Y2_PA_NonDoc_Academic_50" localSheetId="5">#REF!</definedName>
    <definedName name="Stipend_Y2_PA_NonDoc_Academic_50" localSheetId="6">#REF!</definedName>
    <definedName name="Stipend_Y2_PA_NonDoc_Academic_50" localSheetId="1">#REF!</definedName>
    <definedName name="Stipend_Y2_PA_NonDoc_Academic_50">#REF!</definedName>
    <definedName name="Stipend_Y2_PA_NonDoc_Annual_33" localSheetId="4">#REF!</definedName>
    <definedName name="Stipend_Y2_PA_NonDoc_Annual_33" localSheetId="3">#REF!</definedName>
    <definedName name="Stipend_Y2_PA_NonDoc_Annual_33" localSheetId="2">#REF!</definedName>
    <definedName name="Stipend_Y2_PA_NonDoc_Annual_33" localSheetId="7">#REF!</definedName>
    <definedName name="Stipend_Y2_PA_NonDoc_Annual_33" localSheetId="8">#REF!</definedName>
    <definedName name="Stipend_Y2_PA_NonDoc_Annual_33" localSheetId="5">#REF!</definedName>
    <definedName name="Stipend_Y2_PA_NonDoc_Annual_33" localSheetId="6">#REF!</definedName>
    <definedName name="Stipend_Y2_PA_NonDoc_Annual_33" localSheetId="1">#REF!</definedName>
    <definedName name="Stipend_Y2_PA_NonDoc_Annual_33">#REF!</definedName>
    <definedName name="Stipend_Y2_PA_NonDoc_Annual_50" localSheetId="4">#REF!</definedName>
    <definedName name="Stipend_Y2_PA_NonDoc_Annual_50" localSheetId="3">#REF!</definedName>
    <definedName name="Stipend_Y2_PA_NonDoc_Annual_50" localSheetId="2">#REF!</definedName>
    <definedName name="Stipend_Y2_PA_NonDoc_Annual_50" localSheetId="7">#REF!</definedName>
    <definedName name="Stipend_Y2_PA_NonDoc_Annual_50" localSheetId="8">#REF!</definedName>
    <definedName name="Stipend_Y2_PA_NonDoc_Annual_50" localSheetId="5">#REF!</definedName>
    <definedName name="Stipend_Y2_PA_NonDoc_Annual_50" localSheetId="6">#REF!</definedName>
    <definedName name="Stipend_Y2_PA_NonDoc_Annual_50" localSheetId="1">#REF!</definedName>
    <definedName name="Stipend_Y2_PA_NonDoc_Annual_50">#REF!</definedName>
    <definedName name="Stipend_Y2_RA_Academic_33" localSheetId="4">#REF!</definedName>
    <definedName name="Stipend_Y2_RA_Academic_33" localSheetId="3">#REF!</definedName>
    <definedName name="Stipend_Y2_RA_Academic_33" localSheetId="2">#REF!</definedName>
    <definedName name="Stipend_Y2_RA_Academic_33" localSheetId="7">#REF!</definedName>
    <definedName name="Stipend_Y2_RA_Academic_33" localSheetId="8">#REF!</definedName>
    <definedName name="Stipend_Y2_RA_Academic_33" localSheetId="5">#REF!</definedName>
    <definedName name="Stipend_Y2_RA_Academic_33" localSheetId="6">#REF!</definedName>
    <definedName name="Stipend_Y2_RA_Academic_33" localSheetId="1">#REF!</definedName>
    <definedName name="Stipend_Y2_RA_Academic_33">#REF!</definedName>
    <definedName name="Stipend_Y2_RA_Academic_50" localSheetId="4">#REF!</definedName>
    <definedName name="Stipend_Y2_RA_Academic_50" localSheetId="3">#REF!</definedName>
    <definedName name="Stipend_Y2_RA_Academic_50" localSheetId="2">#REF!</definedName>
    <definedName name="Stipend_Y2_RA_Academic_50" localSheetId="7">#REF!</definedName>
    <definedName name="Stipend_Y2_RA_Academic_50" localSheetId="8">#REF!</definedName>
    <definedName name="Stipend_Y2_RA_Academic_50" localSheetId="5">#REF!</definedName>
    <definedName name="Stipend_Y2_RA_Academic_50" localSheetId="6">#REF!</definedName>
    <definedName name="Stipend_Y2_RA_Academic_50" localSheetId="1">#REF!</definedName>
    <definedName name="Stipend_Y2_RA_Academic_50">#REF!</definedName>
    <definedName name="Stipend_Y2_RA_Annual_33" localSheetId="4">#REF!</definedName>
    <definedName name="Stipend_Y2_RA_Annual_33" localSheetId="3">#REF!</definedName>
    <definedName name="Stipend_Y2_RA_Annual_33" localSheetId="2">#REF!</definedName>
    <definedName name="Stipend_Y2_RA_Annual_33" localSheetId="7">#REF!</definedName>
    <definedName name="Stipend_Y2_RA_Annual_33" localSheetId="8">#REF!</definedName>
    <definedName name="Stipend_Y2_RA_Annual_33" localSheetId="5">#REF!</definedName>
    <definedName name="Stipend_Y2_RA_Annual_33" localSheetId="6">#REF!</definedName>
    <definedName name="Stipend_Y2_RA_Annual_33" localSheetId="1">#REF!</definedName>
    <definedName name="Stipend_Y2_RA_Annual_33">#REF!</definedName>
    <definedName name="Stipend_Y2_RA_Annual_50" localSheetId="4">#REF!</definedName>
    <definedName name="Stipend_Y2_RA_Annual_50" localSheetId="3">#REF!</definedName>
    <definedName name="Stipend_Y2_RA_Annual_50" localSheetId="2">#REF!</definedName>
    <definedName name="Stipend_Y2_RA_Annual_50" localSheetId="7">#REF!</definedName>
    <definedName name="Stipend_Y2_RA_Annual_50" localSheetId="8">#REF!</definedName>
    <definedName name="Stipend_Y2_RA_Annual_50" localSheetId="5">#REF!</definedName>
    <definedName name="Stipend_Y2_RA_Annual_50" localSheetId="6">#REF!</definedName>
    <definedName name="Stipend_Y2_RA_Annual_50" localSheetId="1">#REF!</definedName>
    <definedName name="Stipend_Y2_RA_Annual_50">#REF!</definedName>
    <definedName name="Stipend_Y3_PA_Doc_Academic_33" localSheetId="4">#REF!</definedName>
    <definedName name="Stipend_Y3_PA_Doc_Academic_33" localSheetId="3">#REF!</definedName>
    <definedName name="Stipend_Y3_PA_Doc_Academic_33" localSheetId="2">#REF!</definedName>
    <definedName name="Stipend_Y3_PA_Doc_Academic_33" localSheetId="7">#REF!</definedName>
    <definedName name="Stipend_Y3_PA_Doc_Academic_33" localSheetId="8">#REF!</definedName>
    <definedName name="Stipend_Y3_PA_Doc_Academic_33" localSheetId="5">#REF!</definedName>
    <definedName name="Stipend_Y3_PA_Doc_Academic_33" localSheetId="6">#REF!</definedName>
    <definedName name="Stipend_Y3_PA_Doc_Academic_33" localSheetId="1">#REF!</definedName>
    <definedName name="Stipend_Y3_PA_Doc_Academic_33">#REF!</definedName>
    <definedName name="Stipend_Y3_PA_Doc_Academic_50" localSheetId="4">#REF!</definedName>
    <definedName name="Stipend_Y3_PA_Doc_Academic_50" localSheetId="3">#REF!</definedName>
    <definedName name="Stipend_Y3_PA_Doc_Academic_50" localSheetId="2">#REF!</definedName>
    <definedName name="Stipend_Y3_PA_Doc_Academic_50" localSheetId="7">#REF!</definedName>
    <definedName name="Stipend_Y3_PA_Doc_Academic_50" localSheetId="8">#REF!</definedName>
    <definedName name="Stipend_Y3_PA_Doc_Academic_50" localSheetId="5">#REF!</definedName>
    <definedName name="Stipend_Y3_PA_Doc_Academic_50" localSheetId="6">#REF!</definedName>
    <definedName name="Stipend_Y3_PA_Doc_Academic_50" localSheetId="1">#REF!</definedName>
    <definedName name="Stipend_Y3_PA_Doc_Academic_50">#REF!</definedName>
    <definedName name="Stipend_Y3_PA_Doc_Annual_33" localSheetId="4">#REF!</definedName>
    <definedName name="Stipend_Y3_PA_Doc_Annual_33" localSheetId="3">#REF!</definedName>
    <definedName name="Stipend_Y3_PA_Doc_Annual_33" localSheetId="2">#REF!</definedName>
    <definedName name="Stipend_Y3_PA_Doc_Annual_33" localSheetId="7">#REF!</definedName>
    <definedName name="Stipend_Y3_PA_Doc_Annual_33" localSheetId="8">#REF!</definedName>
    <definedName name="Stipend_Y3_PA_Doc_Annual_33" localSheetId="5">#REF!</definedName>
    <definedName name="Stipend_Y3_PA_Doc_Annual_33" localSheetId="6">#REF!</definedName>
    <definedName name="Stipend_Y3_PA_Doc_Annual_33" localSheetId="1">#REF!</definedName>
    <definedName name="Stipend_Y3_PA_Doc_Annual_33">#REF!</definedName>
    <definedName name="Stipend_Y3_PA_Doc_Annual_50" localSheetId="4">#REF!</definedName>
    <definedName name="Stipend_Y3_PA_Doc_Annual_50" localSheetId="3">#REF!</definedName>
    <definedName name="Stipend_Y3_PA_Doc_Annual_50" localSheetId="2">#REF!</definedName>
    <definedName name="Stipend_Y3_PA_Doc_Annual_50" localSheetId="7">#REF!</definedName>
    <definedName name="Stipend_Y3_PA_Doc_Annual_50" localSheetId="8">#REF!</definedName>
    <definedName name="Stipend_Y3_PA_Doc_Annual_50" localSheetId="5">#REF!</definedName>
    <definedName name="Stipend_Y3_PA_Doc_Annual_50" localSheetId="6">#REF!</definedName>
    <definedName name="Stipend_Y3_PA_Doc_Annual_50" localSheetId="1">#REF!</definedName>
    <definedName name="Stipend_Y3_PA_Doc_Annual_50">#REF!</definedName>
    <definedName name="Stipend_Y3_PA_NonDoc_Academic_33" localSheetId="4">#REF!</definedName>
    <definedName name="Stipend_Y3_PA_NonDoc_Academic_33" localSheetId="3">#REF!</definedName>
    <definedName name="Stipend_Y3_PA_NonDoc_Academic_33" localSheetId="2">#REF!</definedName>
    <definedName name="Stipend_Y3_PA_NonDoc_Academic_33" localSheetId="7">#REF!</definedName>
    <definedName name="Stipend_Y3_PA_NonDoc_Academic_33" localSheetId="8">#REF!</definedName>
    <definedName name="Stipend_Y3_PA_NonDoc_Academic_33" localSheetId="5">#REF!</definedName>
    <definedName name="Stipend_Y3_PA_NonDoc_Academic_33" localSheetId="6">#REF!</definedName>
    <definedName name="Stipend_Y3_PA_NonDoc_Academic_33" localSheetId="1">#REF!</definedName>
    <definedName name="Stipend_Y3_PA_NonDoc_Academic_33">#REF!</definedName>
    <definedName name="Stipend_Y3_PA_NonDoc_Academic_50" localSheetId="4">#REF!</definedName>
    <definedName name="Stipend_Y3_PA_NonDoc_Academic_50" localSheetId="3">#REF!</definedName>
    <definedName name="Stipend_Y3_PA_NonDoc_Academic_50" localSheetId="2">#REF!</definedName>
    <definedName name="Stipend_Y3_PA_NonDoc_Academic_50" localSheetId="7">#REF!</definedName>
    <definedName name="Stipend_Y3_PA_NonDoc_Academic_50" localSheetId="8">#REF!</definedName>
    <definedName name="Stipend_Y3_PA_NonDoc_Academic_50" localSheetId="5">#REF!</definedName>
    <definedName name="Stipend_Y3_PA_NonDoc_Academic_50" localSheetId="6">#REF!</definedName>
    <definedName name="Stipend_Y3_PA_NonDoc_Academic_50" localSheetId="1">#REF!</definedName>
    <definedName name="Stipend_Y3_PA_NonDoc_Academic_50">#REF!</definedName>
    <definedName name="Stipend_Y3_PA_NonDoc_Annual_33" localSheetId="4">#REF!</definedName>
    <definedName name="Stipend_Y3_PA_NonDoc_Annual_33" localSheetId="3">#REF!</definedName>
    <definedName name="Stipend_Y3_PA_NonDoc_Annual_33" localSheetId="2">#REF!</definedName>
    <definedName name="Stipend_Y3_PA_NonDoc_Annual_33" localSheetId="7">#REF!</definedName>
    <definedName name="Stipend_Y3_PA_NonDoc_Annual_33" localSheetId="8">#REF!</definedName>
    <definedName name="Stipend_Y3_PA_NonDoc_Annual_33" localSheetId="5">#REF!</definedName>
    <definedName name="Stipend_Y3_PA_NonDoc_Annual_33" localSheetId="6">#REF!</definedName>
    <definedName name="Stipend_Y3_PA_NonDoc_Annual_33" localSheetId="1">#REF!</definedName>
    <definedName name="Stipend_Y3_PA_NonDoc_Annual_33">#REF!</definedName>
    <definedName name="Stipend_Y3_PA_NonDoc_Annual_50" localSheetId="4">#REF!</definedName>
    <definedName name="Stipend_Y3_PA_NonDoc_Annual_50" localSheetId="3">#REF!</definedName>
    <definedName name="Stipend_Y3_PA_NonDoc_Annual_50" localSheetId="2">#REF!</definedName>
    <definedName name="Stipend_Y3_PA_NonDoc_Annual_50" localSheetId="7">#REF!</definedName>
    <definedName name="Stipend_Y3_PA_NonDoc_Annual_50" localSheetId="8">#REF!</definedName>
    <definedName name="Stipend_Y3_PA_NonDoc_Annual_50" localSheetId="5">#REF!</definedName>
    <definedName name="Stipend_Y3_PA_NonDoc_Annual_50" localSheetId="6">#REF!</definedName>
    <definedName name="Stipend_Y3_PA_NonDoc_Annual_50" localSheetId="1">#REF!</definedName>
    <definedName name="Stipend_Y3_PA_NonDoc_Annual_50">#REF!</definedName>
    <definedName name="Stipend_Y3_RA_Academic_33" localSheetId="4">#REF!</definedName>
    <definedName name="Stipend_Y3_RA_Academic_33" localSheetId="3">#REF!</definedName>
    <definedName name="Stipend_Y3_RA_Academic_33" localSheetId="2">#REF!</definedName>
    <definedName name="Stipend_Y3_RA_Academic_33" localSheetId="7">#REF!</definedName>
    <definedName name="Stipend_Y3_RA_Academic_33" localSheetId="8">#REF!</definedName>
    <definedName name="Stipend_Y3_RA_Academic_33" localSheetId="5">#REF!</definedName>
    <definedName name="Stipend_Y3_RA_Academic_33" localSheetId="6">#REF!</definedName>
    <definedName name="Stipend_Y3_RA_Academic_33" localSheetId="1">#REF!</definedName>
    <definedName name="Stipend_Y3_RA_Academic_33">#REF!</definedName>
    <definedName name="Stipend_Y3_RA_Academic_50" localSheetId="4">#REF!</definedName>
    <definedName name="Stipend_Y3_RA_Academic_50" localSheetId="3">#REF!</definedName>
    <definedName name="Stipend_Y3_RA_Academic_50" localSheetId="2">#REF!</definedName>
    <definedName name="Stipend_Y3_RA_Academic_50" localSheetId="7">#REF!</definedName>
    <definedName name="Stipend_Y3_RA_Academic_50" localSheetId="8">#REF!</definedName>
    <definedName name="Stipend_Y3_RA_Academic_50" localSheetId="5">#REF!</definedName>
    <definedName name="Stipend_Y3_RA_Academic_50" localSheetId="6">#REF!</definedName>
    <definedName name="Stipend_Y3_RA_Academic_50" localSheetId="1">#REF!</definedName>
    <definedName name="Stipend_Y3_RA_Academic_50">#REF!</definedName>
    <definedName name="Stipend_Y3_RA_Annual_33" localSheetId="4">#REF!</definedName>
    <definedName name="Stipend_Y3_RA_Annual_33" localSheetId="3">#REF!</definedName>
    <definedName name="Stipend_Y3_RA_Annual_33" localSheetId="2">#REF!</definedName>
    <definedName name="Stipend_Y3_RA_Annual_33" localSheetId="7">#REF!</definedName>
    <definedName name="Stipend_Y3_RA_Annual_33" localSheetId="8">#REF!</definedName>
    <definedName name="Stipend_Y3_RA_Annual_33" localSheetId="5">#REF!</definedName>
    <definedName name="Stipend_Y3_RA_Annual_33" localSheetId="6">#REF!</definedName>
    <definedName name="Stipend_Y3_RA_Annual_33" localSheetId="1">#REF!</definedName>
    <definedName name="Stipend_Y3_RA_Annual_33">#REF!</definedName>
    <definedName name="Stipend_Y3_RA_Annual_50" localSheetId="4">#REF!</definedName>
    <definedName name="Stipend_Y3_RA_Annual_50" localSheetId="3">#REF!</definedName>
    <definedName name="Stipend_Y3_RA_Annual_50" localSheetId="2">#REF!</definedName>
    <definedName name="Stipend_Y3_RA_Annual_50" localSheetId="7">#REF!</definedName>
    <definedName name="Stipend_Y3_RA_Annual_50" localSheetId="8">#REF!</definedName>
    <definedName name="Stipend_Y3_RA_Annual_50" localSheetId="5">#REF!</definedName>
    <definedName name="Stipend_Y3_RA_Annual_50" localSheetId="6">#REF!</definedName>
    <definedName name="Stipend_Y3_RA_Annual_50" localSheetId="1">#REF!</definedName>
    <definedName name="Stipend_Y3_RA_Annual_50">#REF!</definedName>
    <definedName name="Stipend_Y4_PA_Doc_Academic_33" localSheetId="4">#REF!</definedName>
    <definedName name="Stipend_Y4_PA_Doc_Academic_33" localSheetId="3">#REF!</definedName>
    <definedName name="Stipend_Y4_PA_Doc_Academic_33" localSheetId="2">#REF!</definedName>
    <definedName name="Stipend_Y4_PA_Doc_Academic_33" localSheetId="7">#REF!</definedName>
    <definedName name="Stipend_Y4_PA_Doc_Academic_33" localSheetId="8">#REF!</definedName>
    <definedName name="Stipend_Y4_PA_Doc_Academic_33" localSheetId="5">#REF!</definedName>
    <definedName name="Stipend_Y4_PA_Doc_Academic_33" localSheetId="6">#REF!</definedName>
    <definedName name="Stipend_Y4_PA_Doc_Academic_33" localSheetId="1">#REF!</definedName>
    <definedName name="Stipend_Y4_PA_Doc_Academic_33">#REF!</definedName>
    <definedName name="Stipend_Y4_PA_Doc_Academic_50" localSheetId="4">#REF!</definedName>
    <definedName name="Stipend_Y4_PA_Doc_Academic_50" localSheetId="3">#REF!</definedName>
    <definedName name="Stipend_Y4_PA_Doc_Academic_50" localSheetId="2">#REF!</definedName>
    <definedName name="Stipend_Y4_PA_Doc_Academic_50" localSheetId="7">#REF!</definedName>
    <definedName name="Stipend_Y4_PA_Doc_Academic_50" localSheetId="8">#REF!</definedName>
    <definedName name="Stipend_Y4_PA_Doc_Academic_50" localSheetId="5">#REF!</definedName>
    <definedName name="Stipend_Y4_PA_Doc_Academic_50" localSheetId="6">#REF!</definedName>
    <definedName name="Stipend_Y4_PA_Doc_Academic_50" localSheetId="1">#REF!</definedName>
    <definedName name="Stipend_Y4_PA_Doc_Academic_50">#REF!</definedName>
    <definedName name="Stipend_Y4_PA_Doc_Annual_33" localSheetId="4">#REF!</definedName>
    <definedName name="Stipend_Y4_PA_Doc_Annual_33" localSheetId="3">#REF!</definedName>
    <definedName name="Stipend_Y4_PA_Doc_Annual_33" localSheetId="2">#REF!</definedName>
    <definedName name="Stipend_Y4_PA_Doc_Annual_33" localSheetId="7">#REF!</definedName>
    <definedName name="Stipend_Y4_PA_Doc_Annual_33" localSheetId="8">#REF!</definedName>
    <definedName name="Stipend_Y4_PA_Doc_Annual_33" localSheetId="5">#REF!</definedName>
    <definedName name="Stipend_Y4_PA_Doc_Annual_33" localSheetId="6">#REF!</definedName>
    <definedName name="Stipend_Y4_PA_Doc_Annual_33" localSheetId="1">#REF!</definedName>
    <definedName name="Stipend_Y4_PA_Doc_Annual_33">#REF!</definedName>
    <definedName name="Stipend_Y4_PA_Doc_Annual_50" localSheetId="4">#REF!</definedName>
    <definedName name="Stipend_Y4_PA_Doc_Annual_50" localSheetId="3">#REF!</definedName>
    <definedName name="Stipend_Y4_PA_Doc_Annual_50" localSheetId="2">#REF!</definedName>
    <definedName name="Stipend_Y4_PA_Doc_Annual_50" localSheetId="7">#REF!</definedName>
    <definedName name="Stipend_Y4_PA_Doc_Annual_50" localSheetId="8">#REF!</definedName>
    <definedName name="Stipend_Y4_PA_Doc_Annual_50" localSheetId="5">#REF!</definedName>
    <definedName name="Stipend_Y4_PA_Doc_Annual_50" localSheetId="6">#REF!</definedName>
    <definedName name="Stipend_Y4_PA_Doc_Annual_50" localSheetId="1">#REF!</definedName>
    <definedName name="Stipend_Y4_PA_Doc_Annual_50">#REF!</definedName>
    <definedName name="Stipend_Y4_PA_NonDoc_Academic_33" localSheetId="4">#REF!</definedName>
    <definedName name="Stipend_Y4_PA_NonDoc_Academic_33" localSheetId="3">#REF!</definedName>
    <definedName name="Stipend_Y4_PA_NonDoc_Academic_33" localSheetId="2">#REF!</definedName>
    <definedName name="Stipend_Y4_PA_NonDoc_Academic_33" localSheetId="7">#REF!</definedName>
    <definedName name="Stipend_Y4_PA_NonDoc_Academic_33" localSheetId="8">#REF!</definedName>
    <definedName name="Stipend_Y4_PA_NonDoc_Academic_33" localSheetId="5">#REF!</definedName>
    <definedName name="Stipend_Y4_PA_NonDoc_Academic_33" localSheetId="6">#REF!</definedName>
    <definedName name="Stipend_Y4_PA_NonDoc_Academic_33" localSheetId="1">#REF!</definedName>
    <definedName name="Stipend_Y4_PA_NonDoc_Academic_33">#REF!</definedName>
    <definedName name="Stipend_Y4_PA_NonDoc_Academic_50" localSheetId="4">#REF!</definedName>
    <definedName name="Stipend_Y4_PA_NonDoc_Academic_50" localSheetId="3">#REF!</definedName>
    <definedName name="Stipend_Y4_PA_NonDoc_Academic_50" localSheetId="2">#REF!</definedName>
    <definedName name="Stipend_Y4_PA_NonDoc_Academic_50" localSheetId="7">#REF!</definedName>
    <definedName name="Stipend_Y4_PA_NonDoc_Academic_50" localSheetId="8">#REF!</definedName>
    <definedName name="Stipend_Y4_PA_NonDoc_Academic_50" localSheetId="5">#REF!</definedName>
    <definedName name="Stipend_Y4_PA_NonDoc_Academic_50" localSheetId="6">#REF!</definedName>
    <definedName name="Stipend_Y4_PA_NonDoc_Academic_50" localSheetId="1">#REF!</definedName>
    <definedName name="Stipend_Y4_PA_NonDoc_Academic_50">#REF!</definedName>
    <definedName name="Stipend_Y4_PA_NonDoc_Annual_33" localSheetId="4">#REF!</definedName>
    <definedName name="Stipend_Y4_PA_NonDoc_Annual_33" localSheetId="3">#REF!</definedName>
    <definedName name="Stipend_Y4_PA_NonDoc_Annual_33" localSheetId="2">#REF!</definedName>
    <definedName name="Stipend_Y4_PA_NonDoc_Annual_33" localSheetId="7">#REF!</definedName>
    <definedName name="Stipend_Y4_PA_NonDoc_Annual_33" localSheetId="8">#REF!</definedName>
    <definedName name="Stipend_Y4_PA_NonDoc_Annual_33" localSheetId="5">#REF!</definedName>
    <definedName name="Stipend_Y4_PA_NonDoc_Annual_33" localSheetId="6">#REF!</definedName>
    <definedName name="Stipend_Y4_PA_NonDoc_Annual_33" localSheetId="1">#REF!</definedName>
    <definedName name="Stipend_Y4_PA_NonDoc_Annual_33">#REF!</definedName>
    <definedName name="Stipend_Y4_PA_NonDoc_Annual_50" localSheetId="4">#REF!</definedName>
    <definedName name="Stipend_Y4_PA_NonDoc_Annual_50" localSheetId="3">#REF!</definedName>
    <definedName name="Stipend_Y4_PA_NonDoc_Annual_50" localSheetId="2">#REF!</definedName>
    <definedName name="Stipend_Y4_PA_NonDoc_Annual_50" localSheetId="7">#REF!</definedName>
    <definedName name="Stipend_Y4_PA_NonDoc_Annual_50" localSheetId="8">#REF!</definedName>
    <definedName name="Stipend_Y4_PA_NonDoc_Annual_50" localSheetId="5">#REF!</definedName>
    <definedName name="Stipend_Y4_PA_NonDoc_Annual_50" localSheetId="6">#REF!</definedName>
    <definedName name="Stipend_Y4_PA_NonDoc_Annual_50" localSheetId="1">#REF!</definedName>
    <definedName name="Stipend_Y4_PA_NonDoc_Annual_50">#REF!</definedName>
    <definedName name="Stipend_Y4_RA_Academic_33" localSheetId="4">#REF!</definedName>
    <definedName name="Stipend_Y4_RA_Academic_33" localSheetId="3">#REF!</definedName>
    <definedName name="Stipend_Y4_RA_Academic_33" localSheetId="2">#REF!</definedName>
    <definedName name="Stipend_Y4_RA_Academic_33" localSheetId="7">#REF!</definedName>
    <definedName name="Stipend_Y4_RA_Academic_33" localSheetId="8">#REF!</definedName>
    <definedName name="Stipend_Y4_RA_Academic_33" localSheetId="5">#REF!</definedName>
    <definedName name="Stipend_Y4_RA_Academic_33" localSheetId="6">#REF!</definedName>
    <definedName name="Stipend_Y4_RA_Academic_33" localSheetId="1">#REF!</definedName>
    <definedName name="Stipend_Y4_RA_Academic_33">#REF!</definedName>
    <definedName name="Stipend_Y4_RA_Academic_50" localSheetId="4">#REF!</definedName>
    <definedName name="Stipend_Y4_RA_Academic_50" localSheetId="3">#REF!</definedName>
    <definedName name="Stipend_Y4_RA_Academic_50" localSheetId="2">#REF!</definedName>
    <definedName name="Stipend_Y4_RA_Academic_50" localSheetId="7">#REF!</definedName>
    <definedName name="Stipend_Y4_RA_Academic_50" localSheetId="8">#REF!</definedName>
    <definedName name="Stipend_Y4_RA_Academic_50" localSheetId="5">#REF!</definedName>
    <definedName name="Stipend_Y4_RA_Academic_50" localSheetId="6">#REF!</definedName>
    <definedName name="Stipend_Y4_RA_Academic_50" localSheetId="1">#REF!</definedName>
    <definedName name="Stipend_Y4_RA_Academic_50">#REF!</definedName>
    <definedName name="Stipend_Y4_RA_Annual_33" localSheetId="4">#REF!</definedName>
    <definedName name="Stipend_Y4_RA_Annual_33" localSheetId="3">#REF!</definedName>
    <definedName name="Stipend_Y4_RA_Annual_33" localSheetId="2">#REF!</definedName>
    <definedName name="Stipend_Y4_RA_Annual_33" localSheetId="7">#REF!</definedName>
    <definedName name="Stipend_Y4_RA_Annual_33" localSheetId="8">#REF!</definedName>
    <definedName name="Stipend_Y4_RA_Annual_33" localSheetId="5">#REF!</definedName>
    <definedName name="Stipend_Y4_RA_Annual_33" localSheetId="6">#REF!</definedName>
    <definedName name="Stipend_Y4_RA_Annual_33" localSheetId="1">#REF!</definedName>
    <definedName name="Stipend_Y4_RA_Annual_33">#REF!</definedName>
    <definedName name="Stipend_Y4_RA_Annual_50" localSheetId="4">#REF!</definedName>
    <definedName name="Stipend_Y4_RA_Annual_50" localSheetId="3">#REF!</definedName>
    <definedName name="Stipend_Y4_RA_Annual_50" localSheetId="2">#REF!</definedName>
    <definedName name="Stipend_Y4_RA_Annual_50" localSheetId="7">#REF!</definedName>
    <definedName name="Stipend_Y4_RA_Annual_50" localSheetId="8">#REF!</definedName>
    <definedName name="Stipend_Y4_RA_Annual_50" localSheetId="5">#REF!</definedName>
    <definedName name="Stipend_Y4_RA_Annual_50" localSheetId="6">#REF!</definedName>
    <definedName name="Stipend_Y4_RA_Annual_50" localSheetId="1">#REF!</definedName>
    <definedName name="Stipend_Y4_RA_Annual_50">#REF!</definedName>
    <definedName name="Stipend_Y5_PA_Doc_Academic_33" localSheetId="4">#REF!</definedName>
    <definedName name="Stipend_Y5_PA_Doc_Academic_33" localSheetId="3">#REF!</definedName>
    <definedName name="Stipend_Y5_PA_Doc_Academic_33" localSheetId="2">#REF!</definedName>
    <definedName name="Stipend_Y5_PA_Doc_Academic_33" localSheetId="7">#REF!</definedName>
    <definedName name="Stipend_Y5_PA_Doc_Academic_33" localSheetId="8">#REF!</definedName>
    <definedName name="Stipend_Y5_PA_Doc_Academic_33" localSheetId="5">#REF!</definedName>
    <definedName name="Stipend_Y5_PA_Doc_Academic_33" localSheetId="6">#REF!</definedName>
    <definedName name="Stipend_Y5_PA_Doc_Academic_33" localSheetId="1">#REF!</definedName>
    <definedName name="Stipend_Y5_PA_Doc_Academic_33">#REF!</definedName>
    <definedName name="Stipend_Y5_PA_Doc_Academic_50" localSheetId="4">#REF!</definedName>
    <definedName name="Stipend_Y5_PA_Doc_Academic_50" localSheetId="3">#REF!</definedName>
    <definedName name="Stipend_Y5_PA_Doc_Academic_50" localSheetId="2">#REF!</definedName>
    <definedName name="Stipend_Y5_PA_Doc_Academic_50" localSheetId="7">#REF!</definedName>
    <definedName name="Stipend_Y5_PA_Doc_Academic_50" localSheetId="8">#REF!</definedName>
    <definedName name="Stipend_Y5_PA_Doc_Academic_50" localSheetId="5">#REF!</definedName>
    <definedName name="Stipend_Y5_PA_Doc_Academic_50" localSheetId="6">#REF!</definedName>
    <definedName name="Stipend_Y5_PA_Doc_Academic_50" localSheetId="1">#REF!</definedName>
    <definedName name="Stipend_Y5_PA_Doc_Academic_50">#REF!</definedName>
    <definedName name="Stipend_Y5_PA_Doc_Annual_33" localSheetId="4">#REF!</definedName>
    <definedName name="Stipend_Y5_PA_Doc_Annual_33" localSheetId="3">#REF!</definedName>
    <definedName name="Stipend_Y5_PA_Doc_Annual_33" localSheetId="2">#REF!</definedName>
    <definedName name="Stipend_Y5_PA_Doc_Annual_33" localSheetId="7">#REF!</definedName>
    <definedName name="Stipend_Y5_PA_Doc_Annual_33" localSheetId="8">#REF!</definedName>
    <definedName name="Stipend_Y5_PA_Doc_Annual_33" localSheetId="5">#REF!</definedName>
    <definedName name="Stipend_Y5_PA_Doc_Annual_33" localSheetId="6">#REF!</definedName>
    <definedName name="Stipend_Y5_PA_Doc_Annual_33" localSheetId="1">#REF!</definedName>
    <definedName name="Stipend_Y5_PA_Doc_Annual_33">#REF!</definedName>
    <definedName name="Stipend_Y5_PA_Doc_Annual_50" localSheetId="4">#REF!</definedName>
    <definedName name="Stipend_Y5_PA_Doc_Annual_50" localSheetId="3">#REF!</definedName>
    <definedName name="Stipend_Y5_PA_Doc_Annual_50" localSheetId="2">#REF!</definedName>
    <definedName name="Stipend_Y5_PA_Doc_Annual_50" localSheetId="7">#REF!</definedName>
    <definedName name="Stipend_Y5_PA_Doc_Annual_50" localSheetId="8">#REF!</definedName>
    <definedName name="Stipend_Y5_PA_Doc_Annual_50" localSheetId="5">#REF!</definedName>
    <definedName name="Stipend_Y5_PA_Doc_Annual_50" localSheetId="6">#REF!</definedName>
    <definedName name="Stipend_Y5_PA_Doc_Annual_50" localSheetId="1">#REF!</definedName>
    <definedName name="Stipend_Y5_PA_Doc_Annual_50">#REF!</definedName>
    <definedName name="Stipend_Y5_PA_NonDoc_Academic_33" localSheetId="4">#REF!</definedName>
    <definedName name="Stipend_Y5_PA_NonDoc_Academic_33" localSheetId="3">#REF!</definedName>
    <definedName name="Stipend_Y5_PA_NonDoc_Academic_33" localSheetId="2">#REF!</definedName>
    <definedName name="Stipend_Y5_PA_NonDoc_Academic_33" localSheetId="7">#REF!</definedName>
    <definedName name="Stipend_Y5_PA_NonDoc_Academic_33" localSheetId="8">#REF!</definedName>
    <definedName name="Stipend_Y5_PA_NonDoc_Academic_33" localSheetId="5">#REF!</definedName>
    <definedName name="Stipend_Y5_PA_NonDoc_Academic_33" localSheetId="6">#REF!</definedName>
    <definedName name="Stipend_Y5_PA_NonDoc_Academic_33" localSheetId="1">#REF!</definedName>
    <definedName name="Stipend_Y5_PA_NonDoc_Academic_33">#REF!</definedName>
    <definedName name="Stipend_Y5_PA_NonDoc_Academic_50" localSheetId="4">#REF!</definedName>
    <definedName name="Stipend_Y5_PA_NonDoc_Academic_50" localSheetId="3">#REF!</definedName>
    <definedName name="Stipend_Y5_PA_NonDoc_Academic_50" localSheetId="2">#REF!</definedName>
    <definedName name="Stipend_Y5_PA_NonDoc_Academic_50" localSheetId="7">#REF!</definedName>
    <definedName name="Stipend_Y5_PA_NonDoc_Academic_50" localSheetId="8">#REF!</definedName>
    <definedName name="Stipend_Y5_PA_NonDoc_Academic_50" localSheetId="5">#REF!</definedName>
    <definedName name="Stipend_Y5_PA_NonDoc_Academic_50" localSheetId="6">#REF!</definedName>
    <definedName name="Stipend_Y5_PA_NonDoc_Academic_50" localSheetId="1">#REF!</definedName>
    <definedName name="Stipend_Y5_PA_NonDoc_Academic_50">#REF!</definedName>
    <definedName name="Stipend_Y5_PA_NonDoc_Annual_33" localSheetId="4">#REF!</definedName>
    <definedName name="Stipend_Y5_PA_NonDoc_Annual_33" localSheetId="3">#REF!</definedName>
    <definedName name="Stipend_Y5_PA_NonDoc_Annual_33" localSheetId="2">#REF!</definedName>
    <definedName name="Stipend_Y5_PA_NonDoc_Annual_33" localSheetId="7">#REF!</definedName>
    <definedName name="Stipend_Y5_PA_NonDoc_Annual_33" localSheetId="8">#REF!</definedName>
    <definedName name="Stipend_Y5_PA_NonDoc_Annual_33" localSheetId="5">#REF!</definedName>
    <definedName name="Stipend_Y5_PA_NonDoc_Annual_33" localSheetId="6">#REF!</definedName>
    <definedName name="Stipend_Y5_PA_NonDoc_Annual_33" localSheetId="1">#REF!</definedName>
    <definedName name="Stipend_Y5_PA_NonDoc_Annual_33">#REF!</definedName>
    <definedName name="Stipend_Y5_PA_NonDoc_Annual_50" localSheetId="4">#REF!</definedName>
    <definedName name="Stipend_Y5_PA_NonDoc_Annual_50" localSheetId="3">#REF!</definedName>
    <definedName name="Stipend_Y5_PA_NonDoc_Annual_50" localSheetId="2">#REF!</definedName>
    <definedName name="Stipend_Y5_PA_NonDoc_Annual_50" localSheetId="7">#REF!</definedName>
    <definedName name="Stipend_Y5_PA_NonDoc_Annual_50" localSheetId="8">#REF!</definedName>
    <definedName name="Stipend_Y5_PA_NonDoc_Annual_50" localSheetId="5">#REF!</definedName>
    <definedName name="Stipend_Y5_PA_NonDoc_Annual_50" localSheetId="6">#REF!</definedName>
    <definedName name="Stipend_Y5_PA_NonDoc_Annual_50" localSheetId="1">#REF!</definedName>
    <definedName name="Stipend_Y5_PA_NonDoc_Annual_50">#REF!</definedName>
    <definedName name="Stipend_Y5_RA_Academic_33" localSheetId="4">#REF!</definedName>
    <definedName name="Stipend_Y5_RA_Academic_33" localSheetId="3">#REF!</definedName>
    <definedName name="Stipend_Y5_RA_Academic_33" localSheetId="2">#REF!</definedName>
    <definedName name="Stipend_Y5_RA_Academic_33" localSheetId="7">#REF!</definedName>
    <definedName name="Stipend_Y5_RA_Academic_33" localSheetId="8">#REF!</definedName>
    <definedName name="Stipend_Y5_RA_Academic_33" localSheetId="5">#REF!</definedName>
    <definedName name="Stipend_Y5_RA_Academic_33" localSheetId="6">#REF!</definedName>
    <definedName name="Stipend_Y5_RA_Academic_33" localSheetId="1">#REF!</definedName>
    <definedName name="Stipend_Y5_RA_Academic_33">#REF!</definedName>
    <definedName name="Stipend_Y5_RA_Academic_50" localSheetId="4">#REF!</definedName>
    <definedName name="Stipend_Y5_RA_Academic_50" localSheetId="3">#REF!</definedName>
    <definedName name="Stipend_Y5_RA_Academic_50" localSheetId="2">#REF!</definedName>
    <definedName name="Stipend_Y5_RA_Academic_50" localSheetId="7">#REF!</definedName>
    <definedName name="Stipend_Y5_RA_Academic_50" localSheetId="8">#REF!</definedName>
    <definedName name="Stipend_Y5_RA_Academic_50" localSheetId="5">#REF!</definedName>
    <definedName name="Stipend_Y5_RA_Academic_50" localSheetId="6">#REF!</definedName>
    <definedName name="Stipend_Y5_RA_Academic_50" localSheetId="1">#REF!</definedName>
    <definedName name="Stipend_Y5_RA_Academic_50">#REF!</definedName>
    <definedName name="Stipend_Y5_RA_Annual_33" localSheetId="4">#REF!</definedName>
    <definedName name="Stipend_Y5_RA_Annual_33" localSheetId="3">#REF!</definedName>
    <definedName name="Stipend_Y5_RA_Annual_33" localSheetId="2">#REF!</definedName>
    <definedName name="Stipend_Y5_RA_Annual_33" localSheetId="7">#REF!</definedName>
    <definedName name="Stipend_Y5_RA_Annual_33" localSheetId="8">#REF!</definedName>
    <definedName name="Stipend_Y5_RA_Annual_33" localSheetId="5">#REF!</definedName>
    <definedName name="Stipend_Y5_RA_Annual_33" localSheetId="6">#REF!</definedName>
    <definedName name="Stipend_Y5_RA_Annual_33" localSheetId="1">#REF!</definedName>
    <definedName name="Stipend_Y5_RA_Annual_33">#REF!</definedName>
    <definedName name="Stipend_Y5_RA_Annual_50" localSheetId="4">#REF!</definedName>
    <definedName name="Stipend_Y5_RA_Annual_50" localSheetId="3">#REF!</definedName>
    <definedName name="Stipend_Y5_RA_Annual_50" localSheetId="2">#REF!</definedName>
    <definedName name="Stipend_Y5_RA_Annual_50" localSheetId="7">#REF!</definedName>
    <definedName name="Stipend_Y5_RA_Annual_50" localSheetId="8">#REF!</definedName>
    <definedName name="Stipend_Y5_RA_Annual_50" localSheetId="5">#REF!</definedName>
    <definedName name="Stipend_Y5_RA_Annual_50" localSheetId="6">#REF!</definedName>
    <definedName name="Stipend_Y5_RA_Annual_50" localSheetId="1">#REF!</definedName>
    <definedName name="Stipend_Y5_RA_Annual_50">#REF!</definedName>
    <definedName name="Stipend_Y6_PA_Doc_Academic_33" localSheetId="4">#REF!</definedName>
    <definedName name="Stipend_Y6_PA_Doc_Academic_33" localSheetId="3">#REF!</definedName>
    <definedName name="Stipend_Y6_PA_Doc_Academic_33" localSheetId="2">#REF!</definedName>
    <definedName name="Stipend_Y6_PA_Doc_Academic_33" localSheetId="7">#REF!</definedName>
    <definedName name="Stipend_Y6_PA_Doc_Academic_33" localSheetId="8">#REF!</definedName>
    <definedName name="Stipend_Y6_PA_Doc_Academic_33" localSheetId="5">#REF!</definedName>
    <definedName name="Stipend_Y6_PA_Doc_Academic_33" localSheetId="6">#REF!</definedName>
    <definedName name="Stipend_Y6_PA_Doc_Academic_33" localSheetId="1">#REF!</definedName>
    <definedName name="Stipend_Y6_PA_Doc_Academic_33">#REF!</definedName>
    <definedName name="Stipend_Y6_PA_Doc_Academic_50" localSheetId="4">#REF!</definedName>
    <definedName name="Stipend_Y6_PA_Doc_Academic_50" localSheetId="3">#REF!</definedName>
    <definedName name="Stipend_Y6_PA_Doc_Academic_50" localSheetId="2">#REF!</definedName>
    <definedName name="Stipend_Y6_PA_Doc_Academic_50" localSheetId="7">#REF!</definedName>
    <definedName name="Stipend_Y6_PA_Doc_Academic_50" localSheetId="8">#REF!</definedName>
    <definedName name="Stipend_Y6_PA_Doc_Academic_50" localSheetId="5">#REF!</definedName>
    <definedName name="Stipend_Y6_PA_Doc_Academic_50" localSheetId="6">#REF!</definedName>
    <definedName name="Stipend_Y6_PA_Doc_Academic_50" localSheetId="1">#REF!</definedName>
    <definedName name="Stipend_Y6_PA_Doc_Academic_50">#REF!</definedName>
    <definedName name="Stipend_Y6_PA_Doc_Annual_33" localSheetId="4">#REF!</definedName>
    <definedName name="Stipend_Y6_PA_Doc_Annual_33" localSheetId="3">#REF!</definedName>
    <definedName name="Stipend_Y6_PA_Doc_Annual_33" localSheetId="2">#REF!</definedName>
    <definedName name="Stipend_Y6_PA_Doc_Annual_33" localSheetId="7">#REF!</definedName>
    <definedName name="Stipend_Y6_PA_Doc_Annual_33" localSheetId="8">#REF!</definedName>
    <definedName name="Stipend_Y6_PA_Doc_Annual_33" localSheetId="5">#REF!</definedName>
    <definedName name="Stipend_Y6_PA_Doc_Annual_33" localSheetId="6">#REF!</definedName>
    <definedName name="Stipend_Y6_PA_Doc_Annual_33" localSheetId="1">#REF!</definedName>
    <definedName name="Stipend_Y6_PA_Doc_Annual_33">#REF!</definedName>
    <definedName name="Stipend_Y6_PA_Doc_Annual_50" localSheetId="4">#REF!</definedName>
    <definedName name="Stipend_Y6_PA_Doc_Annual_50" localSheetId="3">#REF!</definedName>
    <definedName name="Stipend_Y6_PA_Doc_Annual_50" localSheetId="2">#REF!</definedName>
    <definedName name="Stipend_Y6_PA_Doc_Annual_50" localSheetId="7">#REF!</definedName>
    <definedName name="Stipend_Y6_PA_Doc_Annual_50" localSheetId="8">#REF!</definedName>
    <definedName name="Stipend_Y6_PA_Doc_Annual_50" localSheetId="5">#REF!</definedName>
    <definedName name="Stipend_Y6_PA_Doc_Annual_50" localSheetId="6">#REF!</definedName>
    <definedName name="Stipend_Y6_PA_Doc_Annual_50" localSheetId="1">#REF!</definedName>
    <definedName name="Stipend_Y6_PA_Doc_Annual_50">#REF!</definedName>
    <definedName name="Stipend_Y6_PA_NonDoc_Academic_33" localSheetId="4">#REF!</definedName>
    <definedName name="Stipend_Y6_PA_NonDoc_Academic_33" localSheetId="3">#REF!</definedName>
    <definedName name="Stipend_Y6_PA_NonDoc_Academic_33" localSheetId="2">#REF!</definedName>
    <definedName name="Stipend_Y6_PA_NonDoc_Academic_33" localSheetId="7">#REF!</definedName>
    <definedName name="Stipend_Y6_PA_NonDoc_Academic_33" localSheetId="8">#REF!</definedName>
    <definedName name="Stipend_Y6_PA_NonDoc_Academic_33" localSheetId="5">#REF!</definedName>
    <definedName name="Stipend_Y6_PA_NonDoc_Academic_33" localSheetId="6">#REF!</definedName>
    <definedName name="Stipend_Y6_PA_NonDoc_Academic_33" localSheetId="1">#REF!</definedName>
    <definedName name="Stipend_Y6_PA_NonDoc_Academic_33">#REF!</definedName>
    <definedName name="Stipend_Y6_PA_NonDoc_Academic_50" localSheetId="4">#REF!</definedName>
    <definedName name="Stipend_Y6_PA_NonDoc_Academic_50" localSheetId="3">#REF!</definedName>
    <definedName name="Stipend_Y6_PA_NonDoc_Academic_50" localSheetId="2">#REF!</definedName>
    <definedName name="Stipend_Y6_PA_NonDoc_Academic_50" localSheetId="7">#REF!</definedName>
    <definedName name="Stipend_Y6_PA_NonDoc_Academic_50" localSheetId="8">#REF!</definedName>
    <definedName name="Stipend_Y6_PA_NonDoc_Academic_50" localSheetId="5">#REF!</definedName>
    <definedName name="Stipend_Y6_PA_NonDoc_Academic_50" localSheetId="6">#REF!</definedName>
    <definedName name="Stipend_Y6_PA_NonDoc_Academic_50" localSheetId="1">#REF!</definedName>
    <definedName name="Stipend_Y6_PA_NonDoc_Academic_50">#REF!</definedName>
    <definedName name="Stipend_Y6_PA_NonDoc_Annual_33" localSheetId="4">#REF!</definedName>
    <definedName name="Stipend_Y6_PA_NonDoc_Annual_33" localSheetId="3">#REF!</definedName>
    <definedName name="Stipend_Y6_PA_NonDoc_Annual_33" localSheetId="2">#REF!</definedName>
    <definedName name="Stipend_Y6_PA_NonDoc_Annual_33" localSheetId="7">#REF!</definedName>
    <definedName name="Stipend_Y6_PA_NonDoc_Annual_33" localSheetId="8">#REF!</definedName>
    <definedName name="Stipend_Y6_PA_NonDoc_Annual_33" localSheetId="5">#REF!</definedName>
    <definedName name="Stipend_Y6_PA_NonDoc_Annual_33" localSheetId="6">#REF!</definedName>
    <definedName name="Stipend_Y6_PA_NonDoc_Annual_33" localSheetId="1">#REF!</definedName>
    <definedName name="Stipend_Y6_PA_NonDoc_Annual_33">#REF!</definedName>
    <definedName name="Stipend_Y6_PA_NonDoc_Annual_50" localSheetId="4">#REF!</definedName>
    <definedName name="Stipend_Y6_PA_NonDoc_Annual_50" localSheetId="3">#REF!</definedName>
    <definedName name="Stipend_Y6_PA_NonDoc_Annual_50" localSheetId="2">#REF!</definedName>
    <definedName name="Stipend_Y6_PA_NonDoc_Annual_50" localSheetId="7">#REF!</definedName>
    <definedName name="Stipend_Y6_PA_NonDoc_Annual_50" localSheetId="8">#REF!</definedName>
    <definedName name="Stipend_Y6_PA_NonDoc_Annual_50" localSheetId="5">#REF!</definedName>
    <definedName name="Stipend_Y6_PA_NonDoc_Annual_50" localSheetId="6">#REF!</definedName>
    <definedName name="Stipend_Y6_PA_NonDoc_Annual_50" localSheetId="1">#REF!</definedName>
    <definedName name="Stipend_Y6_PA_NonDoc_Annual_50">#REF!</definedName>
    <definedName name="Stipend_Y6_RA_Academic_33" localSheetId="4">#REF!</definedName>
    <definedName name="Stipend_Y6_RA_Academic_33" localSheetId="3">#REF!</definedName>
    <definedName name="Stipend_Y6_RA_Academic_33" localSheetId="2">#REF!</definedName>
    <definedName name="Stipend_Y6_RA_Academic_33" localSheetId="7">#REF!</definedName>
    <definedName name="Stipend_Y6_RA_Academic_33" localSheetId="8">#REF!</definedName>
    <definedName name="Stipend_Y6_RA_Academic_33" localSheetId="5">#REF!</definedName>
    <definedName name="Stipend_Y6_RA_Academic_33" localSheetId="6">#REF!</definedName>
    <definedName name="Stipend_Y6_RA_Academic_33" localSheetId="1">#REF!</definedName>
    <definedName name="Stipend_Y6_RA_Academic_33">#REF!</definedName>
    <definedName name="Stipend_Y6_RA_Academic_50" localSheetId="4">#REF!</definedName>
    <definedName name="Stipend_Y6_RA_Academic_50" localSheetId="3">#REF!</definedName>
    <definedName name="Stipend_Y6_RA_Academic_50" localSheetId="2">#REF!</definedName>
    <definedName name="Stipend_Y6_RA_Academic_50" localSheetId="7">#REF!</definedName>
    <definedName name="Stipend_Y6_RA_Academic_50" localSheetId="8">#REF!</definedName>
    <definedName name="Stipend_Y6_RA_Academic_50" localSheetId="5">#REF!</definedName>
    <definedName name="Stipend_Y6_RA_Academic_50" localSheetId="6">#REF!</definedName>
    <definedName name="Stipend_Y6_RA_Academic_50" localSheetId="1">#REF!</definedName>
    <definedName name="Stipend_Y6_RA_Academic_50">#REF!</definedName>
    <definedName name="Stipend_Y6_RA_Annual_33" localSheetId="4">#REF!</definedName>
    <definedName name="Stipend_Y6_RA_Annual_33" localSheetId="3">#REF!</definedName>
    <definedName name="Stipend_Y6_RA_Annual_33" localSheetId="2">#REF!</definedName>
    <definedName name="Stipend_Y6_RA_Annual_33" localSheetId="7">#REF!</definedName>
    <definedName name="Stipend_Y6_RA_Annual_33" localSheetId="8">#REF!</definedName>
    <definedName name="Stipend_Y6_RA_Annual_33" localSheetId="5">#REF!</definedName>
    <definedName name="Stipend_Y6_RA_Annual_33" localSheetId="6">#REF!</definedName>
    <definedName name="Stipend_Y6_RA_Annual_33" localSheetId="1">#REF!</definedName>
    <definedName name="Stipend_Y6_RA_Annual_33">#REF!</definedName>
    <definedName name="Stipend_Y6_RA_Annual_50" localSheetId="4">#REF!</definedName>
    <definedName name="Stipend_Y6_RA_Annual_50" localSheetId="3">#REF!</definedName>
    <definedName name="Stipend_Y6_RA_Annual_50" localSheetId="2">#REF!</definedName>
    <definedName name="Stipend_Y6_RA_Annual_50" localSheetId="7">#REF!</definedName>
    <definedName name="Stipend_Y6_RA_Annual_50" localSheetId="8">#REF!</definedName>
    <definedName name="Stipend_Y6_RA_Annual_50" localSheetId="5">#REF!</definedName>
    <definedName name="Stipend_Y6_RA_Annual_50" localSheetId="6">#REF!</definedName>
    <definedName name="Stipend_Y6_RA_Annual_50" localSheetId="1">#REF!</definedName>
    <definedName name="Stipend_Y6_RA_Annual_50">#REF!</definedName>
    <definedName name="Stratum_100">[17]SMSTemp!$B$37</definedName>
    <definedName name="Stratum_100_Hits">[17]SMSTemp!$B$38</definedName>
    <definedName name="Stratum_100_Sample_Size">[17]SMSTemp!$B$39</definedName>
    <definedName name="sul" localSheetId="4">#REF!</definedName>
    <definedName name="sul" localSheetId="3">#REF!</definedName>
    <definedName name="sul" localSheetId="2">#REF!</definedName>
    <definedName name="sul" localSheetId="7">#REF!</definedName>
    <definedName name="sul" localSheetId="8">#REF!</definedName>
    <definedName name="sul" localSheetId="5">#REF!</definedName>
    <definedName name="sul" localSheetId="6">#REF!</definedName>
    <definedName name="sul" localSheetId="1">#REF!</definedName>
    <definedName name="sul">#REF!</definedName>
    <definedName name="Sum_Previous_Pay" localSheetId="4">'[14]m Project Num-Sevice-Pay'!#REF!</definedName>
    <definedName name="Sum_Previous_Pay" localSheetId="3">'[14]m Project Num-Sevice-Pay'!#REF!</definedName>
    <definedName name="Sum_Previous_Pay" localSheetId="2">'[14]m Project Num-Sevice-Pay'!#REF!</definedName>
    <definedName name="Sum_Previous_Pay" localSheetId="7">'[14]m Project Num-Sevice-Pay'!#REF!</definedName>
    <definedName name="Sum_Previous_Pay" localSheetId="8">'[14]m Project Num-Sevice-Pay'!#REF!</definedName>
    <definedName name="Sum_Previous_Pay" localSheetId="5">'[14]m Project Num-Sevice-Pay'!#REF!</definedName>
    <definedName name="Sum_Previous_Pay" localSheetId="6">'[14]m Project Num-Sevice-Pay'!#REF!</definedName>
    <definedName name="Sum_Previous_Pay" localSheetId="1">'[14]m Project Num-Sevice-Pay'!#REF!</definedName>
    <definedName name="Sum_Previous_Pay">'[14]m Project Num-Sevice-Pay'!#REF!</definedName>
    <definedName name="Sum_Total_Pays" localSheetId="4">'[14]m Project Num-Sevice-Pay'!#REF!</definedName>
    <definedName name="Sum_Total_Pays" localSheetId="3">'[14]m Project Num-Sevice-Pay'!#REF!</definedName>
    <definedName name="Sum_Total_Pays" localSheetId="2">'[14]m Project Num-Sevice-Pay'!#REF!</definedName>
    <definedName name="Sum_Total_Pays" localSheetId="7">'[14]m Project Num-Sevice-Pay'!#REF!</definedName>
    <definedName name="Sum_Total_Pays" localSheetId="8">'[14]m Project Num-Sevice-Pay'!#REF!</definedName>
    <definedName name="Sum_Total_Pays" localSheetId="5">'[14]m Project Num-Sevice-Pay'!#REF!</definedName>
    <definedName name="Sum_Total_Pays" localSheetId="6">'[14]m Project Num-Sevice-Pay'!#REF!</definedName>
    <definedName name="Sum_Total_Pays" localSheetId="1">'[14]m Project Num-Sevice-Pay'!#REF!</definedName>
    <definedName name="Sum_Total_Pays">'[14]m Project Num-Sevice-Pay'!#REF!</definedName>
    <definedName name="SUMMARY" localSheetId="4">[37]July_03_Pg8!#REF!</definedName>
    <definedName name="SUMMARY" localSheetId="3">[37]July_03_Pg8!#REF!</definedName>
    <definedName name="SUMMARY" localSheetId="2">[37]July_03_Pg8!#REF!</definedName>
    <definedName name="SUMMARY" localSheetId="7">[37]July_03_Pg8!#REF!</definedName>
    <definedName name="SUMMARY" localSheetId="8">[37]July_03_Pg8!#REF!</definedName>
    <definedName name="SUMMARY" localSheetId="5">[37]July_03_Pg8!#REF!</definedName>
    <definedName name="SUMMARY" localSheetId="6">[37]July_03_Pg8!#REF!</definedName>
    <definedName name="SUMMARY" localSheetId="1">[37]July_03_Pg8!#REF!</definedName>
    <definedName name="SUMMARY">[37]July_03_Pg8!#REF!</definedName>
    <definedName name="SummaryAuditDifferences" localSheetId="4">#REF!</definedName>
    <definedName name="SummaryAuditDifferences" localSheetId="3">#REF!</definedName>
    <definedName name="SummaryAuditDifferences" localSheetId="2">#REF!</definedName>
    <definedName name="SummaryAuditDifferences" localSheetId="7">#REF!</definedName>
    <definedName name="SummaryAuditDifferences" localSheetId="8">#REF!</definedName>
    <definedName name="SummaryAuditDifferences" localSheetId="5">#REF!</definedName>
    <definedName name="SummaryAuditDifferences" localSheetId="6">#REF!</definedName>
    <definedName name="SummaryAuditDifferences" localSheetId="1">#REF!</definedName>
    <definedName name="SummaryAuditDifferences">#REF!</definedName>
    <definedName name="sw" localSheetId="4">#REF!</definedName>
    <definedName name="sw" localSheetId="3">#REF!</definedName>
    <definedName name="sw" localSheetId="2">#REF!</definedName>
    <definedName name="sw" localSheetId="7">#REF!</definedName>
    <definedName name="sw" localSheetId="8">#REF!</definedName>
    <definedName name="sw" localSheetId="5">#REF!</definedName>
    <definedName name="sw" localSheetId="6">#REF!</definedName>
    <definedName name="sw" localSheetId="1">#REF!</definedName>
    <definedName name="sw">#REF!</definedName>
    <definedName name="SWED" localSheetId="4">#REF!</definedName>
    <definedName name="SWED" localSheetId="3">#REF!</definedName>
    <definedName name="SWED" localSheetId="2">#REF!</definedName>
    <definedName name="SWED" localSheetId="7">#REF!</definedName>
    <definedName name="SWED" localSheetId="8">#REF!</definedName>
    <definedName name="SWED" localSheetId="5">#REF!</definedName>
    <definedName name="SWED" localSheetId="6">#REF!</definedName>
    <definedName name="SWED" localSheetId="1">#REF!</definedName>
    <definedName name="SWED">#REF!</definedName>
    <definedName name="SWSD" localSheetId="4">#REF!</definedName>
    <definedName name="SWSD" localSheetId="3">#REF!</definedName>
    <definedName name="SWSD" localSheetId="2">#REF!</definedName>
    <definedName name="SWSD" localSheetId="7">#REF!</definedName>
    <definedName name="SWSD" localSheetId="8">#REF!</definedName>
    <definedName name="SWSD" localSheetId="5">#REF!</definedName>
    <definedName name="SWSD" localSheetId="6">#REF!</definedName>
    <definedName name="SWSD" localSheetId="1">#REF!</definedName>
    <definedName name="SWSD">#REF!</definedName>
    <definedName name="szrftgyh" localSheetId="4">#REF!</definedName>
    <definedName name="szrftgyh" localSheetId="3">#REF!</definedName>
    <definedName name="szrftgyh" localSheetId="2">#REF!</definedName>
    <definedName name="szrftgyh" localSheetId="7">#REF!</definedName>
    <definedName name="szrftgyh" localSheetId="8">#REF!</definedName>
    <definedName name="szrftgyh" localSheetId="5">#REF!</definedName>
    <definedName name="szrftgyh" localSheetId="6">#REF!</definedName>
    <definedName name="szrftgyh" localSheetId="1">#REF!</definedName>
    <definedName name="szrftgyh">#REF!</definedName>
    <definedName name="t" localSheetId="4">#REF!</definedName>
    <definedName name="t" localSheetId="3">#REF!</definedName>
    <definedName name="t" localSheetId="2">#REF!</definedName>
    <definedName name="t" localSheetId="7">#REF!</definedName>
    <definedName name="t" localSheetId="8">#REF!</definedName>
    <definedName name="t" localSheetId="5">#REF!</definedName>
    <definedName name="t" localSheetId="6">#REF!</definedName>
    <definedName name="t" localSheetId="1">#REF!</definedName>
    <definedName name="t">#REF!</definedName>
    <definedName name="t54bngf" localSheetId="4">#REF!</definedName>
    <definedName name="t54bngf" localSheetId="3">#REF!</definedName>
    <definedName name="t54bngf" localSheetId="2">#REF!</definedName>
    <definedName name="t54bngf" localSheetId="7">#REF!</definedName>
    <definedName name="t54bngf" localSheetId="8">#REF!</definedName>
    <definedName name="t54bngf" localSheetId="5">#REF!</definedName>
    <definedName name="t54bngf" localSheetId="6">#REF!</definedName>
    <definedName name="t54bngf" localSheetId="1">#REF!</definedName>
    <definedName name="t54bngf">#REF!</definedName>
    <definedName name="t5y67ui8o9" localSheetId="4">#REF!</definedName>
    <definedName name="t5y67ui8o9" localSheetId="3">#REF!</definedName>
    <definedName name="t5y67ui8o9" localSheetId="2">#REF!</definedName>
    <definedName name="t5y67ui8o9" localSheetId="7">#REF!</definedName>
    <definedName name="t5y67ui8o9" localSheetId="8">#REF!</definedName>
    <definedName name="t5y67ui8o9" localSheetId="5">#REF!</definedName>
    <definedName name="t5y67ui8o9" localSheetId="6">#REF!</definedName>
    <definedName name="t5y67ui8o9" localSheetId="1">#REF!</definedName>
    <definedName name="t5y67ui8o9">#REF!</definedName>
    <definedName name="t5y6u7io" localSheetId="4">#REF!</definedName>
    <definedName name="t5y6u7io" localSheetId="3">#REF!</definedName>
    <definedName name="t5y6u7io" localSheetId="2">#REF!</definedName>
    <definedName name="t5y6u7io" localSheetId="7">#REF!</definedName>
    <definedName name="t5y6u7io" localSheetId="8">#REF!</definedName>
    <definedName name="t5y6u7io" localSheetId="5">#REF!</definedName>
    <definedName name="t5y6u7io" localSheetId="6">#REF!</definedName>
    <definedName name="t5y6u7io" localSheetId="1">#REF!</definedName>
    <definedName name="t5y6u7io">#REF!</definedName>
    <definedName name="t6r5e" localSheetId="4">#REF!</definedName>
    <definedName name="t6r5e" localSheetId="3">#REF!</definedName>
    <definedName name="t6r5e" localSheetId="2">#REF!</definedName>
    <definedName name="t6r5e" localSheetId="7">#REF!</definedName>
    <definedName name="t6r5e" localSheetId="8">#REF!</definedName>
    <definedName name="t6r5e" localSheetId="5">#REF!</definedName>
    <definedName name="t6r5e" localSheetId="6">#REF!</definedName>
    <definedName name="t6r5e" localSheetId="1">#REF!</definedName>
    <definedName name="t6r5e">#REF!</definedName>
    <definedName name="TaxIncurredIn" localSheetId="4">'[41]Actuals Input'!#REF!</definedName>
    <definedName name="TaxIncurredIn" localSheetId="3">'[41]Actuals Input'!#REF!</definedName>
    <definedName name="TaxIncurredIn" localSheetId="2">'[41]Actuals Input'!#REF!</definedName>
    <definedName name="TaxIncurredIn" localSheetId="7">'[41]Actuals Input'!#REF!</definedName>
    <definedName name="TaxIncurredIn" localSheetId="8">'[41]Actuals Input'!#REF!</definedName>
    <definedName name="TaxIncurredIn" localSheetId="5">'[41]Actuals Input'!#REF!</definedName>
    <definedName name="TaxIncurredIn" localSheetId="6">'[41]Actuals Input'!#REF!</definedName>
    <definedName name="TaxIncurredIn" localSheetId="1">'[41]Actuals Input'!#REF!</definedName>
    <definedName name="TaxIncurredIn">'[41]Actuals Input'!#REF!</definedName>
    <definedName name="TaxPayableIn" localSheetId="4">'[41]Actuals Input'!#REF!</definedName>
    <definedName name="TaxPayableIn" localSheetId="3">'[41]Actuals Input'!#REF!</definedName>
    <definedName name="TaxPayableIn" localSheetId="2">'[41]Actuals Input'!#REF!</definedName>
    <definedName name="TaxPayableIn" localSheetId="7">'[41]Actuals Input'!#REF!</definedName>
    <definedName name="TaxPayableIn" localSheetId="8">'[41]Actuals Input'!#REF!</definedName>
    <definedName name="TaxPayableIn" localSheetId="5">'[41]Actuals Input'!#REF!</definedName>
    <definedName name="TaxPayableIn" localSheetId="6">'[41]Actuals Input'!#REF!</definedName>
    <definedName name="TaxPayableIn" localSheetId="1">'[41]Actuals Input'!#REF!</definedName>
    <definedName name="TaxPayableIn">'[41]Actuals Input'!#REF!</definedName>
    <definedName name="TB" localSheetId="4">#REF!</definedName>
    <definedName name="TB" localSheetId="3">#REF!</definedName>
    <definedName name="TB" localSheetId="2">#REF!</definedName>
    <definedName name="TB" localSheetId="7">#REF!</definedName>
    <definedName name="TB" localSheetId="8">#REF!</definedName>
    <definedName name="TB" localSheetId="5">#REF!</definedName>
    <definedName name="TB" localSheetId="6">#REF!</definedName>
    <definedName name="TB" localSheetId="1">#REF!</definedName>
    <definedName name="TB">#REF!</definedName>
    <definedName name="tbh" localSheetId="4">#REF!</definedName>
    <definedName name="tbh" localSheetId="3">#REF!</definedName>
    <definedName name="tbh" localSheetId="2">#REF!</definedName>
    <definedName name="tbh" localSheetId="7">#REF!</definedName>
    <definedName name="tbh" localSheetId="8">#REF!</definedName>
    <definedName name="tbh" localSheetId="5">#REF!</definedName>
    <definedName name="tbh" localSheetId="6">#REF!</definedName>
    <definedName name="tbh" localSheetId="1">#REF!</definedName>
    <definedName name="tbh">#REF!</definedName>
    <definedName name="TBN" localSheetId="4">#REF!</definedName>
    <definedName name="TBN" localSheetId="3">#REF!</definedName>
    <definedName name="TBN" localSheetId="2">#REF!</definedName>
    <definedName name="TBN" localSheetId="7">#REF!</definedName>
    <definedName name="TBN" localSheetId="8">#REF!</definedName>
    <definedName name="TBN" localSheetId="5">#REF!</definedName>
    <definedName name="TBN" localSheetId="6">#REF!</definedName>
    <definedName name="TBN" localSheetId="1">#REF!</definedName>
    <definedName name="TBN">#REF!</definedName>
    <definedName name="TBV" localSheetId="4">#REF!</definedName>
    <definedName name="TBV" localSheetId="3">#REF!</definedName>
    <definedName name="TBV" localSheetId="2">#REF!</definedName>
    <definedName name="TBV" localSheetId="7">#REF!</definedName>
    <definedName name="TBV" localSheetId="8">#REF!</definedName>
    <definedName name="TBV" localSheetId="5">#REF!</definedName>
    <definedName name="TBV" localSheetId="6">#REF!</definedName>
    <definedName name="TBV" localSheetId="1">#REF!</definedName>
    <definedName name="TBV">#REF!</definedName>
    <definedName name="TCodeNo" localSheetId="4">'[42]- 1 -'!#REF!</definedName>
    <definedName name="TCodeNo" localSheetId="3">'[42]- 1 -'!#REF!</definedName>
    <definedName name="TCodeNo" localSheetId="2">'[42]- 1 -'!#REF!</definedName>
    <definedName name="TCodeNo" localSheetId="7">'[42]- 1 -'!#REF!</definedName>
    <definedName name="TCodeNo" localSheetId="8">'[42]- 1 -'!#REF!</definedName>
    <definedName name="TCodeNo" localSheetId="5">'[42]- 1 -'!#REF!</definedName>
    <definedName name="TCodeNo" localSheetId="6">'[42]- 1 -'!#REF!</definedName>
    <definedName name="TCodeNo" localSheetId="1">'[42]- 1 -'!#REF!</definedName>
    <definedName name="TCodeNo">'[42]- 1 -'!#REF!</definedName>
    <definedName name="TCUJ" localSheetId="4">#REF!</definedName>
    <definedName name="TCUJ" localSheetId="3">#REF!</definedName>
    <definedName name="TCUJ" localSheetId="2">#REF!</definedName>
    <definedName name="TCUJ" localSheetId="7">#REF!</definedName>
    <definedName name="TCUJ" localSheetId="8">#REF!</definedName>
    <definedName name="TCUJ" localSheetId="5">#REF!</definedName>
    <definedName name="TCUJ" localSheetId="6">#REF!</definedName>
    <definedName name="TCUJ" localSheetId="1">#REF!</definedName>
    <definedName name="TCUJ">#REF!</definedName>
    <definedName name="tdsre" localSheetId="4">#REF!</definedName>
    <definedName name="tdsre" localSheetId="3">#REF!</definedName>
    <definedName name="tdsre" localSheetId="2">#REF!</definedName>
    <definedName name="tdsre" localSheetId="7">#REF!</definedName>
    <definedName name="tdsre" localSheetId="8">#REF!</definedName>
    <definedName name="tdsre" localSheetId="5">#REF!</definedName>
    <definedName name="tdsre" localSheetId="6">#REF!</definedName>
    <definedName name="tdsre" localSheetId="1">#REF!</definedName>
    <definedName name="tdsre">#REF!</definedName>
    <definedName name="tdu" localSheetId="4">#REF!</definedName>
    <definedName name="tdu" localSheetId="3">#REF!</definedName>
    <definedName name="tdu" localSheetId="2">#REF!</definedName>
    <definedName name="tdu" localSheetId="7">#REF!</definedName>
    <definedName name="tdu" localSheetId="8">#REF!</definedName>
    <definedName name="tdu" localSheetId="5">#REF!</definedName>
    <definedName name="tdu" localSheetId="6">#REF!</definedName>
    <definedName name="tdu" localSheetId="1">#REF!</definedName>
    <definedName name="tdu">#REF!</definedName>
    <definedName name="TE" localSheetId="4">#REF!</definedName>
    <definedName name="TE" localSheetId="3">#REF!</definedName>
    <definedName name="TE" localSheetId="2">#REF!</definedName>
    <definedName name="TE" localSheetId="7">#REF!</definedName>
    <definedName name="TE" localSheetId="8">#REF!</definedName>
    <definedName name="TE" localSheetId="5">#REF!</definedName>
    <definedName name="TE" localSheetId="6">#REF!</definedName>
    <definedName name="TE" localSheetId="1">#REF!</definedName>
    <definedName name="TE">#REF!</definedName>
    <definedName name="TERC" localSheetId="4">#REF!</definedName>
    <definedName name="TERC" localSheetId="3">#REF!</definedName>
    <definedName name="TERC" localSheetId="2">#REF!</definedName>
    <definedName name="TERC" localSheetId="7">#REF!</definedName>
    <definedName name="TERC" localSheetId="8">#REF!</definedName>
    <definedName name="TERC" localSheetId="5">#REF!</definedName>
    <definedName name="TERC" localSheetId="6">#REF!</definedName>
    <definedName name="TERC" localSheetId="1">#REF!</definedName>
    <definedName name="TERC">#REF!</definedName>
    <definedName name="TEST0" localSheetId="4">#REF!</definedName>
    <definedName name="TEST0" localSheetId="3">#REF!</definedName>
    <definedName name="TEST0" localSheetId="2">#REF!</definedName>
    <definedName name="TEST0" localSheetId="7">#REF!</definedName>
    <definedName name="TEST0" localSheetId="8">#REF!</definedName>
    <definedName name="TEST0" localSheetId="5">#REF!</definedName>
    <definedName name="TEST0" localSheetId="6">#REF!</definedName>
    <definedName name="TEST0" localSheetId="1">#REF!</definedName>
    <definedName name="TEST0">#REF!</definedName>
    <definedName name="TEST1" localSheetId="4">#REF!</definedName>
    <definedName name="TEST1" localSheetId="3">#REF!</definedName>
    <definedName name="TEST1" localSheetId="2">#REF!</definedName>
    <definedName name="TEST1" localSheetId="7">#REF!</definedName>
    <definedName name="TEST1" localSheetId="8">#REF!</definedName>
    <definedName name="TEST1" localSheetId="5">#REF!</definedName>
    <definedName name="TEST1" localSheetId="6">#REF!</definedName>
    <definedName name="TEST1" localSheetId="1">#REF!</definedName>
    <definedName name="TEST1">#REF!</definedName>
    <definedName name="TEST10" localSheetId="4">#REF!</definedName>
    <definedName name="TEST10" localSheetId="3">#REF!</definedName>
    <definedName name="TEST10" localSheetId="2">#REF!</definedName>
    <definedName name="TEST10" localSheetId="7">#REF!</definedName>
    <definedName name="TEST10" localSheetId="8">#REF!</definedName>
    <definedName name="TEST10" localSheetId="5">#REF!</definedName>
    <definedName name="TEST10" localSheetId="6">#REF!</definedName>
    <definedName name="TEST10" localSheetId="1">#REF!</definedName>
    <definedName name="TEST10">#REF!</definedName>
    <definedName name="TEST11" localSheetId="4">#REF!</definedName>
    <definedName name="TEST11" localSheetId="3">#REF!</definedName>
    <definedName name="TEST11" localSheetId="2">#REF!</definedName>
    <definedName name="TEST11" localSheetId="7">#REF!</definedName>
    <definedName name="TEST11" localSheetId="8">#REF!</definedName>
    <definedName name="TEST11" localSheetId="5">#REF!</definedName>
    <definedName name="TEST11" localSheetId="6">#REF!</definedName>
    <definedName name="TEST11" localSheetId="1">#REF!</definedName>
    <definedName name="TEST11">#REF!</definedName>
    <definedName name="TEST12" localSheetId="4">#REF!</definedName>
    <definedName name="TEST12" localSheetId="3">#REF!</definedName>
    <definedName name="TEST12" localSheetId="2">#REF!</definedName>
    <definedName name="TEST12" localSheetId="7">#REF!</definedName>
    <definedName name="TEST12" localSheetId="8">#REF!</definedName>
    <definedName name="TEST12" localSheetId="5">#REF!</definedName>
    <definedName name="TEST12" localSheetId="6">#REF!</definedName>
    <definedName name="TEST12" localSheetId="1">#REF!</definedName>
    <definedName name="TEST12">#REF!</definedName>
    <definedName name="TEST13" localSheetId="4">#REF!</definedName>
    <definedName name="TEST13" localSheetId="3">#REF!</definedName>
    <definedName name="TEST13" localSheetId="2">#REF!</definedName>
    <definedName name="TEST13" localSheetId="7">#REF!</definedName>
    <definedName name="TEST13" localSheetId="8">#REF!</definedName>
    <definedName name="TEST13" localSheetId="5">#REF!</definedName>
    <definedName name="TEST13" localSheetId="6">#REF!</definedName>
    <definedName name="TEST13" localSheetId="1">#REF!</definedName>
    <definedName name="TEST13">#REF!</definedName>
    <definedName name="TEST14" localSheetId="4">#REF!</definedName>
    <definedName name="TEST14" localSheetId="3">#REF!</definedName>
    <definedName name="TEST14" localSheetId="2">#REF!</definedName>
    <definedName name="TEST14" localSheetId="7">#REF!</definedName>
    <definedName name="TEST14" localSheetId="8">#REF!</definedName>
    <definedName name="TEST14" localSheetId="5">#REF!</definedName>
    <definedName name="TEST14" localSheetId="6">#REF!</definedName>
    <definedName name="TEST14" localSheetId="1">#REF!</definedName>
    <definedName name="TEST14">#REF!</definedName>
    <definedName name="TEST15" localSheetId="4">#REF!</definedName>
    <definedName name="TEST15" localSheetId="3">#REF!</definedName>
    <definedName name="TEST15" localSheetId="2">#REF!</definedName>
    <definedName name="TEST15" localSheetId="7">#REF!</definedName>
    <definedName name="TEST15" localSheetId="8">#REF!</definedName>
    <definedName name="TEST15" localSheetId="5">#REF!</definedName>
    <definedName name="TEST15" localSheetId="6">#REF!</definedName>
    <definedName name="TEST15" localSheetId="1">#REF!</definedName>
    <definedName name="TEST15">#REF!</definedName>
    <definedName name="TEST2" localSheetId="4">#REF!</definedName>
    <definedName name="TEST2" localSheetId="3">#REF!</definedName>
    <definedName name="TEST2" localSheetId="2">#REF!</definedName>
    <definedName name="TEST2" localSheetId="7">#REF!</definedName>
    <definedName name="TEST2" localSheetId="8">#REF!</definedName>
    <definedName name="TEST2" localSheetId="5">#REF!</definedName>
    <definedName name="TEST2" localSheetId="6">#REF!</definedName>
    <definedName name="TEST2" localSheetId="1">#REF!</definedName>
    <definedName name="TEST2">#REF!</definedName>
    <definedName name="TEST3" localSheetId="4">#REF!</definedName>
    <definedName name="TEST3" localSheetId="3">#REF!</definedName>
    <definedName name="TEST3" localSheetId="2">#REF!</definedName>
    <definedName name="TEST3" localSheetId="7">#REF!</definedName>
    <definedName name="TEST3" localSheetId="8">#REF!</definedName>
    <definedName name="TEST3" localSheetId="5">#REF!</definedName>
    <definedName name="TEST3" localSheetId="6">#REF!</definedName>
    <definedName name="TEST3" localSheetId="1">#REF!</definedName>
    <definedName name="TEST3">#REF!</definedName>
    <definedName name="TEST4" localSheetId="4">#REF!</definedName>
    <definedName name="TEST4" localSheetId="3">#REF!</definedName>
    <definedName name="TEST4" localSheetId="2">#REF!</definedName>
    <definedName name="TEST4" localSheetId="7">#REF!</definedName>
    <definedName name="TEST4" localSheetId="8">#REF!</definedName>
    <definedName name="TEST4" localSheetId="5">#REF!</definedName>
    <definedName name="TEST4" localSheetId="6">#REF!</definedName>
    <definedName name="TEST4" localSheetId="1">#REF!</definedName>
    <definedName name="TEST4">#REF!</definedName>
    <definedName name="TEST5" localSheetId="4">#REF!</definedName>
    <definedName name="TEST5" localSheetId="3">#REF!</definedName>
    <definedName name="TEST5" localSheetId="2">#REF!</definedName>
    <definedName name="TEST5" localSheetId="7">#REF!</definedName>
    <definedName name="TEST5" localSheetId="8">#REF!</definedName>
    <definedName name="TEST5" localSheetId="5">#REF!</definedName>
    <definedName name="TEST5" localSheetId="6">#REF!</definedName>
    <definedName name="TEST5" localSheetId="1">#REF!</definedName>
    <definedName name="TEST5">#REF!</definedName>
    <definedName name="TEST6" localSheetId="4">#REF!</definedName>
    <definedName name="TEST6" localSheetId="3">#REF!</definedName>
    <definedName name="TEST6" localSheetId="2">#REF!</definedName>
    <definedName name="TEST6" localSheetId="7">#REF!</definedName>
    <definedName name="TEST6" localSheetId="8">#REF!</definedName>
    <definedName name="TEST6" localSheetId="5">#REF!</definedName>
    <definedName name="TEST6" localSheetId="6">#REF!</definedName>
    <definedName name="TEST6" localSheetId="1">#REF!</definedName>
    <definedName name="TEST6">#REF!</definedName>
    <definedName name="TEST7" localSheetId="4">#REF!</definedName>
    <definedName name="TEST7" localSheetId="3">#REF!</definedName>
    <definedName name="TEST7" localSheetId="2">#REF!</definedName>
    <definedName name="TEST7" localSheetId="7">#REF!</definedName>
    <definedName name="TEST7" localSheetId="8">#REF!</definedName>
    <definedName name="TEST7" localSheetId="5">#REF!</definedName>
    <definedName name="TEST7" localSheetId="6">#REF!</definedName>
    <definedName name="TEST7" localSheetId="1">#REF!</definedName>
    <definedName name="TEST7">#REF!</definedName>
    <definedName name="TEST8" localSheetId="4">#REF!</definedName>
    <definedName name="TEST8" localSheetId="3">#REF!</definedName>
    <definedName name="TEST8" localSheetId="2">#REF!</definedName>
    <definedName name="TEST8" localSheetId="7">#REF!</definedName>
    <definedName name="TEST8" localSheetId="8">#REF!</definedName>
    <definedName name="TEST8" localSheetId="5">#REF!</definedName>
    <definedName name="TEST8" localSheetId="6">#REF!</definedName>
    <definedName name="TEST8" localSheetId="1">#REF!</definedName>
    <definedName name="TEST8">#REF!</definedName>
    <definedName name="TEST9" localSheetId="4">#REF!</definedName>
    <definedName name="TEST9" localSheetId="3">#REF!</definedName>
    <definedName name="TEST9" localSheetId="2">#REF!</definedName>
    <definedName name="TEST9" localSheetId="7">#REF!</definedName>
    <definedName name="TEST9" localSheetId="8">#REF!</definedName>
    <definedName name="TEST9" localSheetId="5">#REF!</definedName>
    <definedName name="TEST9" localSheetId="6">#REF!</definedName>
    <definedName name="TEST9" localSheetId="1">#REF!</definedName>
    <definedName name="TEST9">#REF!</definedName>
    <definedName name="TestDescription">[11]SMSTemp!$B$5</definedName>
    <definedName name="TESTHKEY" localSheetId="4">#REF!</definedName>
    <definedName name="TESTHKEY" localSheetId="3">#REF!</definedName>
    <definedName name="TESTHKEY" localSheetId="2">#REF!</definedName>
    <definedName name="TESTHKEY" localSheetId="7">#REF!</definedName>
    <definedName name="TESTHKEY" localSheetId="8">#REF!</definedName>
    <definedName name="TESTHKEY" localSheetId="5">#REF!</definedName>
    <definedName name="TESTHKEY" localSheetId="6">#REF!</definedName>
    <definedName name="TESTHKEY" localSheetId="1">#REF!</definedName>
    <definedName name="TESTHKEY">#REF!</definedName>
    <definedName name="TESTKEYS" localSheetId="4">#REF!</definedName>
    <definedName name="TESTKEYS" localSheetId="3">#REF!</definedName>
    <definedName name="TESTKEYS" localSheetId="2">#REF!</definedName>
    <definedName name="TESTKEYS" localSheetId="7">#REF!</definedName>
    <definedName name="TESTKEYS" localSheetId="8">#REF!</definedName>
    <definedName name="TESTKEYS" localSheetId="5">#REF!</definedName>
    <definedName name="TESTKEYS" localSheetId="6">#REF!</definedName>
    <definedName name="TESTKEYS" localSheetId="1">#REF!</definedName>
    <definedName name="TESTKEYS">#REF!</definedName>
    <definedName name="TESTVKEY" localSheetId="4">#REF!</definedName>
    <definedName name="TESTVKEY" localSheetId="3">#REF!</definedName>
    <definedName name="TESTVKEY" localSheetId="2">#REF!</definedName>
    <definedName name="TESTVKEY" localSheetId="7">#REF!</definedName>
    <definedName name="TESTVKEY" localSheetId="8">#REF!</definedName>
    <definedName name="TESTVKEY" localSheetId="5">#REF!</definedName>
    <definedName name="TESTVKEY" localSheetId="6">#REF!</definedName>
    <definedName name="TESTVKEY" localSheetId="1">#REF!</definedName>
    <definedName name="TESTVKEY">#REF!</definedName>
    <definedName name="TEW" localSheetId="4">#REF!</definedName>
    <definedName name="TEW" localSheetId="3">#REF!</definedName>
    <definedName name="TEW" localSheetId="2">#REF!</definedName>
    <definedName name="TEW" localSheetId="7">#REF!</definedName>
    <definedName name="TEW" localSheetId="8">#REF!</definedName>
    <definedName name="TEW" localSheetId="5">#REF!</definedName>
    <definedName name="TEW" localSheetId="6">#REF!</definedName>
    <definedName name="TEW" localSheetId="1">#REF!</definedName>
    <definedName name="TEW">#REF!</definedName>
    <definedName name="Text" localSheetId="4">#REF!</definedName>
    <definedName name="Text" localSheetId="3">#REF!</definedName>
    <definedName name="Text" localSheetId="2">#REF!</definedName>
    <definedName name="Text" localSheetId="7">#REF!</definedName>
    <definedName name="Text" localSheetId="8">#REF!</definedName>
    <definedName name="Text" localSheetId="5">#REF!</definedName>
    <definedName name="Text" localSheetId="6">#REF!</definedName>
    <definedName name="Text" localSheetId="1">#REF!</definedName>
    <definedName name="Text">#REF!</definedName>
    <definedName name="TextRefCopy11" localSheetId="4">#REF!</definedName>
    <definedName name="TextRefCopy11" localSheetId="3">#REF!</definedName>
    <definedName name="TextRefCopy11" localSheetId="2">#REF!</definedName>
    <definedName name="TextRefCopy11" localSheetId="7">#REF!</definedName>
    <definedName name="TextRefCopy11" localSheetId="8">#REF!</definedName>
    <definedName name="TextRefCopy11" localSheetId="5">#REF!</definedName>
    <definedName name="TextRefCopy11" localSheetId="6">#REF!</definedName>
    <definedName name="TextRefCopy11" localSheetId="1">#REF!</definedName>
    <definedName name="TextRefCopy11">#REF!</definedName>
    <definedName name="TextRefCopy13" localSheetId="4">#REF!</definedName>
    <definedName name="TextRefCopy13" localSheetId="3">#REF!</definedName>
    <definedName name="TextRefCopy13" localSheetId="2">#REF!</definedName>
    <definedName name="TextRefCopy13" localSheetId="7">#REF!</definedName>
    <definedName name="TextRefCopy13" localSheetId="8">#REF!</definedName>
    <definedName name="TextRefCopy13" localSheetId="5">#REF!</definedName>
    <definedName name="TextRefCopy13" localSheetId="6">#REF!</definedName>
    <definedName name="TextRefCopy13" localSheetId="1">#REF!</definedName>
    <definedName name="TextRefCopy13">#REF!</definedName>
    <definedName name="TextRefCopy15" localSheetId="4">#REF!</definedName>
    <definedName name="TextRefCopy15" localSheetId="3">#REF!</definedName>
    <definedName name="TextRefCopy15" localSheetId="2">#REF!</definedName>
    <definedName name="TextRefCopy15" localSheetId="7">#REF!</definedName>
    <definedName name="TextRefCopy15" localSheetId="8">#REF!</definedName>
    <definedName name="TextRefCopy15" localSheetId="5">#REF!</definedName>
    <definedName name="TextRefCopy15" localSheetId="6">#REF!</definedName>
    <definedName name="TextRefCopy15" localSheetId="1">#REF!</definedName>
    <definedName name="TextRefCopy15">#REF!</definedName>
    <definedName name="TextRefCopy16" localSheetId="4">#REF!</definedName>
    <definedName name="TextRefCopy16" localSheetId="3">#REF!</definedName>
    <definedName name="TextRefCopy16" localSheetId="2">#REF!</definedName>
    <definedName name="TextRefCopy16" localSheetId="7">#REF!</definedName>
    <definedName name="TextRefCopy16" localSheetId="8">#REF!</definedName>
    <definedName name="TextRefCopy16" localSheetId="5">#REF!</definedName>
    <definedName name="TextRefCopy16" localSheetId="6">#REF!</definedName>
    <definedName name="TextRefCopy16" localSheetId="1">#REF!</definedName>
    <definedName name="TextRefCopy16">#REF!</definedName>
    <definedName name="TextRefCopy17" localSheetId="4">'[43]Inventory Count Sheet'!#REF!</definedName>
    <definedName name="TextRefCopy17" localSheetId="3">'[43]Inventory Count Sheet'!#REF!</definedName>
    <definedName name="TextRefCopy17" localSheetId="2">'[43]Inventory Count Sheet'!#REF!</definedName>
    <definedName name="TextRefCopy17" localSheetId="7">'[43]Inventory Count Sheet'!#REF!</definedName>
    <definedName name="TextRefCopy17" localSheetId="8">'[43]Inventory Count Sheet'!#REF!</definedName>
    <definedName name="TextRefCopy17" localSheetId="5">'[43]Inventory Count Sheet'!#REF!</definedName>
    <definedName name="TextRefCopy17" localSheetId="6">'[43]Inventory Count Sheet'!#REF!</definedName>
    <definedName name="TextRefCopy17" localSheetId="1">'[43]Inventory Count Sheet'!#REF!</definedName>
    <definedName name="TextRefCopy17">'[43]Inventory Count Sheet'!#REF!</definedName>
    <definedName name="TextRefCopy18" localSheetId="4">#REF!</definedName>
    <definedName name="TextRefCopy18" localSheetId="3">#REF!</definedName>
    <definedName name="TextRefCopy18" localSheetId="2">#REF!</definedName>
    <definedName name="TextRefCopy18" localSheetId="7">#REF!</definedName>
    <definedName name="TextRefCopy18" localSheetId="8">#REF!</definedName>
    <definedName name="TextRefCopy18" localSheetId="5">#REF!</definedName>
    <definedName name="TextRefCopy18" localSheetId="6">#REF!</definedName>
    <definedName name="TextRefCopy18" localSheetId="1">#REF!</definedName>
    <definedName name="TextRefCopy18">#REF!</definedName>
    <definedName name="TextRefCopy20" localSheetId="4">#REF!</definedName>
    <definedName name="TextRefCopy20" localSheetId="3">#REF!</definedName>
    <definedName name="TextRefCopy20" localSheetId="2">#REF!</definedName>
    <definedName name="TextRefCopy20" localSheetId="7">#REF!</definedName>
    <definedName name="TextRefCopy20" localSheetId="8">#REF!</definedName>
    <definedName name="TextRefCopy20" localSheetId="5">#REF!</definedName>
    <definedName name="TextRefCopy20" localSheetId="6">#REF!</definedName>
    <definedName name="TextRefCopy20" localSheetId="1">#REF!</definedName>
    <definedName name="TextRefCopy20">#REF!</definedName>
    <definedName name="TextRefCopy21" localSheetId="4">#REF!</definedName>
    <definedName name="TextRefCopy21" localSheetId="3">#REF!</definedName>
    <definedName name="TextRefCopy21" localSheetId="2">#REF!</definedName>
    <definedName name="TextRefCopy21" localSheetId="7">#REF!</definedName>
    <definedName name="TextRefCopy21" localSheetId="8">#REF!</definedName>
    <definedName name="TextRefCopy21" localSheetId="5">#REF!</definedName>
    <definedName name="TextRefCopy21" localSheetId="6">#REF!</definedName>
    <definedName name="TextRefCopy21" localSheetId="1">#REF!</definedName>
    <definedName name="TextRefCopy21">#REF!</definedName>
    <definedName name="TextRefCopy23" localSheetId="4">#REF!</definedName>
    <definedName name="TextRefCopy23" localSheetId="3">#REF!</definedName>
    <definedName name="TextRefCopy23" localSheetId="2">#REF!</definedName>
    <definedName name="TextRefCopy23" localSheetId="7">#REF!</definedName>
    <definedName name="TextRefCopy23" localSheetId="8">#REF!</definedName>
    <definedName name="TextRefCopy23" localSheetId="5">#REF!</definedName>
    <definedName name="TextRefCopy23" localSheetId="6">#REF!</definedName>
    <definedName name="TextRefCopy23" localSheetId="1">#REF!</definedName>
    <definedName name="TextRefCopy23">#REF!</definedName>
    <definedName name="TextRefCopy26" localSheetId="4">#REF!</definedName>
    <definedName name="TextRefCopy26" localSheetId="3">#REF!</definedName>
    <definedName name="TextRefCopy26" localSheetId="2">#REF!</definedName>
    <definedName name="TextRefCopy26" localSheetId="7">#REF!</definedName>
    <definedName name="TextRefCopy26" localSheetId="8">#REF!</definedName>
    <definedName name="TextRefCopy26" localSheetId="5">#REF!</definedName>
    <definedName name="TextRefCopy26" localSheetId="6">#REF!</definedName>
    <definedName name="TextRefCopy26" localSheetId="1">#REF!</definedName>
    <definedName name="TextRefCopy26">#REF!</definedName>
    <definedName name="TextRefCopy29" localSheetId="4">#REF!</definedName>
    <definedName name="TextRefCopy29" localSheetId="3">#REF!</definedName>
    <definedName name="TextRefCopy29" localSheetId="2">#REF!</definedName>
    <definedName name="TextRefCopy29" localSheetId="7">#REF!</definedName>
    <definedName name="TextRefCopy29" localSheetId="8">#REF!</definedName>
    <definedName name="TextRefCopy29" localSheetId="5">#REF!</definedName>
    <definedName name="TextRefCopy29" localSheetId="6">#REF!</definedName>
    <definedName name="TextRefCopy29" localSheetId="1">#REF!</definedName>
    <definedName name="TextRefCopy29">#REF!</definedName>
    <definedName name="TextRefCopy30" localSheetId="4">'[43]Inventory Count Sheet'!#REF!</definedName>
    <definedName name="TextRefCopy30" localSheetId="3">'[43]Inventory Count Sheet'!#REF!</definedName>
    <definedName name="TextRefCopy30" localSheetId="2">'[43]Inventory Count Sheet'!#REF!</definedName>
    <definedName name="TextRefCopy30" localSheetId="7">'[43]Inventory Count Sheet'!#REF!</definedName>
    <definedName name="TextRefCopy30" localSheetId="8">'[43]Inventory Count Sheet'!#REF!</definedName>
    <definedName name="TextRefCopy30" localSheetId="5">'[43]Inventory Count Sheet'!#REF!</definedName>
    <definedName name="TextRefCopy30" localSheetId="6">'[43]Inventory Count Sheet'!#REF!</definedName>
    <definedName name="TextRefCopy30" localSheetId="1">'[43]Inventory Count Sheet'!#REF!</definedName>
    <definedName name="TextRefCopy30">'[43]Inventory Count Sheet'!#REF!</definedName>
    <definedName name="TextRefCopy31" localSheetId="4">#REF!</definedName>
    <definedName name="TextRefCopy31" localSheetId="3">#REF!</definedName>
    <definedName name="TextRefCopy31" localSheetId="2">#REF!</definedName>
    <definedName name="TextRefCopy31" localSheetId="7">#REF!</definedName>
    <definedName name="TextRefCopy31" localSheetId="8">#REF!</definedName>
    <definedName name="TextRefCopy31" localSheetId="5">#REF!</definedName>
    <definedName name="TextRefCopy31" localSheetId="6">#REF!</definedName>
    <definedName name="TextRefCopy31" localSheetId="1">#REF!</definedName>
    <definedName name="TextRefCopy31">#REF!</definedName>
    <definedName name="TextRefCopy33" localSheetId="4">#REF!</definedName>
    <definedName name="TextRefCopy33" localSheetId="3">#REF!</definedName>
    <definedName name="TextRefCopy33" localSheetId="2">#REF!</definedName>
    <definedName name="TextRefCopy33" localSheetId="7">#REF!</definedName>
    <definedName name="TextRefCopy33" localSheetId="8">#REF!</definedName>
    <definedName name="TextRefCopy33" localSheetId="5">#REF!</definedName>
    <definedName name="TextRefCopy33" localSheetId="6">#REF!</definedName>
    <definedName name="TextRefCopy33" localSheetId="1">#REF!</definedName>
    <definedName name="TextRefCopy33">#REF!</definedName>
    <definedName name="TextRefCopy35" localSheetId="4">#REF!</definedName>
    <definedName name="TextRefCopy35" localSheetId="3">#REF!</definedName>
    <definedName name="TextRefCopy35" localSheetId="2">#REF!</definedName>
    <definedName name="TextRefCopy35" localSheetId="7">#REF!</definedName>
    <definedName name="TextRefCopy35" localSheetId="8">#REF!</definedName>
    <definedName name="TextRefCopy35" localSheetId="5">#REF!</definedName>
    <definedName name="TextRefCopy35" localSheetId="6">#REF!</definedName>
    <definedName name="TextRefCopy35" localSheetId="1">#REF!</definedName>
    <definedName name="TextRefCopy35">#REF!</definedName>
    <definedName name="TextRefCopy37" localSheetId="4">#REF!</definedName>
    <definedName name="TextRefCopy37" localSheetId="3">#REF!</definedName>
    <definedName name="TextRefCopy37" localSheetId="2">#REF!</definedName>
    <definedName name="TextRefCopy37" localSheetId="7">#REF!</definedName>
    <definedName name="TextRefCopy37" localSheetId="8">#REF!</definedName>
    <definedName name="TextRefCopy37" localSheetId="5">#REF!</definedName>
    <definedName name="TextRefCopy37" localSheetId="6">#REF!</definedName>
    <definedName name="TextRefCopy37" localSheetId="1">#REF!</definedName>
    <definedName name="TextRefCopy37">#REF!</definedName>
    <definedName name="TextRefCopy38" localSheetId="4">'[43]Inventory Count Sheet'!#REF!</definedName>
    <definedName name="TextRefCopy38" localSheetId="3">'[43]Inventory Count Sheet'!#REF!</definedName>
    <definedName name="TextRefCopy38" localSheetId="2">'[43]Inventory Count Sheet'!#REF!</definedName>
    <definedName name="TextRefCopy38" localSheetId="7">'[43]Inventory Count Sheet'!#REF!</definedName>
    <definedName name="TextRefCopy38" localSheetId="8">'[43]Inventory Count Sheet'!#REF!</definedName>
    <definedName name="TextRefCopy38" localSheetId="5">'[43]Inventory Count Sheet'!#REF!</definedName>
    <definedName name="TextRefCopy38" localSheetId="6">'[43]Inventory Count Sheet'!#REF!</definedName>
    <definedName name="TextRefCopy38" localSheetId="1">'[43]Inventory Count Sheet'!#REF!</definedName>
    <definedName name="TextRefCopy38">'[43]Inventory Count Sheet'!#REF!</definedName>
    <definedName name="TextRefCopy39" localSheetId="4">#REF!</definedName>
    <definedName name="TextRefCopy39" localSheetId="3">#REF!</definedName>
    <definedName name="TextRefCopy39" localSheetId="2">#REF!</definedName>
    <definedName name="TextRefCopy39" localSheetId="7">#REF!</definedName>
    <definedName name="TextRefCopy39" localSheetId="8">#REF!</definedName>
    <definedName name="TextRefCopy39" localSheetId="5">#REF!</definedName>
    <definedName name="TextRefCopy39" localSheetId="6">#REF!</definedName>
    <definedName name="TextRefCopy39" localSheetId="1">#REF!</definedName>
    <definedName name="TextRefCopy39">#REF!</definedName>
    <definedName name="TextRefCopy40" localSheetId="4">'[43]Inventory Count Sheet'!#REF!</definedName>
    <definedName name="TextRefCopy40" localSheetId="3">'[43]Inventory Count Sheet'!#REF!</definedName>
    <definedName name="TextRefCopy40" localSheetId="2">'[43]Inventory Count Sheet'!#REF!</definedName>
    <definedName name="TextRefCopy40" localSheetId="7">'[43]Inventory Count Sheet'!#REF!</definedName>
    <definedName name="TextRefCopy40" localSheetId="8">'[43]Inventory Count Sheet'!#REF!</definedName>
    <definedName name="TextRefCopy40" localSheetId="5">'[43]Inventory Count Sheet'!#REF!</definedName>
    <definedName name="TextRefCopy40" localSheetId="6">'[43]Inventory Count Sheet'!#REF!</definedName>
    <definedName name="TextRefCopy40" localSheetId="1">'[43]Inventory Count Sheet'!#REF!</definedName>
    <definedName name="TextRefCopy40">'[43]Inventory Count Sheet'!#REF!</definedName>
    <definedName name="TextRefCopy41" localSheetId="4">#REF!</definedName>
    <definedName name="TextRefCopy41" localSheetId="3">#REF!</definedName>
    <definedName name="TextRefCopy41" localSheetId="2">#REF!</definedName>
    <definedName name="TextRefCopy41" localSheetId="7">#REF!</definedName>
    <definedName name="TextRefCopy41" localSheetId="8">#REF!</definedName>
    <definedName name="TextRefCopy41" localSheetId="5">#REF!</definedName>
    <definedName name="TextRefCopy41" localSheetId="6">#REF!</definedName>
    <definedName name="TextRefCopy41" localSheetId="1">#REF!</definedName>
    <definedName name="TextRefCopy41">#REF!</definedName>
    <definedName name="TextRefCopy42" localSheetId="4">'[43]Inventory Count Sheet'!#REF!</definedName>
    <definedName name="TextRefCopy42" localSheetId="3">'[43]Inventory Count Sheet'!#REF!</definedName>
    <definedName name="TextRefCopy42" localSheetId="2">'[43]Inventory Count Sheet'!#REF!</definedName>
    <definedName name="TextRefCopy42" localSheetId="7">'[43]Inventory Count Sheet'!#REF!</definedName>
    <definedName name="TextRefCopy42" localSheetId="8">'[43]Inventory Count Sheet'!#REF!</definedName>
    <definedName name="TextRefCopy42" localSheetId="5">'[43]Inventory Count Sheet'!#REF!</definedName>
    <definedName name="TextRefCopy42" localSheetId="6">'[43]Inventory Count Sheet'!#REF!</definedName>
    <definedName name="TextRefCopy42" localSheetId="1">'[43]Inventory Count Sheet'!#REF!</definedName>
    <definedName name="TextRefCopy42">'[43]Inventory Count Sheet'!#REF!</definedName>
    <definedName name="TextRefCopy43" localSheetId="4">#REF!</definedName>
    <definedName name="TextRefCopy43" localSheetId="3">#REF!</definedName>
    <definedName name="TextRefCopy43" localSheetId="2">#REF!</definedName>
    <definedName name="TextRefCopy43" localSheetId="7">#REF!</definedName>
    <definedName name="TextRefCopy43" localSheetId="8">#REF!</definedName>
    <definedName name="TextRefCopy43" localSheetId="5">#REF!</definedName>
    <definedName name="TextRefCopy43" localSheetId="6">#REF!</definedName>
    <definedName name="TextRefCopy43" localSheetId="1">#REF!</definedName>
    <definedName name="TextRefCopy43">#REF!</definedName>
    <definedName name="TextRefCopy45" localSheetId="4">#REF!</definedName>
    <definedName name="TextRefCopy45" localSheetId="3">#REF!</definedName>
    <definedName name="TextRefCopy45" localSheetId="2">#REF!</definedName>
    <definedName name="TextRefCopy45" localSheetId="7">#REF!</definedName>
    <definedName name="TextRefCopy45" localSheetId="8">#REF!</definedName>
    <definedName name="TextRefCopy45" localSheetId="5">#REF!</definedName>
    <definedName name="TextRefCopy45" localSheetId="6">#REF!</definedName>
    <definedName name="TextRefCopy45" localSheetId="1">#REF!</definedName>
    <definedName name="TextRefCopy45">#REF!</definedName>
    <definedName name="TextRefCopy47" localSheetId="4">#REF!</definedName>
    <definedName name="TextRefCopy47" localSheetId="3">#REF!</definedName>
    <definedName name="TextRefCopy47" localSheetId="2">#REF!</definedName>
    <definedName name="TextRefCopy47" localSheetId="7">#REF!</definedName>
    <definedName name="TextRefCopy47" localSheetId="8">#REF!</definedName>
    <definedName name="TextRefCopy47" localSheetId="5">#REF!</definedName>
    <definedName name="TextRefCopy47" localSheetId="6">#REF!</definedName>
    <definedName name="TextRefCopy47" localSheetId="1">#REF!</definedName>
    <definedName name="TextRefCopy47">#REF!</definedName>
    <definedName name="TextRefCopy63">'[44]PP&amp;E mvt for 2003'!$R$18</definedName>
    <definedName name="TextRefCopy8" localSheetId="4">'[43]Inventory Count Sheet'!#REF!</definedName>
    <definedName name="TextRefCopy8" localSheetId="3">'[43]Inventory Count Sheet'!#REF!</definedName>
    <definedName name="TextRefCopy8" localSheetId="2">'[43]Inventory Count Sheet'!#REF!</definedName>
    <definedName name="TextRefCopy8" localSheetId="7">'[43]Inventory Count Sheet'!#REF!</definedName>
    <definedName name="TextRefCopy8" localSheetId="8">'[43]Inventory Count Sheet'!#REF!</definedName>
    <definedName name="TextRefCopy8" localSheetId="5">'[43]Inventory Count Sheet'!#REF!</definedName>
    <definedName name="TextRefCopy8" localSheetId="6">'[43]Inventory Count Sheet'!#REF!</definedName>
    <definedName name="TextRefCopy8" localSheetId="1">'[43]Inventory Count Sheet'!#REF!</definedName>
    <definedName name="TextRefCopy8">'[43]Inventory Count Sheet'!#REF!</definedName>
    <definedName name="TextRefCopy88">'[44]PP&amp;E mvt for 2003'!$P$19</definedName>
    <definedName name="TextRefCopy89">'[44]PP&amp;E mvt for 2003'!$P$46</definedName>
    <definedName name="TextRefCopy9" localSheetId="4">'[43]Inventory Count Sheet'!#REF!</definedName>
    <definedName name="TextRefCopy9" localSheetId="3">'[43]Inventory Count Sheet'!#REF!</definedName>
    <definedName name="TextRefCopy9" localSheetId="2">'[43]Inventory Count Sheet'!#REF!</definedName>
    <definedName name="TextRefCopy9" localSheetId="7">'[43]Inventory Count Sheet'!#REF!</definedName>
    <definedName name="TextRefCopy9" localSheetId="8">'[43]Inventory Count Sheet'!#REF!</definedName>
    <definedName name="TextRefCopy9" localSheetId="5">'[43]Inventory Count Sheet'!#REF!</definedName>
    <definedName name="TextRefCopy9" localSheetId="6">'[43]Inventory Count Sheet'!#REF!</definedName>
    <definedName name="TextRefCopy9" localSheetId="1">'[43]Inventory Count Sheet'!#REF!</definedName>
    <definedName name="TextRefCopy9">'[43]Inventory Count Sheet'!#REF!</definedName>
    <definedName name="TextRefCopy90">'[44]PP&amp;E mvt for 2003'!$P$25</definedName>
    <definedName name="TextRefCopy92">'[44]PP&amp;E mvt for 2003'!$P$26</definedName>
    <definedName name="TextRefCopy94">'[44]PP&amp;E mvt for 2003'!$P$52</definedName>
    <definedName name="TextRefCopy95">'[44]PP&amp;E mvt for 2003'!$P$53</definedName>
    <definedName name="TextRefCopyRangeCount" hidden="1">3</definedName>
    <definedName name="TF" localSheetId="4">#REF!</definedName>
    <definedName name="TF" localSheetId="3">#REF!</definedName>
    <definedName name="TF" localSheetId="2">#REF!</definedName>
    <definedName name="TF" localSheetId="7">#REF!</definedName>
    <definedName name="TF" localSheetId="8">#REF!</definedName>
    <definedName name="TF" localSheetId="5">#REF!</definedName>
    <definedName name="TF" localSheetId="6">#REF!</definedName>
    <definedName name="TF" localSheetId="1">#REF!</definedName>
    <definedName name="TF">#REF!</definedName>
    <definedName name="TFDRERF" localSheetId="4">#REF!</definedName>
    <definedName name="TFDRERF" localSheetId="3">#REF!</definedName>
    <definedName name="TFDRERF" localSheetId="2">#REF!</definedName>
    <definedName name="TFDRERF" localSheetId="7">#REF!</definedName>
    <definedName name="TFDRERF" localSheetId="8">#REF!</definedName>
    <definedName name="TFDRERF" localSheetId="5">#REF!</definedName>
    <definedName name="TFDRERF" localSheetId="6">#REF!</definedName>
    <definedName name="TFDRERF" localSheetId="1">#REF!</definedName>
    <definedName name="TFDRERF">#REF!</definedName>
    <definedName name="TFG" localSheetId="4">#REF!</definedName>
    <definedName name="TFG" localSheetId="3">#REF!</definedName>
    <definedName name="TFG" localSheetId="2">#REF!</definedName>
    <definedName name="TFG" localSheetId="7">#REF!</definedName>
    <definedName name="TFG" localSheetId="8">#REF!</definedName>
    <definedName name="TFG" localSheetId="5">#REF!</definedName>
    <definedName name="TFG" localSheetId="6">#REF!</definedName>
    <definedName name="TFG" localSheetId="1">#REF!</definedName>
    <definedName name="TFG">#REF!</definedName>
    <definedName name="TFGRR5UYJH7MKJNHFDRR" localSheetId="4">#REF!</definedName>
    <definedName name="TFGRR5UYJH7MKJNHFDRR" localSheetId="3">#REF!</definedName>
    <definedName name="TFGRR5UYJH7MKJNHFDRR" localSheetId="2">#REF!</definedName>
    <definedName name="TFGRR5UYJH7MKJNHFDRR" localSheetId="7">#REF!</definedName>
    <definedName name="TFGRR5UYJH7MKJNHFDRR" localSheetId="8">#REF!</definedName>
    <definedName name="TFGRR5UYJH7MKJNHFDRR" localSheetId="5">#REF!</definedName>
    <definedName name="TFGRR5UYJH7MKJNHFDRR" localSheetId="6">#REF!</definedName>
    <definedName name="TFGRR5UYJH7MKJNHFDRR" localSheetId="1">#REF!</definedName>
    <definedName name="TFGRR5UYJH7MKJNHFDRR">#REF!</definedName>
    <definedName name="TFRDERTFG" localSheetId="4">#REF!</definedName>
    <definedName name="TFRDERTFG" localSheetId="3">#REF!</definedName>
    <definedName name="TFRDERTFG" localSheetId="2">#REF!</definedName>
    <definedName name="TFRDERTFG" localSheetId="7">#REF!</definedName>
    <definedName name="TFRDERTFG" localSheetId="8">#REF!</definedName>
    <definedName name="TFRDERTFG" localSheetId="5">#REF!</definedName>
    <definedName name="TFRDERTFG" localSheetId="6">#REF!</definedName>
    <definedName name="TFRDERTFG" localSheetId="1">#REF!</definedName>
    <definedName name="TFRDERTFG">#REF!</definedName>
    <definedName name="tfrdews" localSheetId="4">#REF!</definedName>
    <definedName name="tfrdews" localSheetId="3">#REF!</definedName>
    <definedName name="tfrdews" localSheetId="2">#REF!</definedName>
    <definedName name="tfrdews" localSheetId="7">#REF!</definedName>
    <definedName name="tfrdews" localSheetId="8">#REF!</definedName>
    <definedName name="tfrdews" localSheetId="5">#REF!</definedName>
    <definedName name="tfrdews" localSheetId="6">#REF!</definedName>
    <definedName name="tfrdews" localSheetId="1">#REF!</definedName>
    <definedName name="tfrdews">#REF!</definedName>
    <definedName name="tfvgby6hmni8jojh" localSheetId="4">#REF!</definedName>
    <definedName name="tfvgby6hmni8jojh" localSheetId="3">#REF!</definedName>
    <definedName name="tfvgby6hmni8jojh" localSheetId="2">#REF!</definedName>
    <definedName name="tfvgby6hmni8jojh" localSheetId="7">#REF!</definedName>
    <definedName name="tfvgby6hmni8jojh" localSheetId="8">#REF!</definedName>
    <definedName name="tfvgby6hmni8jojh" localSheetId="5">#REF!</definedName>
    <definedName name="tfvgby6hmni8jojh" localSheetId="6">#REF!</definedName>
    <definedName name="tfvgby6hmni8jojh" localSheetId="1">#REF!</definedName>
    <definedName name="tfvgby6hmni8jojh">#REF!</definedName>
    <definedName name="tfvtdrji" localSheetId="4">#REF!</definedName>
    <definedName name="tfvtdrji" localSheetId="3">#REF!</definedName>
    <definedName name="tfvtdrji" localSheetId="2">#REF!</definedName>
    <definedName name="tfvtdrji" localSheetId="7">#REF!</definedName>
    <definedName name="tfvtdrji" localSheetId="8">#REF!</definedName>
    <definedName name="tfvtdrji" localSheetId="5">#REF!</definedName>
    <definedName name="tfvtdrji" localSheetId="6">#REF!</definedName>
    <definedName name="tfvtdrji" localSheetId="1">#REF!</definedName>
    <definedName name="tfvtdrji">#REF!</definedName>
    <definedName name="TG" localSheetId="4">#REF!</definedName>
    <definedName name="TG" localSheetId="3">#REF!</definedName>
    <definedName name="TG" localSheetId="2">#REF!</definedName>
    <definedName name="TG" localSheetId="7">#REF!</definedName>
    <definedName name="TG" localSheetId="8">#REF!</definedName>
    <definedName name="TG" localSheetId="5">#REF!</definedName>
    <definedName name="TG" localSheetId="6">#REF!</definedName>
    <definedName name="TG" localSheetId="1">#REF!</definedName>
    <definedName name="TG">#REF!</definedName>
    <definedName name="TGD" localSheetId="4">#REF!</definedName>
    <definedName name="TGD" localSheetId="3">#REF!</definedName>
    <definedName name="TGD" localSheetId="2">#REF!</definedName>
    <definedName name="TGD" localSheetId="7">#REF!</definedName>
    <definedName name="TGD" localSheetId="8">#REF!</definedName>
    <definedName name="TGD" localSheetId="5">#REF!</definedName>
    <definedName name="TGD" localSheetId="6">#REF!</definedName>
    <definedName name="TGD" localSheetId="1">#REF!</definedName>
    <definedName name="TGD">#REF!</definedName>
    <definedName name="TGF" localSheetId="4">#REF!</definedName>
    <definedName name="TGF" localSheetId="3">#REF!</definedName>
    <definedName name="TGF" localSheetId="2">#REF!</definedName>
    <definedName name="TGF" localSheetId="7">#REF!</definedName>
    <definedName name="TGF" localSheetId="8">#REF!</definedName>
    <definedName name="TGF" localSheetId="5">#REF!</definedName>
    <definedName name="TGF" localSheetId="6">#REF!</definedName>
    <definedName name="TGF" localSheetId="1">#REF!</definedName>
    <definedName name="TGF">#REF!</definedName>
    <definedName name="tgfrt" localSheetId="4">#REF!</definedName>
    <definedName name="tgfrt" localSheetId="3">#REF!</definedName>
    <definedName name="tgfrt" localSheetId="2">#REF!</definedName>
    <definedName name="tgfrt" localSheetId="7">#REF!</definedName>
    <definedName name="tgfrt" localSheetId="8">#REF!</definedName>
    <definedName name="tgfrt" localSheetId="5">#REF!</definedName>
    <definedName name="tgfrt" localSheetId="6">#REF!</definedName>
    <definedName name="tgfrt" localSheetId="1">#REF!</definedName>
    <definedName name="tgfrt">#REF!</definedName>
    <definedName name="TGH" localSheetId="4">#REF!</definedName>
    <definedName name="TGH" localSheetId="3">#REF!</definedName>
    <definedName name="TGH" localSheetId="2">#REF!</definedName>
    <definedName name="TGH" localSheetId="7">#REF!</definedName>
    <definedName name="TGH" localSheetId="8">#REF!</definedName>
    <definedName name="TGH" localSheetId="5">#REF!</definedName>
    <definedName name="TGH" localSheetId="6">#REF!</definedName>
    <definedName name="TGH" localSheetId="1">#REF!</definedName>
    <definedName name="TGH">#REF!</definedName>
    <definedName name="TGN" localSheetId="4">#REF!</definedName>
    <definedName name="TGN" localSheetId="3">#REF!</definedName>
    <definedName name="TGN" localSheetId="2">#REF!</definedName>
    <definedName name="TGN" localSheetId="7">#REF!</definedName>
    <definedName name="TGN" localSheetId="8">#REF!</definedName>
    <definedName name="TGN" localSheetId="5">#REF!</definedName>
    <definedName name="TGN" localSheetId="6">#REF!</definedName>
    <definedName name="TGN" localSheetId="1">#REF!</definedName>
    <definedName name="TGN">#REF!</definedName>
    <definedName name="TGR" localSheetId="4">#REF!</definedName>
    <definedName name="TGR" localSheetId="3">#REF!</definedName>
    <definedName name="TGR" localSheetId="2">#REF!</definedName>
    <definedName name="TGR" localSheetId="7">#REF!</definedName>
    <definedName name="TGR" localSheetId="8">#REF!</definedName>
    <definedName name="TGR" localSheetId="5">#REF!</definedName>
    <definedName name="TGR" localSheetId="6">#REF!</definedName>
    <definedName name="TGR" localSheetId="1">#REF!</definedName>
    <definedName name="TGR">#REF!</definedName>
    <definedName name="tgres" localSheetId="4">#REF!</definedName>
    <definedName name="tgres" localSheetId="3">#REF!</definedName>
    <definedName name="tgres" localSheetId="2">#REF!</definedName>
    <definedName name="tgres" localSheetId="7">#REF!</definedName>
    <definedName name="tgres" localSheetId="8">#REF!</definedName>
    <definedName name="tgres" localSheetId="5">#REF!</definedName>
    <definedName name="tgres" localSheetId="6">#REF!</definedName>
    <definedName name="tgres" localSheetId="1">#REF!</definedName>
    <definedName name="tgres">#REF!</definedName>
    <definedName name="tgrtg" localSheetId="4">#REF!</definedName>
    <definedName name="tgrtg" localSheetId="3">#REF!</definedName>
    <definedName name="tgrtg" localSheetId="2">#REF!</definedName>
    <definedName name="tgrtg" localSheetId="7">#REF!</definedName>
    <definedName name="tgrtg" localSheetId="8">#REF!</definedName>
    <definedName name="tgrtg" localSheetId="5">#REF!</definedName>
    <definedName name="tgrtg" localSheetId="6">#REF!</definedName>
    <definedName name="tgrtg" localSheetId="1">#REF!</definedName>
    <definedName name="tgrtg">#REF!</definedName>
    <definedName name="tguyjhijuhytf" localSheetId="4">#REF!</definedName>
    <definedName name="tguyjhijuhytf" localSheetId="3">#REF!</definedName>
    <definedName name="tguyjhijuhytf" localSheetId="2">#REF!</definedName>
    <definedName name="tguyjhijuhytf" localSheetId="7">#REF!</definedName>
    <definedName name="tguyjhijuhytf" localSheetId="8">#REF!</definedName>
    <definedName name="tguyjhijuhytf" localSheetId="5">#REF!</definedName>
    <definedName name="tguyjhijuhytf" localSheetId="6">#REF!</definedName>
    <definedName name="tguyjhijuhytf" localSheetId="1">#REF!</definedName>
    <definedName name="tguyjhijuhytf">#REF!</definedName>
    <definedName name="TGX" localSheetId="4">#REF!</definedName>
    <definedName name="TGX" localSheetId="3">#REF!</definedName>
    <definedName name="TGX" localSheetId="2">#REF!</definedName>
    <definedName name="TGX" localSheetId="7">#REF!</definedName>
    <definedName name="TGX" localSheetId="8">#REF!</definedName>
    <definedName name="TGX" localSheetId="5">#REF!</definedName>
    <definedName name="TGX" localSheetId="6">#REF!</definedName>
    <definedName name="TGX" localSheetId="1">#REF!</definedName>
    <definedName name="TGX">#REF!</definedName>
    <definedName name="TGYHUJ" localSheetId="4">#REF!</definedName>
    <definedName name="TGYHUJ" localSheetId="3">#REF!</definedName>
    <definedName name="TGYHUJ" localSheetId="2">#REF!</definedName>
    <definedName name="TGYHUJ" localSheetId="7">#REF!</definedName>
    <definedName name="TGYHUJ" localSheetId="8">#REF!</definedName>
    <definedName name="TGYHUJ" localSheetId="5">#REF!</definedName>
    <definedName name="TGYHUJ" localSheetId="6">#REF!</definedName>
    <definedName name="TGYHUJ" localSheetId="1">#REF!</definedName>
    <definedName name="TGYHUJ">#REF!</definedName>
    <definedName name="TGYHUJIK" localSheetId="4">#REF!</definedName>
    <definedName name="TGYHUJIK" localSheetId="3">#REF!</definedName>
    <definedName name="TGYHUJIK" localSheetId="2">#REF!</definedName>
    <definedName name="TGYHUJIK" localSheetId="7">#REF!</definedName>
    <definedName name="TGYHUJIK" localSheetId="8">#REF!</definedName>
    <definedName name="TGYHUJIK" localSheetId="5">#REF!</definedName>
    <definedName name="TGYHUJIK" localSheetId="6">#REF!</definedName>
    <definedName name="TGYHUJIK" localSheetId="1">#REF!</definedName>
    <definedName name="TGYHUJIK">#REF!</definedName>
    <definedName name="tgymiuy7niyuyu" localSheetId="4">#REF!</definedName>
    <definedName name="tgymiuy7niyuyu" localSheetId="3">#REF!</definedName>
    <definedName name="tgymiuy7niyuyu" localSheetId="2">#REF!</definedName>
    <definedName name="tgymiuy7niyuyu" localSheetId="7">#REF!</definedName>
    <definedName name="tgymiuy7niyuyu" localSheetId="8">#REF!</definedName>
    <definedName name="tgymiuy7niyuyu" localSheetId="5">#REF!</definedName>
    <definedName name="tgymiuy7niyuyu" localSheetId="6">#REF!</definedName>
    <definedName name="tgymiuy7niyuyu" localSheetId="1">#REF!</definedName>
    <definedName name="tgymiuy7niyuyu">#REF!</definedName>
    <definedName name="tgyuiko" localSheetId="4">'[20]расш по 146  _2_'!#REF!</definedName>
    <definedName name="tgyuiko" localSheetId="3">'[20]расш по 146  _2_'!#REF!</definedName>
    <definedName name="tgyuiko" localSheetId="2">'[20]расш по 146  _2_'!#REF!</definedName>
    <definedName name="tgyuiko" localSheetId="7">'[20]расш по 146  _2_'!#REF!</definedName>
    <definedName name="tgyuiko" localSheetId="8">'[20]расш по 146  _2_'!#REF!</definedName>
    <definedName name="tgyuiko" localSheetId="5">'[20]расш по 146  _2_'!#REF!</definedName>
    <definedName name="tgyuiko" localSheetId="6">'[20]расш по 146  _2_'!#REF!</definedName>
    <definedName name="tgyuiko" localSheetId="1">'[20]расш по 146  _2_'!#REF!</definedName>
    <definedName name="tgyuiko">'[20]расш по 146  _2_'!#REF!</definedName>
    <definedName name="TH" localSheetId="4">#REF!</definedName>
    <definedName name="TH" localSheetId="3">#REF!</definedName>
    <definedName name="TH" localSheetId="2">#REF!</definedName>
    <definedName name="TH" localSheetId="7">#REF!</definedName>
    <definedName name="TH" localSheetId="8">#REF!</definedName>
    <definedName name="TH" localSheetId="5">#REF!</definedName>
    <definedName name="TH" localSheetId="6">#REF!</definedName>
    <definedName name="TH" localSheetId="1">#REF!</definedName>
    <definedName name="TH">#REF!</definedName>
    <definedName name="THUYNK" localSheetId="4">#REF!</definedName>
    <definedName name="THUYNK" localSheetId="3">#REF!</definedName>
    <definedName name="THUYNK" localSheetId="2">#REF!</definedName>
    <definedName name="THUYNK" localSheetId="7">#REF!</definedName>
    <definedName name="THUYNK" localSheetId="8">#REF!</definedName>
    <definedName name="THUYNK" localSheetId="5">#REF!</definedName>
    <definedName name="THUYNK" localSheetId="6">#REF!</definedName>
    <definedName name="THUYNK" localSheetId="1">#REF!</definedName>
    <definedName name="THUYNK">#REF!</definedName>
    <definedName name="TINPLATE" localSheetId="4">#REF!</definedName>
    <definedName name="TINPLATE" localSheetId="3">#REF!</definedName>
    <definedName name="TINPLATE" localSheetId="2">#REF!</definedName>
    <definedName name="TINPLATE" localSheetId="7">#REF!</definedName>
    <definedName name="TINPLATE" localSheetId="8">#REF!</definedName>
    <definedName name="TINPLATE" localSheetId="5">#REF!</definedName>
    <definedName name="TINPLATE" localSheetId="6">#REF!</definedName>
    <definedName name="TINPLATE" localSheetId="1">#REF!</definedName>
    <definedName name="TINPLATE">#REF!</definedName>
    <definedName name="TinPriceBaseIn" localSheetId="4">#REF!</definedName>
    <definedName name="TinPriceBaseIn" localSheetId="3">#REF!</definedName>
    <definedName name="TinPriceBaseIn" localSheetId="2">#REF!</definedName>
    <definedName name="TinPriceBaseIn" localSheetId="7">#REF!</definedName>
    <definedName name="TinPriceBaseIn" localSheetId="8">#REF!</definedName>
    <definedName name="TinPriceBaseIn" localSheetId="5">#REF!</definedName>
    <definedName name="TinPriceBaseIn" localSheetId="6">#REF!</definedName>
    <definedName name="TinPriceBaseIn" localSheetId="1">#REF!</definedName>
    <definedName name="TinPriceBaseIn">#REF!</definedName>
    <definedName name="TinPriceOptimisticIn" localSheetId="4">#REF!</definedName>
    <definedName name="TinPriceOptimisticIn" localSheetId="3">#REF!</definedName>
    <definedName name="TinPriceOptimisticIn" localSheetId="2">#REF!</definedName>
    <definedName name="TinPriceOptimisticIn" localSheetId="7">#REF!</definedName>
    <definedName name="TinPriceOptimisticIn" localSheetId="8">#REF!</definedName>
    <definedName name="TinPriceOptimisticIn" localSheetId="5">#REF!</definedName>
    <definedName name="TinPriceOptimisticIn" localSheetId="6">#REF!</definedName>
    <definedName name="TinPriceOptimisticIn" localSheetId="1">#REF!</definedName>
    <definedName name="TinPriceOptimisticIn">#REF!</definedName>
    <definedName name="TinPricePessimisticIn" localSheetId="4">#REF!</definedName>
    <definedName name="TinPricePessimisticIn" localSheetId="3">#REF!</definedName>
    <definedName name="TinPricePessimisticIn" localSheetId="2">#REF!</definedName>
    <definedName name="TinPricePessimisticIn" localSheetId="7">#REF!</definedName>
    <definedName name="TinPricePessimisticIn" localSheetId="8">#REF!</definedName>
    <definedName name="TinPricePessimisticIn" localSheetId="5">#REF!</definedName>
    <definedName name="TinPricePessimisticIn" localSheetId="6">#REF!</definedName>
    <definedName name="TinPricePessimisticIn" localSheetId="1">#REF!</definedName>
    <definedName name="TinPricePessimisticIn">#REF!</definedName>
    <definedName name="TinUnitVariableKZTShareIn" localSheetId="4">#REF!</definedName>
    <definedName name="TinUnitVariableKZTShareIn" localSheetId="3">#REF!</definedName>
    <definedName name="TinUnitVariableKZTShareIn" localSheetId="2">#REF!</definedName>
    <definedName name="TinUnitVariableKZTShareIn" localSheetId="7">#REF!</definedName>
    <definedName name="TinUnitVariableKZTShareIn" localSheetId="8">#REF!</definedName>
    <definedName name="TinUnitVariableKZTShareIn" localSheetId="5">#REF!</definedName>
    <definedName name="TinUnitVariableKZTShareIn" localSheetId="6">#REF!</definedName>
    <definedName name="TinUnitVariableKZTShareIn" localSheetId="1">#REF!</definedName>
    <definedName name="TinUnitVariableKZTShareIn">#REF!</definedName>
    <definedName name="TinUnitVariableRealIn" localSheetId="4">#REF!</definedName>
    <definedName name="TinUnitVariableRealIn" localSheetId="3">#REF!</definedName>
    <definedName name="TinUnitVariableRealIn" localSheetId="2">#REF!</definedName>
    <definedName name="TinUnitVariableRealIn" localSheetId="7">#REF!</definedName>
    <definedName name="TinUnitVariableRealIn" localSheetId="8">#REF!</definedName>
    <definedName name="TinUnitVariableRealIn" localSheetId="5">#REF!</definedName>
    <definedName name="TinUnitVariableRealIn" localSheetId="6">#REF!</definedName>
    <definedName name="TinUnitVariableRealIn" localSheetId="1">#REF!</definedName>
    <definedName name="TinUnitVariableRealIn">#REF!</definedName>
    <definedName name="TinVolumeBaseIn" localSheetId="4">#REF!</definedName>
    <definedName name="TinVolumeBaseIn" localSheetId="3">#REF!</definedName>
    <definedName name="TinVolumeBaseIn" localSheetId="2">#REF!</definedName>
    <definedName name="TinVolumeBaseIn" localSheetId="7">#REF!</definedName>
    <definedName name="TinVolumeBaseIn" localSheetId="8">#REF!</definedName>
    <definedName name="TinVolumeBaseIn" localSheetId="5">#REF!</definedName>
    <definedName name="TinVolumeBaseIn" localSheetId="6">#REF!</definedName>
    <definedName name="TinVolumeBaseIn" localSheetId="1">#REF!</definedName>
    <definedName name="TinVolumeBaseIn">#REF!</definedName>
    <definedName name="TinVolumeOptimisticIn" localSheetId="4">#REF!</definedName>
    <definedName name="TinVolumeOptimisticIn" localSheetId="3">#REF!</definedName>
    <definedName name="TinVolumeOptimisticIn" localSheetId="2">#REF!</definedName>
    <definedName name="TinVolumeOptimisticIn" localSheetId="7">#REF!</definedName>
    <definedName name="TinVolumeOptimisticIn" localSheetId="8">#REF!</definedName>
    <definedName name="TinVolumeOptimisticIn" localSheetId="5">#REF!</definedName>
    <definedName name="TinVolumeOptimisticIn" localSheetId="6">#REF!</definedName>
    <definedName name="TinVolumeOptimisticIn" localSheetId="1">#REF!</definedName>
    <definedName name="TinVolumeOptimisticIn">#REF!</definedName>
    <definedName name="TinVolumePessimisticIn" localSheetId="4">#REF!</definedName>
    <definedName name="TinVolumePessimisticIn" localSheetId="3">#REF!</definedName>
    <definedName name="TinVolumePessimisticIn" localSheetId="2">#REF!</definedName>
    <definedName name="TinVolumePessimisticIn" localSheetId="7">#REF!</definedName>
    <definedName name="TinVolumePessimisticIn" localSheetId="8">#REF!</definedName>
    <definedName name="TinVolumePessimisticIn" localSheetId="5">#REF!</definedName>
    <definedName name="TinVolumePessimisticIn" localSheetId="6">#REF!</definedName>
    <definedName name="TinVolumePessimisticIn" localSheetId="1">#REF!</definedName>
    <definedName name="TinVolumePessimisticIn">#REF!</definedName>
    <definedName name="tipogr">[36]минитипография!$E$21</definedName>
    <definedName name="TJYHK" localSheetId="4">#REF!</definedName>
    <definedName name="TJYHK" localSheetId="3">#REF!</definedName>
    <definedName name="TJYHK" localSheetId="2">#REF!</definedName>
    <definedName name="TJYHK" localSheetId="7">#REF!</definedName>
    <definedName name="TJYHK" localSheetId="8">#REF!</definedName>
    <definedName name="TJYHK" localSheetId="5">#REF!</definedName>
    <definedName name="TJYHK" localSheetId="6">#REF!</definedName>
    <definedName name="TJYHK" localSheetId="1">#REF!</definedName>
    <definedName name="TJYHK">#REF!</definedName>
    <definedName name="TM.PRI.NFSV.XU" localSheetId="4">#REF!</definedName>
    <definedName name="TM.PRI.NFSV.XU" localSheetId="3">#REF!</definedName>
    <definedName name="TM.PRI.NFSV.XU" localSheetId="2">#REF!</definedName>
    <definedName name="TM.PRI.NFSV.XU" localSheetId="7">#REF!</definedName>
    <definedName name="TM.PRI.NFSV.XU" localSheetId="8">#REF!</definedName>
    <definedName name="TM.PRI.NFSV.XU" localSheetId="5">#REF!</definedName>
    <definedName name="TM.PRI.NFSV.XU" localSheetId="6">#REF!</definedName>
    <definedName name="TM.PRI.NFSV.XU" localSheetId="1">#REF!</definedName>
    <definedName name="TM.PRI.NFSV.XU">#REF!</definedName>
    <definedName name="TM.VAL.ENGY.CD.WB" localSheetId="4">#REF!</definedName>
    <definedName name="TM.VAL.ENGY.CD.WB" localSheetId="3">#REF!</definedName>
    <definedName name="TM.VAL.ENGY.CD.WB" localSheetId="2">#REF!</definedName>
    <definedName name="TM.VAL.ENGY.CD.WB" localSheetId="7">#REF!</definedName>
    <definedName name="TM.VAL.ENGY.CD.WB" localSheetId="8">#REF!</definedName>
    <definedName name="TM.VAL.ENGY.CD.WB" localSheetId="5">#REF!</definedName>
    <definedName name="TM.VAL.ENGY.CD.WB" localSheetId="6">#REF!</definedName>
    <definedName name="TM.VAL.ENGY.CD.WB" localSheetId="1">#REF!</definedName>
    <definedName name="TM.VAL.ENGY.CD.WB">#REF!</definedName>
    <definedName name="TM.VAL.ENGY.KD.WB" localSheetId="4">#REF!</definedName>
    <definedName name="TM.VAL.ENGY.KD.WB" localSheetId="3">#REF!</definedName>
    <definedName name="TM.VAL.ENGY.KD.WB" localSheetId="2">#REF!</definedName>
    <definedName name="TM.VAL.ENGY.KD.WB" localSheetId="7">#REF!</definedName>
    <definedName name="TM.VAL.ENGY.KD.WB" localSheetId="8">#REF!</definedName>
    <definedName name="TM.VAL.ENGY.KD.WB" localSheetId="5">#REF!</definedName>
    <definedName name="TM.VAL.ENGY.KD.WB" localSheetId="6">#REF!</definedName>
    <definedName name="TM.VAL.ENGY.KD.WB" localSheetId="1">#REF!</definedName>
    <definedName name="TM.VAL.ENGY.KD.WB">#REF!</definedName>
    <definedName name="TM.VAL.FOOD.CD.WB" localSheetId="4">#REF!</definedName>
    <definedName name="TM.VAL.FOOD.CD.WB" localSheetId="3">#REF!</definedName>
    <definedName name="TM.VAL.FOOD.CD.WB" localSheetId="2">#REF!</definedName>
    <definedName name="TM.VAL.FOOD.CD.WB" localSheetId="7">#REF!</definedName>
    <definedName name="TM.VAL.FOOD.CD.WB" localSheetId="8">#REF!</definedName>
    <definedName name="TM.VAL.FOOD.CD.WB" localSheetId="5">#REF!</definedName>
    <definedName name="TM.VAL.FOOD.CD.WB" localSheetId="6">#REF!</definedName>
    <definedName name="TM.VAL.FOOD.CD.WB" localSheetId="1">#REF!</definedName>
    <definedName name="TM.VAL.FOOD.CD.WB">#REF!</definedName>
    <definedName name="TM.VAL.FOOD.KD.WB" localSheetId="4">#REF!</definedName>
    <definedName name="TM.VAL.FOOD.KD.WB" localSheetId="3">#REF!</definedName>
    <definedName name="TM.VAL.FOOD.KD.WB" localSheetId="2">#REF!</definedName>
    <definedName name="TM.VAL.FOOD.KD.WB" localSheetId="7">#REF!</definedName>
    <definedName name="TM.VAL.FOOD.KD.WB" localSheetId="8">#REF!</definedName>
    <definedName name="TM.VAL.FOOD.KD.WB" localSheetId="5">#REF!</definedName>
    <definedName name="TM.VAL.FOOD.KD.WB" localSheetId="6">#REF!</definedName>
    <definedName name="TM.VAL.FOOD.KD.WB" localSheetId="1">#REF!</definedName>
    <definedName name="TM.VAL.FOOD.KD.WB">#REF!</definedName>
    <definedName name="TM.VAL.KGDS.CD.WB" localSheetId="4">#REF!</definedName>
    <definedName name="TM.VAL.KGDS.CD.WB" localSheetId="3">#REF!</definedName>
    <definedName name="TM.VAL.KGDS.CD.WB" localSheetId="2">#REF!</definedName>
    <definedName name="TM.VAL.KGDS.CD.WB" localSheetId="7">#REF!</definedName>
    <definedName name="TM.VAL.KGDS.CD.WB" localSheetId="8">#REF!</definedName>
    <definedName name="TM.VAL.KGDS.CD.WB" localSheetId="5">#REF!</definedName>
    <definedName name="TM.VAL.KGDS.CD.WB" localSheetId="6">#REF!</definedName>
    <definedName name="TM.VAL.KGDS.CD.WB" localSheetId="1">#REF!</definedName>
    <definedName name="TM.VAL.KGDS.CD.WB">#REF!</definedName>
    <definedName name="TM.VAL.KGDS.KD.WB" localSheetId="4">#REF!</definedName>
    <definedName name="TM.VAL.KGDS.KD.WB" localSheetId="3">#REF!</definedName>
    <definedName name="TM.VAL.KGDS.KD.WB" localSheetId="2">#REF!</definedName>
    <definedName name="TM.VAL.KGDS.KD.WB" localSheetId="7">#REF!</definedName>
    <definedName name="TM.VAL.KGDS.KD.WB" localSheetId="8">#REF!</definedName>
    <definedName name="TM.VAL.KGDS.KD.WB" localSheetId="5">#REF!</definedName>
    <definedName name="TM.VAL.KGDS.KD.WB" localSheetId="6">#REF!</definedName>
    <definedName name="TM.VAL.KGDS.KD.WB" localSheetId="1">#REF!</definedName>
    <definedName name="TM.VAL.KGDS.KD.WB">#REF!</definedName>
    <definedName name="TM.VAL.MRCH.CD.WB" localSheetId="4">#REF!</definedName>
    <definedName name="TM.VAL.MRCH.CD.WB" localSheetId="3">#REF!</definedName>
    <definedName name="TM.VAL.MRCH.CD.WB" localSheetId="2">#REF!</definedName>
    <definedName name="TM.VAL.MRCH.CD.WB" localSheetId="7">#REF!</definedName>
    <definedName name="TM.VAL.MRCH.CD.WB" localSheetId="8">#REF!</definedName>
    <definedName name="TM.VAL.MRCH.CD.WB" localSheetId="5">#REF!</definedName>
    <definedName name="TM.VAL.MRCH.CD.WB" localSheetId="6">#REF!</definedName>
    <definedName name="TM.VAL.MRCH.CD.WB" localSheetId="1">#REF!</definedName>
    <definedName name="TM.VAL.MRCH.CD.WB">#REF!</definedName>
    <definedName name="TM.VAL.MRCH.KD.WB" localSheetId="4">#REF!</definedName>
    <definedName name="TM.VAL.MRCH.KD.WB" localSheetId="3">#REF!</definedName>
    <definedName name="TM.VAL.MRCH.KD.WB" localSheetId="2">#REF!</definedName>
    <definedName name="TM.VAL.MRCH.KD.WB" localSheetId="7">#REF!</definedName>
    <definedName name="TM.VAL.MRCH.KD.WB" localSheetId="8">#REF!</definedName>
    <definedName name="TM.VAL.MRCH.KD.WB" localSheetId="5">#REF!</definedName>
    <definedName name="TM.VAL.MRCH.KD.WB" localSheetId="6">#REF!</definedName>
    <definedName name="TM.VAL.MRCH.KD.WB" localSheetId="1">#REF!</definedName>
    <definedName name="TM.VAL.MRCH.KD.WB">#REF!</definedName>
    <definedName name="TM.VAL.NFCG.CD.WB" localSheetId="4">#REF!</definedName>
    <definedName name="TM.VAL.NFCG.CD.WB" localSheetId="3">#REF!</definedName>
    <definedName name="TM.VAL.NFCG.CD.WB" localSheetId="2">#REF!</definedName>
    <definedName name="TM.VAL.NFCG.CD.WB" localSheetId="7">#REF!</definedName>
    <definedName name="TM.VAL.NFCG.CD.WB" localSheetId="8">#REF!</definedName>
    <definedName name="TM.VAL.NFCG.CD.WB" localSheetId="5">#REF!</definedName>
    <definedName name="TM.VAL.NFCG.CD.WB" localSheetId="6">#REF!</definedName>
    <definedName name="TM.VAL.NFCG.CD.WB" localSheetId="1">#REF!</definedName>
    <definedName name="TM.VAL.NFCG.CD.WB">#REF!</definedName>
    <definedName name="TM.VAL.NFCG.KD.WB" localSheetId="4">#REF!</definedName>
    <definedName name="TM.VAL.NFCG.KD.WB" localSheetId="3">#REF!</definedName>
    <definedName name="TM.VAL.NFCG.KD.WB" localSheetId="2">#REF!</definedName>
    <definedName name="TM.VAL.NFCG.KD.WB" localSheetId="7">#REF!</definedName>
    <definedName name="TM.VAL.NFCG.KD.WB" localSheetId="8">#REF!</definedName>
    <definedName name="TM.VAL.NFCG.KD.WB" localSheetId="5">#REF!</definedName>
    <definedName name="TM.VAL.NFCG.KD.WB" localSheetId="6">#REF!</definedName>
    <definedName name="TM.VAL.NFCG.KD.WB" localSheetId="1">#REF!</definedName>
    <definedName name="TM.VAL.NFCG.KD.WB">#REF!</definedName>
    <definedName name="TM.VAL.RAWM.CD.WB" localSheetId="4">#REF!</definedName>
    <definedName name="TM.VAL.RAWM.CD.WB" localSheetId="3">#REF!</definedName>
    <definedName name="TM.VAL.RAWM.CD.WB" localSheetId="2">#REF!</definedName>
    <definedName name="TM.VAL.RAWM.CD.WB" localSheetId="7">#REF!</definedName>
    <definedName name="TM.VAL.RAWM.CD.WB" localSheetId="8">#REF!</definedName>
    <definedName name="TM.VAL.RAWM.CD.WB" localSheetId="5">#REF!</definedName>
    <definedName name="TM.VAL.RAWM.CD.WB" localSheetId="6">#REF!</definedName>
    <definedName name="TM.VAL.RAWM.CD.WB" localSheetId="1">#REF!</definedName>
    <definedName name="TM.VAL.RAWM.CD.WB">#REF!</definedName>
    <definedName name="TM.VAL.RAWM.KD.WB" localSheetId="4">#REF!</definedName>
    <definedName name="TM.VAL.RAWM.KD.WB" localSheetId="3">#REF!</definedName>
    <definedName name="TM.VAL.RAWM.KD.WB" localSheetId="2">#REF!</definedName>
    <definedName name="TM.VAL.RAWM.KD.WB" localSheetId="7">#REF!</definedName>
    <definedName name="TM.VAL.RAWM.KD.WB" localSheetId="8">#REF!</definedName>
    <definedName name="TM.VAL.RAWM.KD.WB" localSheetId="5">#REF!</definedName>
    <definedName name="TM.VAL.RAWM.KD.WB" localSheetId="6">#REF!</definedName>
    <definedName name="TM.VAL.RAWM.KD.WB" localSheetId="1">#REF!</definedName>
    <definedName name="TM.VAL.RAWM.KD.WB">#REF!</definedName>
    <definedName name="TM.VAL.RAWP.CD.WB" localSheetId="4">#REF!</definedName>
    <definedName name="TM.VAL.RAWP.CD.WB" localSheetId="3">#REF!</definedName>
    <definedName name="TM.VAL.RAWP.CD.WB" localSheetId="2">#REF!</definedName>
    <definedName name="TM.VAL.RAWP.CD.WB" localSheetId="7">#REF!</definedName>
    <definedName name="TM.VAL.RAWP.CD.WB" localSheetId="8">#REF!</definedName>
    <definedName name="TM.VAL.RAWP.CD.WB" localSheetId="5">#REF!</definedName>
    <definedName name="TM.VAL.RAWP.CD.WB" localSheetId="6">#REF!</definedName>
    <definedName name="TM.VAL.RAWP.CD.WB" localSheetId="1">#REF!</definedName>
    <definedName name="TM.VAL.RAWP.CD.WB">#REF!</definedName>
    <definedName name="TM.VAL.RAWP.KD.WB" localSheetId="4">#REF!</definedName>
    <definedName name="TM.VAL.RAWP.KD.WB" localSheetId="3">#REF!</definedName>
    <definedName name="TM.VAL.RAWP.KD.WB" localSheetId="2">#REF!</definedName>
    <definedName name="TM.VAL.RAWP.KD.WB" localSheetId="7">#REF!</definedName>
    <definedName name="TM.VAL.RAWP.KD.WB" localSheetId="8">#REF!</definedName>
    <definedName name="TM.VAL.RAWP.KD.WB" localSheetId="5">#REF!</definedName>
    <definedName name="TM.VAL.RAWP.KD.WB" localSheetId="6">#REF!</definedName>
    <definedName name="TM.VAL.RAWP.KD.WB" localSheetId="1">#REF!</definedName>
    <definedName name="TM.VAL.RAWP.KD.WB">#REF!</definedName>
    <definedName name="TM.VAL.RAWT.CD.WB" localSheetId="4">#REF!</definedName>
    <definedName name="TM.VAL.RAWT.CD.WB" localSheetId="3">#REF!</definedName>
    <definedName name="TM.VAL.RAWT.CD.WB" localSheetId="2">#REF!</definedName>
    <definedName name="TM.VAL.RAWT.CD.WB" localSheetId="7">#REF!</definedName>
    <definedName name="TM.VAL.RAWT.CD.WB" localSheetId="8">#REF!</definedName>
    <definedName name="TM.VAL.RAWT.CD.WB" localSheetId="5">#REF!</definedName>
    <definedName name="TM.VAL.RAWT.CD.WB" localSheetId="6">#REF!</definedName>
    <definedName name="TM.VAL.RAWT.CD.WB" localSheetId="1">#REF!</definedName>
    <definedName name="TM.VAL.RAWT.CD.WB">#REF!</definedName>
    <definedName name="TM.VAL.RAWT.KD.WB" localSheetId="4">#REF!</definedName>
    <definedName name="TM.VAL.RAWT.KD.WB" localSheetId="3">#REF!</definedName>
    <definedName name="TM.VAL.RAWT.KD.WB" localSheetId="2">#REF!</definedName>
    <definedName name="TM.VAL.RAWT.KD.WB" localSheetId="7">#REF!</definedName>
    <definedName name="TM.VAL.RAWT.KD.WB" localSheetId="8">#REF!</definedName>
    <definedName name="TM.VAL.RAWT.KD.WB" localSheetId="5">#REF!</definedName>
    <definedName name="TM.VAL.RAWT.KD.WB" localSheetId="6">#REF!</definedName>
    <definedName name="TM.VAL.RAWT.KD.WB" localSheetId="1">#REF!</definedName>
    <definedName name="TM.VAL.RAWT.KD.WB">#REF!</definedName>
    <definedName name="TM.VOL.NFSV.XD" localSheetId="4">#REF!</definedName>
    <definedName name="TM.VOL.NFSV.XD" localSheetId="3">#REF!</definedName>
    <definedName name="TM.VOL.NFSV.XD" localSheetId="2">#REF!</definedName>
    <definedName name="TM.VOL.NFSV.XD" localSheetId="7">#REF!</definedName>
    <definedName name="TM.VOL.NFSV.XD" localSheetId="8">#REF!</definedName>
    <definedName name="TM.VOL.NFSV.XD" localSheetId="5">#REF!</definedName>
    <definedName name="TM.VOL.NFSV.XD" localSheetId="6">#REF!</definedName>
    <definedName name="TM.VOL.NFSV.XD" localSheetId="1">#REF!</definedName>
    <definedName name="TM.VOL.NFSV.XD">#REF!</definedName>
    <definedName name="TNUYK" localSheetId="4">'[14]m Project Num-Sevice-Pay'!#REF!</definedName>
    <definedName name="TNUYK" localSheetId="3">'[14]m Project Num-Sevice-Pay'!#REF!</definedName>
    <definedName name="TNUYK" localSheetId="2">'[14]m Project Num-Sevice-Pay'!#REF!</definedName>
    <definedName name="TNUYK" localSheetId="7">'[14]m Project Num-Sevice-Pay'!#REF!</definedName>
    <definedName name="TNUYK" localSheetId="8">'[14]m Project Num-Sevice-Pay'!#REF!</definedName>
    <definedName name="TNUYK" localSheetId="5">'[14]m Project Num-Sevice-Pay'!#REF!</definedName>
    <definedName name="TNUYK" localSheetId="6">'[14]m Project Num-Sevice-Pay'!#REF!</definedName>
    <definedName name="TNUYK" localSheetId="1">'[14]m Project Num-Sevice-Pay'!#REF!</definedName>
    <definedName name="TNUYK">'[14]m Project Num-Sevice-Pay'!#REF!</definedName>
    <definedName name="Toggle1" localSheetId="4">#REF!</definedName>
    <definedName name="Toggle1" localSheetId="3">#REF!</definedName>
    <definedName name="Toggle1" localSheetId="2">#REF!</definedName>
    <definedName name="Toggle1" localSheetId="7">#REF!</definedName>
    <definedName name="Toggle1" localSheetId="8">#REF!</definedName>
    <definedName name="Toggle1" localSheetId="5">#REF!</definedName>
    <definedName name="Toggle1" localSheetId="6">#REF!</definedName>
    <definedName name="Toggle1" localSheetId="1">#REF!</definedName>
    <definedName name="Toggle1">#REF!</definedName>
    <definedName name="ToggleCheckSum" localSheetId="4">#REF!</definedName>
    <definedName name="ToggleCheckSum" localSheetId="3">#REF!</definedName>
    <definedName name="ToggleCheckSum" localSheetId="2">#REF!</definedName>
    <definedName name="ToggleCheckSum" localSheetId="7">#REF!</definedName>
    <definedName name="ToggleCheckSum" localSheetId="8">#REF!</definedName>
    <definedName name="ToggleCheckSum" localSheetId="5">#REF!</definedName>
    <definedName name="ToggleCheckSum" localSheetId="6">#REF!</definedName>
    <definedName name="ToggleCheckSum" localSheetId="1">#REF!</definedName>
    <definedName name="ToggleCheckSum">#REF!</definedName>
    <definedName name="ToOkjetpesRevenueIn" localSheetId="4">#REF!</definedName>
    <definedName name="ToOkjetpesRevenueIn" localSheetId="3">#REF!</definedName>
    <definedName name="ToOkjetpesRevenueIn" localSheetId="2">#REF!</definedName>
    <definedName name="ToOkjetpesRevenueIn" localSheetId="7">#REF!</definedName>
    <definedName name="ToOkjetpesRevenueIn" localSheetId="8">#REF!</definedName>
    <definedName name="ToOkjetpesRevenueIn" localSheetId="5">#REF!</definedName>
    <definedName name="ToOkjetpesRevenueIn" localSheetId="6">#REF!</definedName>
    <definedName name="ToOkjetpesRevenueIn" localSheetId="1">#REF!</definedName>
    <definedName name="ToOkjetpesRevenueIn">#REF!</definedName>
    <definedName name="ToOkjetpesUnitVariableMarginIn" localSheetId="4">#REF!</definedName>
    <definedName name="ToOkjetpesUnitVariableMarginIn" localSheetId="3">#REF!</definedName>
    <definedName name="ToOkjetpesUnitVariableMarginIn" localSheetId="2">#REF!</definedName>
    <definedName name="ToOkjetpesUnitVariableMarginIn" localSheetId="7">#REF!</definedName>
    <definedName name="ToOkjetpesUnitVariableMarginIn" localSheetId="8">#REF!</definedName>
    <definedName name="ToOkjetpesUnitVariableMarginIn" localSheetId="5">#REF!</definedName>
    <definedName name="ToOkjetpesUnitVariableMarginIn" localSheetId="6">#REF!</definedName>
    <definedName name="ToOkjetpesUnitVariableMarginIn" localSheetId="1">#REF!</definedName>
    <definedName name="ToOkjetpesUnitVariableMarginIn">#REF!</definedName>
    <definedName name="Total" localSheetId="4">#REF!</definedName>
    <definedName name="Total" localSheetId="3">#REF!</definedName>
    <definedName name="Total" localSheetId="2">#REF!</definedName>
    <definedName name="Total" localSheetId="7">#REF!</definedName>
    <definedName name="Total" localSheetId="8">#REF!</definedName>
    <definedName name="Total" localSheetId="5">#REF!</definedName>
    <definedName name="Total" localSheetId="6">#REF!</definedName>
    <definedName name="Total" localSheetId="1">#REF!</definedName>
    <definedName name="Total">#REF!</definedName>
    <definedName name="Total_disb_for_D" localSheetId="4">#REF!</definedName>
    <definedName name="Total_disb_for_D" localSheetId="3">#REF!</definedName>
    <definedName name="Total_disb_for_D" localSheetId="2">#REF!</definedName>
    <definedName name="Total_disb_for_D" localSheetId="7">#REF!</definedName>
    <definedName name="Total_disb_for_D" localSheetId="8">#REF!</definedName>
    <definedName name="Total_disb_for_D" localSheetId="5">#REF!</definedName>
    <definedName name="Total_disb_for_D" localSheetId="6">#REF!</definedName>
    <definedName name="Total_disb_for_D" localSheetId="1">#REF!</definedName>
    <definedName name="Total_disb_for_D">#REF!</definedName>
    <definedName name="Total_EBRD" localSheetId="4">#REF!</definedName>
    <definedName name="Total_EBRD" localSheetId="3">#REF!</definedName>
    <definedName name="Total_EBRD" localSheetId="2">#REF!</definedName>
    <definedName name="Total_EBRD" localSheetId="7">#REF!</definedName>
    <definedName name="Total_EBRD" localSheetId="8">#REF!</definedName>
    <definedName name="Total_EBRD" localSheetId="5">#REF!</definedName>
    <definedName name="Total_EBRD" localSheetId="6">#REF!</definedName>
    <definedName name="Total_EBRD" localSheetId="1">#REF!</definedName>
    <definedName name="Total_EBRD">#REF!</definedName>
    <definedName name="Total_finding" localSheetId="4">#REF!</definedName>
    <definedName name="Total_finding" localSheetId="3">#REF!</definedName>
    <definedName name="Total_finding" localSheetId="2">#REF!</definedName>
    <definedName name="Total_finding" localSheetId="7">#REF!</definedName>
    <definedName name="Total_finding" localSheetId="8">#REF!</definedName>
    <definedName name="Total_finding" localSheetId="5">#REF!</definedName>
    <definedName name="Total_finding" localSheetId="6">#REF!</definedName>
    <definedName name="Total_finding" localSheetId="1">#REF!</definedName>
    <definedName name="Total_finding">#REF!</definedName>
    <definedName name="Total_IFC" localSheetId="4">#REF!</definedName>
    <definedName name="Total_IFC" localSheetId="3">#REF!</definedName>
    <definedName name="Total_IFC" localSheetId="2">#REF!</definedName>
    <definedName name="Total_IFC" localSheetId="7">#REF!</definedName>
    <definedName name="Total_IFC" localSheetId="8">#REF!</definedName>
    <definedName name="Total_IFC" localSheetId="5">#REF!</definedName>
    <definedName name="Total_IFC" localSheetId="6">#REF!</definedName>
    <definedName name="Total_IFC" localSheetId="1">#REF!</definedName>
    <definedName name="Total_IFC">#REF!</definedName>
    <definedName name="Total_Service" localSheetId="4">#REF!</definedName>
    <definedName name="Total_Service" localSheetId="3">#REF!</definedName>
    <definedName name="Total_Service" localSheetId="2">#REF!</definedName>
    <definedName name="Total_Service" localSheetId="7">#REF!</definedName>
    <definedName name="Total_Service" localSheetId="8">#REF!</definedName>
    <definedName name="Total_Service" localSheetId="5">#REF!</definedName>
    <definedName name="Total_Service" localSheetId="6">#REF!</definedName>
    <definedName name="Total_Service" localSheetId="1">#REF!</definedName>
    <definedName name="Total_Service">#REF!</definedName>
    <definedName name="Total_Sponsor" localSheetId="4">#REF!</definedName>
    <definedName name="Total_Sponsor" localSheetId="3">#REF!</definedName>
    <definedName name="Total_Sponsor" localSheetId="2">#REF!</definedName>
    <definedName name="Total_Sponsor" localSheetId="7">#REF!</definedName>
    <definedName name="Total_Sponsor" localSheetId="8">#REF!</definedName>
    <definedName name="Total_Sponsor" localSheetId="5">#REF!</definedName>
    <definedName name="Total_Sponsor" localSheetId="6">#REF!</definedName>
    <definedName name="Total_Sponsor" localSheetId="1">#REF!</definedName>
    <definedName name="Total_Sponsor">#REF!</definedName>
    <definedName name="TotalByProductsVariableCost" localSheetId="4">[13]Workings!#REF!</definedName>
    <definedName name="TotalByProductsVariableCost" localSheetId="3">[13]Workings!#REF!</definedName>
    <definedName name="TotalByProductsVariableCost" localSheetId="2">[13]Workings!#REF!</definedName>
    <definedName name="TotalByProductsVariableCost" localSheetId="7">[13]Workings!#REF!</definedName>
    <definedName name="TotalByProductsVariableCost" localSheetId="8">[13]Workings!#REF!</definedName>
    <definedName name="TotalByProductsVariableCost" localSheetId="5">[13]Workings!#REF!</definedName>
    <definedName name="TotalByProductsVariableCost" localSheetId="6">[13]Workings!#REF!</definedName>
    <definedName name="TotalByProductsVariableCost" localSheetId="1">[13]Workings!#REF!</definedName>
    <definedName name="TotalByProductsVariableCost">[13]Workings!#REF!</definedName>
    <definedName name="TotalFixedKZTShareIn" localSheetId="4">#REF!</definedName>
    <definedName name="TotalFixedKZTShareIn" localSheetId="3">#REF!</definedName>
    <definedName name="TotalFixedKZTShareIn" localSheetId="2">#REF!</definedName>
    <definedName name="TotalFixedKZTShareIn" localSheetId="7">#REF!</definedName>
    <definedName name="TotalFixedKZTShareIn" localSheetId="8">#REF!</definedName>
    <definedName name="TotalFixedKZTShareIn" localSheetId="5">#REF!</definedName>
    <definedName name="TotalFixedKZTShareIn" localSheetId="6">#REF!</definedName>
    <definedName name="TotalFixedKZTShareIn" localSheetId="1">#REF!</definedName>
    <definedName name="TotalFixedKZTShareIn">#REF!</definedName>
    <definedName name="TotalFixedRealIn" localSheetId="4">#REF!</definedName>
    <definedName name="TotalFixedRealIn" localSheetId="3">#REF!</definedName>
    <definedName name="TotalFixedRealIn" localSheetId="2">#REF!</definedName>
    <definedName name="TotalFixedRealIn" localSheetId="7">#REF!</definedName>
    <definedName name="TotalFixedRealIn" localSheetId="8">#REF!</definedName>
    <definedName name="TotalFixedRealIn" localSheetId="5">#REF!</definedName>
    <definedName name="TotalFixedRealIn" localSheetId="6">#REF!</definedName>
    <definedName name="TotalFixedRealIn" localSheetId="1">#REF!</definedName>
    <definedName name="TotalFixedRealIn">#REF!</definedName>
    <definedName name="TR" localSheetId="4">#REF!</definedName>
    <definedName name="TR" localSheetId="3">#REF!</definedName>
    <definedName name="TR" localSheetId="2">#REF!</definedName>
    <definedName name="TR" localSheetId="7">#REF!</definedName>
    <definedName name="TR" localSheetId="8">#REF!</definedName>
    <definedName name="TR" localSheetId="5">#REF!</definedName>
    <definedName name="TR" localSheetId="6">#REF!</definedName>
    <definedName name="TR" localSheetId="1">#REF!</definedName>
    <definedName name="TR">#REF!</definedName>
    <definedName name="tr5tg" localSheetId="4">#REF!</definedName>
    <definedName name="tr5tg" localSheetId="3">#REF!</definedName>
    <definedName name="tr5tg" localSheetId="2">#REF!</definedName>
    <definedName name="tr5tg" localSheetId="7">#REF!</definedName>
    <definedName name="tr5tg" localSheetId="8">#REF!</definedName>
    <definedName name="tr5tg" localSheetId="5">#REF!</definedName>
    <definedName name="tr5tg" localSheetId="6">#REF!</definedName>
    <definedName name="tr5tg" localSheetId="1">#REF!</definedName>
    <definedName name="tr5tg">#REF!</definedName>
    <definedName name="TRB" localSheetId="4">#REF!</definedName>
    <definedName name="TRB" localSheetId="3">#REF!</definedName>
    <definedName name="TRB" localSheetId="2">#REF!</definedName>
    <definedName name="TRB" localSheetId="7">#REF!</definedName>
    <definedName name="TRB" localSheetId="8">#REF!</definedName>
    <definedName name="TRB" localSheetId="5">#REF!</definedName>
    <definedName name="TRB" localSheetId="6">#REF!</definedName>
    <definedName name="TRB" localSheetId="1">#REF!</definedName>
    <definedName name="TRB">#REF!</definedName>
    <definedName name="trrr" localSheetId="4">#REF!</definedName>
    <definedName name="trrr" localSheetId="3">#REF!</definedName>
    <definedName name="trrr" localSheetId="2">#REF!</definedName>
    <definedName name="trrr" localSheetId="7">#REF!</definedName>
    <definedName name="trrr" localSheetId="8">#REF!</definedName>
    <definedName name="trrr" localSheetId="5">#REF!</definedName>
    <definedName name="trrr" localSheetId="6">#REF!</definedName>
    <definedName name="trrr" localSheetId="1">#REF!</definedName>
    <definedName name="trrr">#REF!</definedName>
    <definedName name="TRTBU" localSheetId="4">#REF!</definedName>
    <definedName name="TRTBU" localSheetId="3">#REF!</definedName>
    <definedName name="TRTBU" localSheetId="2">#REF!</definedName>
    <definedName name="TRTBU" localSheetId="7">#REF!</definedName>
    <definedName name="TRTBU" localSheetId="8">#REF!</definedName>
    <definedName name="TRTBU" localSheetId="5">#REF!</definedName>
    <definedName name="TRTBU" localSheetId="6">#REF!</definedName>
    <definedName name="TRTBU" localSheetId="1">#REF!</definedName>
    <definedName name="TRTBU">#REF!</definedName>
    <definedName name="TRU" localSheetId="4">#REF!</definedName>
    <definedName name="TRU" localSheetId="3">#REF!</definedName>
    <definedName name="TRU" localSheetId="2">#REF!</definedName>
    <definedName name="TRU" localSheetId="7">#REF!</definedName>
    <definedName name="TRU" localSheetId="8">#REF!</definedName>
    <definedName name="TRU" localSheetId="5">#REF!</definedName>
    <definedName name="TRU" localSheetId="6">#REF!</definedName>
    <definedName name="TRU" localSheetId="1">#REF!</definedName>
    <definedName name="TRU">#REF!</definedName>
    <definedName name="TRUY" localSheetId="4">#REF!</definedName>
    <definedName name="TRUY" localSheetId="3">#REF!</definedName>
    <definedName name="TRUY" localSheetId="2">#REF!</definedName>
    <definedName name="TRUY" localSheetId="7">#REF!</definedName>
    <definedName name="TRUY" localSheetId="8">#REF!</definedName>
    <definedName name="TRUY" localSheetId="5">#REF!</definedName>
    <definedName name="TRUY" localSheetId="6">#REF!</definedName>
    <definedName name="TRUY" localSheetId="1">#REF!</definedName>
    <definedName name="TRUY">#REF!</definedName>
    <definedName name="TRYH" localSheetId="4">#REF!</definedName>
    <definedName name="TRYH" localSheetId="3">#REF!</definedName>
    <definedName name="TRYH" localSheetId="2">#REF!</definedName>
    <definedName name="TRYH" localSheetId="7">#REF!</definedName>
    <definedName name="TRYH" localSheetId="8">#REF!</definedName>
    <definedName name="TRYH" localSheetId="5">#REF!</definedName>
    <definedName name="TRYH" localSheetId="6">#REF!</definedName>
    <definedName name="TRYH" localSheetId="1">#REF!</definedName>
    <definedName name="TRYH">#REF!</definedName>
    <definedName name="tseq" localSheetId="4">#REF!</definedName>
    <definedName name="tseq" localSheetId="3">#REF!</definedName>
    <definedName name="tseq" localSheetId="2">#REF!</definedName>
    <definedName name="tseq" localSheetId="7">#REF!</definedName>
    <definedName name="tseq" localSheetId="8">#REF!</definedName>
    <definedName name="tseq" localSheetId="5">#REF!</definedName>
    <definedName name="tseq" localSheetId="6">#REF!</definedName>
    <definedName name="tseq" localSheetId="1">#REF!</definedName>
    <definedName name="tseq">#REF!</definedName>
    <definedName name="TT" localSheetId="4">#REF!</definedName>
    <definedName name="TT" localSheetId="3">#REF!</definedName>
    <definedName name="TT" localSheetId="2">#REF!</definedName>
    <definedName name="TT" localSheetId="7">#REF!</definedName>
    <definedName name="TT" localSheetId="8">#REF!</definedName>
    <definedName name="TT" localSheetId="5">#REF!</definedName>
    <definedName name="TT" localSheetId="6">#REF!</definedName>
    <definedName name="TT" localSheetId="1">#REF!</definedName>
    <definedName name="TT">#REF!</definedName>
    <definedName name="ttfg" localSheetId="4">#REF!</definedName>
    <definedName name="ttfg" localSheetId="3">#REF!</definedName>
    <definedName name="ttfg" localSheetId="2">#REF!</definedName>
    <definedName name="ttfg" localSheetId="7">#REF!</definedName>
    <definedName name="ttfg" localSheetId="8">#REF!</definedName>
    <definedName name="ttfg" localSheetId="5">#REF!</definedName>
    <definedName name="ttfg" localSheetId="6">#REF!</definedName>
    <definedName name="ttfg" localSheetId="1">#REF!</definedName>
    <definedName name="ttfg">#REF!</definedName>
    <definedName name="ttt" localSheetId="4">#REF!</definedName>
    <definedName name="ttt" localSheetId="3">#REF!</definedName>
    <definedName name="ttt" localSheetId="2">#REF!</definedName>
    <definedName name="ttt" localSheetId="7">#REF!</definedName>
    <definedName name="ttt" localSheetId="8">#REF!</definedName>
    <definedName name="ttt" localSheetId="5">#REF!</definedName>
    <definedName name="ttt" localSheetId="6">#REF!</definedName>
    <definedName name="ttt" localSheetId="1">#REF!</definedName>
    <definedName name="ttt">#REF!</definedName>
    <definedName name="ttttttttttttt" localSheetId="4">#REF!</definedName>
    <definedName name="ttttttttttttt" localSheetId="3">#REF!</definedName>
    <definedName name="ttttttttttttt" localSheetId="2">#REF!</definedName>
    <definedName name="ttttttttttttt" localSheetId="7">#REF!</definedName>
    <definedName name="ttttttttttttt" localSheetId="8">#REF!</definedName>
    <definedName name="ttttttttttttt" localSheetId="5">#REF!</definedName>
    <definedName name="ttttttttttttt" localSheetId="6">#REF!</definedName>
    <definedName name="ttttttttttttt" localSheetId="1">#REF!</definedName>
    <definedName name="ttttttttttttt">#REF!</definedName>
    <definedName name="TU" localSheetId="4">#REF!</definedName>
    <definedName name="TU" localSheetId="3">#REF!</definedName>
    <definedName name="TU" localSheetId="2">#REF!</definedName>
    <definedName name="TU" localSheetId="7">#REF!</definedName>
    <definedName name="TU" localSheetId="8">#REF!</definedName>
    <definedName name="TU" localSheetId="5">#REF!</definedName>
    <definedName name="TU" localSheetId="6">#REF!</definedName>
    <definedName name="TU" localSheetId="1">#REF!</definedName>
    <definedName name="TU">#REF!</definedName>
    <definedName name="tuhy" localSheetId="4">#REF!</definedName>
    <definedName name="tuhy" localSheetId="3">#REF!</definedName>
    <definedName name="tuhy" localSheetId="2">#REF!</definedName>
    <definedName name="tuhy" localSheetId="7">#REF!</definedName>
    <definedName name="tuhy" localSheetId="8">#REF!</definedName>
    <definedName name="tuhy" localSheetId="5">#REF!</definedName>
    <definedName name="tuhy" localSheetId="6">#REF!</definedName>
    <definedName name="tuhy" localSheetId="1">#REF!</definedName>
    <definedName name="tuhy">#REF!</definedName>
    <definedName name="Tuition_Y1_Academic" localSheetId="4">#REF!</definedName>
    <definedName name="Tuition_Y1_Academic" localSheetId="3">#REF!</definedName>
    <definedName name="Tuition_Y1_Academic" localSheetId="2">#REF!</definedName>
    <definedName name="Tuition_Y1_Academic" localSheetId="7">#REF!</definedName>
    <definedName name="Tuition_Y1_Academic" localSheetId="8">#REF!</definedName>
    <definedName name="Tuition_Y1_Academic" localSheetId="5">#REF!</definedName>
    <definedName name="Tuition_Y1_Academic" localSheetId="6">#REF!</definedName>
    <definedName name="Tuition_Y1_Academic" localSheetId="1">#REF!</definedName>
    <definedName name="Tuition_Y1_Academic">#REF!</definedName>
    <definedName name="Tuition_Y1_Annual" localSheetId="4">#REF!</definedName>
    <definedName name="Tuition_Y1_Annual" localSheetId="3">#REF!</definedName>
    <definedName name="Tuition_Y1_Annual" localSheetId="2">#REF!</definedName>
    <definedName name="Tuition_Y1_Annual" localSheetId="7">#REF!</definedName>
    <definedName name="Tuition_Y1_Annual" localSheetId="8">#REF!</definedName>
    <definedName name="Tuition_Y1_Annual" localSheetId="5">#REF!</definedName>
    <definedName name="Tuition_Y1_Annual" localSheetId="6">#REF!</definedName>
    <definedName name="Tuition_Y1_Annual" localSheetId="1">#REF!</definedName>
    <definedName name="Tuition_Y1_Annual">#REF!</definedName>
    <definedName name="Tuition_Y2_Academic" localSheetId="4">#REF!</definedName>
    <definedName name="Tuition_Y2_Academic" localSheetId="3">#REF!</definedName>
    <definedName name="Tuition_Y2_Academic" localSheetId="2">#REF!</definedName>
    <definedName name="Tuition_Y2_Academic" localSheetId="7">#REF!</definedName>
    <definedName name="Tuition_Y2_Academic" localSheetId="8">#REF!</definedName>
    <definedName name="Tuition_Y2_Academic" localSheetId="5">#REF!</definedName>
    <definedName name="Tuition_Y2_Academic" localSheetId="6">#REF!</definedName>
    <definedName name="Tuition_Y2_Academic" localSheetId="1">#REF!</definedName>
    <definedName name="Tuition_Y2_Academic">#REF!</definedName>
    <definedName name="Tuition_Y2_Annual" localSheetId="4">#REF!</definedName>
    <definedName name="Tuition_Y2_Annual" localSheetId="3">#REF!</definedName>
    <definedName name="Tuition_Y2_Annual" localSheetId="2">#REF!</definedName>
    <definedName name="Tuition_Y2_Annual" localSheetId="7">#REF!</definedName>
    <definedName name="Tuition_Y2_Annual" localSheetId="8">#REF!</definedName>
    <definedName name="Tuition_Y2_Annual" localSheetId="5">#REF!</definedName>
    <definedName name="Tuition_Y2_Annual" localSheetId="6">#REF!</definedName>
    <definedName name="Tuition_Y2_Annual" localSheetId="1">#REF!</definedName>
    <definedName name="Tuition_Y2_Annual">#REF!</definedName>
    <definedName name="Tuition_Y3_Academic" localSheetId="4">#REF!</definedName>
    <definedName name="Tuition_Y3_Academic" localSheetId="3">#REF!</definedName>
    <definedName name="Tuition_Y3_Academic" localSheetId="2">#REF!</definedName>
    <definedName name="Tuition_Y3_Academic" localSheetId="7">#REF!</definedName>
    <definedName name="Tuition_Y3_Academic" localSheetId="8">#REF!</definedName>
    <definedName name="Tuition_Y3_Academic" localSheetId="5">#REF!</definedName>
    <definedName name="Tuition_Y3_Academic" localSheetId="6">#REF!</definedName>
    <definedName name="Tuition_Y3_Academic" localSheetId="1">#REF!</definedName>
    <definedName name="Tuition_Y3_Academic">#REF!</definedName>
    <definedName name="Tuition_Y3_Annual" localSheetId="4">#REF!</definedName>
    <definedName name="Tuition_Y3_Annual" localSheetId="3">#REF!</definedName>
    <definedName name="Tuition_Y3_Annual" localSheetId="2">#REF!</definedName>
    <definedName name="Tuition_Y3_Annual" localSheetId="7">#REF!</definedName>
    <definedName name="Tuition_Y3_Annual" localSheetId="8">#REF!</definedName>
    <definedName name="Tuition_Y3_Annual" localSheetId="5">#REF!</definedName>
    <definedName name="Tuition_Y3_Annual" localSheetId="6">#REF!</definedName>
    <definedName name="Tuition_Y3_Annual" localSheetId="1">#REF!</definedName>
    <definedName name="Tuition_Y3_Annual">#REF!</definedName>
    <definedName name="Tuition_Y4_Academic" localSheetId="4">#REF!</definedName>
    <definedName name="Tuition_Y4_Academic" localSheetId="3">#REF!</definedName>
    <definedName name="Tuition_Y4_Academic" localSheetId="2">#REF!</definedName>
    <definedName name="Tuition_Y4_Academic" localSheetId="7">#REF!</definedName>
    <definedName name="Tuition_Y4_Academic" localSheetId="8">#REF!</definedName>
    <definedName name="Tuition_Y4_Academic" localSheetId="5">#REF!</definedName>
    <definedName name="Tuition_Y4_Academic" localSheetId="6">#REF!</definedName>
    <definedName name="Tuition_Y4_Academic" localSheetId="1">#REF!</definedName>
    <definedName name="Tuition_Y4_Academic">#REF!</definedName>
    <definedName name="Tuition_Y4_Annual" localSheetId="4">#REF!</definedName>
    <definedName name="Tuition_Y4_Annual" localSheetId="3">#REF!</definedName>
    <definedName name="Tuition_Y4_Annual" localSheetId="2">#REF!</definedName>
    <definedName name="Tuition_Y4_Annual" localSheetId="7">#REF!</definedName>
    <definedName name="Tuition_Y4_Annual" localSheetId="8">#REF!</definedName>
    <definedName name="Tuition_Y4_Annual" localSheetId="5">#REF!</definedName>
    <definedName name="Tuition_Y4_Annual" localSheetId="6">#REF!</definedName>
    <definedName name="Tuition_Y4_Annual" localSheetId="1">#REF!</definedName>
    <definedName name="Tuition_Y4_Annual">#REF!</definedName>
    <definedName name="Tuition_Y5_Academic" localSheetId="4">#REF!</definedName>
    <definedName name="Tuition_Y5_Academic" localSheetId="3">#REF!</definedName>
    <definedName name="Tuition_Y5_Academic" localSheetId="2">#REF!</definedName>
    <definedName name="Tuition_Y5_Academic" localSheetId="7">#REF!</definedName>
    <definedName name="Tuition_Y5_Academic" localSheetId="8">#REF!</definedName>
    <definedName name="Tuition_Y5_Academic" localSheetId="5">#REF!</definedName>
    <definedName name="Tuition_Y5_Academic" localSheetId="6">#REF!</definedName>
    <definedName name="Tuition_Y5_Academic" localSheetId="1">#REF!</definedName>
    <definedName name="Tuition_Y5_Academic">#REF!</definedName>
    <definedName name="Tuition_Y5_Annual" localSheetId="4">#REF!</definedName>
    <definedName name="Tuition_Y5_Annual" localSheetId="3">#REF!</definedName>
    <definedName name="Tuition_Y5_Annual" localSheetId="2">#REF!</definedName>
    <definedName name="Tuition_Y5_Annual" localSheetId="7">#REF!</definedName>
    <definedName name="Tuition_Y5_Annual" localSheetId="8">#REF!</definedName>
    <definedName name="Tuition_Y5_Annual" localSheetId="5">#REF!</definedName>
    <definedName name="Tuition_Y5_Annual" localSheetId="6">#REF!</definedName>
    <definedName name="Tuition_Y5_Annual" localSheetId="1">#REF!</definedName>
    <definedName name="Tuition_Y5_Annual">#REF!</definedName>
    <definedName name="Tuition_Y6_Academic" localSheetId="4">#REF!</definedName>
    <definedName name="Tuition_Y6_Academic" localSheetId="3">#REF!</definedName>
    <definedName name="Tuition_Y6_Academic" localSheetId="2">#REF!</definedName>
    <definedName name="Tuition_Y6_Academic" localSheetId="7">#REF!</definedName>
    <definedName name="Tuition_Y6_Academic" localSheetId="8">#REF!</definedName>
    <definedName name="Tuition_Y6_Academic" localSheetId="5">#REF!</definedName>
    <definedName name="Tuition_Y6_Academic" localSheetId="6">#REF!</definedName>
    <definedName name="Tuition_Y6_Academic" localSheetId="1">#REF!</definedName>
    <definedName name="Tuition_Y6_Academic">#REF!</definedName>
    <definedName name="Tuition_Y6_Annual" localSheetId="4">#REF!</definedName>
    <definedName name="Tuition_Y6_Annual" localSheetId="3">#REF!</definedName>
    <definedName name="Tuition_Y6_Annual" localSheetId="2">#REF!</definedName>
    <definedName name="Tuition_Y6_Annual" localSheetId="7">#REF!</definedName>
    <definedName name="Tuition_Y6_Annual" localSheetId="8">#REF!</definedName>
    <definedName name="Tuition_Y6_Annual" localSheetId="5">#REF!</definedName>
    <definedName name="Tuition_Y6_Annual" localSheetId="6">#REF!</definedName>
    <definedName name="Tuition_Y6_Annual" localSheetId="1">#REF!</definedName>
    <definedName name="Tuition_Y6_Annual">#REF!</definedName>
    <definedName name="tuj" localSheetId="4">#REF!</definedName>
    <definedName name="tuj" localSheetId="3">#REF!</definedName>
    <definedName name="tuj" localSheetId="2">#REF!</definedName>
    <definedName name="tuj" localSheetId="7">#REF!</definedName>
    <definedName name="tuj" localSheetId="8">#REF!</definedName>
    <definedName name="tuj" localSheetId="5">#REF!</definedName>
    <definedName name="tuj" localSheetId="6">#REF!</definedName>
    <definedName name="tuj" localSheetId="1">#REF!</definedName>
    <definedName name="tuj">#REF!</definedName>
    <definedName name="Turn_around_effect_of_prior_period_unrecorded_audit_differences__after_tax" localSheetId="4">#REF!</definedName>
    <definedName name="Turn_around_effect_of_prior_period_unrecorded_audit_differences__after_tax" localSheetId="3">#REF!</definedName>
    <definedName name="Turn_around_effect_of_prior_period_unrecorded_audit_differences__after_tax" localSheetId="2">#REF!</definedName>
    <definedName name="Turn_around_effect_of_prior_period_unrecorded_audit_differences__after_tax" localSheetId="7">#REF!</definedName>
    <definedName name="Turn_around_effect_of_prior_period_unrecorded_audit_differences__after_tax" localSheetId="8">#REF!</definedName>
    <definedName name="Turn_around_effect_of_prior_period_unrecorded_audit_differences__after_tax" localSheetId="5">#REF!</definedName>
    <definedName name="Turn_around_effect_of_prior_period_unrecorded_audit_differences__after_tax" localSheetId="6">#REF!</definedName>
    <definedName name="Turn_around_effect_of_prior_period_unrecorded_audit_differences__after_tax" localSheetId="1">#REF!</definedName>
    <definedName name="Turn_around_effect_of_prior_period_unrecorded_audit_differences__after_tax">#REF!</definedName>
    <definedName name="TUYHJ" localSheetId="4">#REF!</definedName>
    <definedName name="TUYHJ" localSheetId="3">#REF!</definedName>
    <definedName name="TUYHJ" localSheetId="2">#REF!</definedName>
    <definedName name="TUYHJ" localSheetId="7">#REF!</definedName>
    <definedName name="TUYHJ" localSheetId="8">#REF!</definedName>
    <definedName name="TUYHJ" localSheetId="5">#REF!</definedName>
    <definedName name="TUYHJ" localSheetId="6">#REF!</definedName>
    <definedName name="TUYHJ" localSheetId="1">#REF!</definedName>
    <definedName name="TUYHJ">#REF!</definedName>
    <definedName name="tuyk" localSheetId="4">#REF!</definedName>
    <definedName name="tuyk" localSheetId="3">#REF!</definedName>
    <definedName name="tuyk" localSheetId="2">#REF!</definedName>
    <definedName name="tuyk" localSheetId="7">#REF!</definedName>
    <definedName name="tuyk" localSheetId="8">#REF!</definedName>
    <definedName name="tuyk" localSheetId="5">#REF!</definedName>
    <definedName name="tuyk" localSheetId="6">#REF!</definedName>
    <definedName name="tuyk" localSheetId="1">#REF!</definedName>
    <definedName name="tuyk">#REF!</definedName>
    <definedName name="TW" localSheetId="4">#REF!</definedName>
    <definedName name="TW" localSheetId="3">#REF!</definedName>
    <definedName name="TW" localSheetId="2">#REF!</definedName>
    <definedName name="TW" localSheetId="7">#REF!</definedName>
    <definedName name="TW" localSheetId="8">#REF!</definedName>
    <definedName name="TW" localSheetId="5">#REF!</definedName>
    <definedName name="TW" localSheetId="6">#REF!</definedName>
    <definedName name="TW" localSheetId="1">#REF!</definedName>
    <definedName name="TW">#REF!</definedName>
    <definedName name="TWE" localSheetId="4">#REF!</definedName>
    <definedName name="TWE" localSheetId="3">#REF!</definedName>
    <definedName name="TWE" localSheetId="2">#REF!</definedName>
    <definedName name="TWE" localSheetId="7">#REF!</definedName>
    <definedName name="TWE" localSheetId="8">#REF!</definedName>
    <definedName name="TWE" localSheetId="5">#REF!</definedName>
    <definedName name="TWE" localSheetId="6">#REF!</definedName>
    <definedName name="TWE" localSheetId="1">#REF!</definedName>
    <definedName name="TWE">#REF!</definedName>
    <definedName name="TX.PRI.NFSV.XU" localSheetId="4">#REF!</definedName>
    <definedName name="TX.PRI.NFSV.XU" localSheetId="3">#REF!</definedName>
    <definedName name="TX.PRI.NFSV.XU" localSheetId="2">#REF!</definedName>
    <definedName name="TX.PRI.NFSV.XU" localSheetId="7">#REF!</definedName>
    <definedName name="TX.PRI.NFSV.XU" localSheetId="8">#REF!</definedName>
    <definedName name="TX.PRI.NFSV.XU" localSheetId="5">#REF!</definedName>
    <definedName name="TX.PRI.NFSV.XU" localSheetId="6">#REF!</definedName>
    <definedName name="TX.PRI.NFSV.XU" localSheetId="1">#REF!</definedName>
    <definedName name="TX.PRI.NFSV.XU">#REF!</definedName>
    <definedName name="TX.QTY.COM1.XD.WB" localSheetId="4">#REF!</definedName>
    <definedName name="TX.QTY.COM1.XD.WB" localSheetId="3">#REF!</definedName>
    <definedName name="TX.QTY.COM1.XD.WB" localSheetId="2">#REF!</definedName>
    <definedName name="TX.QTY.COM1.XD.WB" localSheetId="7">#REF!</definedName>
    <definedName name="TX.QTY.COM1.XD.WB" localSheetId="8">#REF!</definedName>
    <definedName name="TX.QTY.COM1.XD.WB" localSheetId="5">#REF!</definedName>
    <definedName name="TX.QTY.COM1.XD.WB" localSheetId="6">#REF!</definedName>
    <definedName name="TX.QTY.COM1.XD.WB" localSheetId="1">#REF!</definedName>
    <definedName name="TX.QTY.COM1.XD.WB">#REF!</definedName>
    <definedName name="TX.QTY.COM2.XD.WB" localSheetId="4">#REF!</definedName>
    <definedName name="TX.QTY.COM2.XD.WB" localSheetId="3">#REF!</definedName>
    <definedName name="TX.QTY.COM2.XD.WB" localSheetId="2">#REF!</definedName>
    <definedName name="TX.QTY.COM2.XD.WB" localSheetId="7">#REF!</definedName>
    <definedName name="TX.QTY.COM2.XD.WB" localSheetId="8">#REF!</definedName>
    <definedName name="TX.QTY.COM2.XD.WB" localSheetId="5">#REF!</definedName>
    <definedName name="TX.QTY.COM2.XD.WB" localSheetId="6">#REF!</definedName>
    <definedName name="TX.QTY.COM2.XD.WB" localSheetId="1">#REF!</definedName>
    <definedName name="TX.QTY.COM2.XD.WB">#REF!</definedName>
    <definedName name="TX.QTY.COM3.XD.WB" localSheetId="4">#REF!</definedName>
    <definedName name="TX.QTY.COM3.XD.WB" localSheetId="3">#REF!</definedName>
    <definedName name="TX.QTY.COM3.XD.WB" localSheetId="2">#REF!</definedName>
    <definedName name="TX.QTY.COM3.XD.WB" localSheetId="7">#REF!</definedName>
    <definedName name="TX.QTY.COM3.XD.WB" localSheetId="8">#REF!</definedName>
    <definedName name="TX.QTY.COM3.XD.WB" localSheetId="5">#REF!</definedName>
    <definedName name="TX.QTY.COM3.XD.WB" localSheetId="6">#REF!</definedName>
    <definedName name="TX.QTY.COM3.XD.WB" localSheetId="1">#REF!</definedName>
    <definedName name="TX.QTY.COM3.XD.WB">#REF!</definedName>
    <definedName name="TX.QTY.COM4.XD.WB" localSheetId="4">#REF!</definedName>
    <definedName name="TX.QTY.COM4.XD.WB" localSheetId="3">#REF!</definedName>
    <definedName name="TX.QTY.COM4.XD.WB" localSheetId="2">#REF!</definedName>
    <definedName name="TX.QTY.COM4.XD.WB" localSheetId="7">#REF!</definedName>
    <definedName name="TX.QTY.COM4.XD.WB" localSheetId="8">#REF!</definedName>
    <definedName name="TX.QTY.COM4.XD.WB" localSheetId="5">#REF!</definedName>
    <definedName name="TX.QTY.COM4.XD.WB" localSheetId="6">#REF!</definedName>
    <definedName name="TX.QTY.COM4.XD.WB" localSheetId="1">#REF!</definedName>
    <definedName name="TX.QTY.COM4.XD.WB">#REF!</definedName>
    <definedName name="TX.QTY.MANF.XD.WB" localSheetId="4">#REF!</definedName>
    <definedName name="TX.QTY.MANF.XD.WB" localSheetId="3">#REF!</definedName>
    <definedName name="TX.QTY.MANF.XD.WB" localSheetId="2">#REF!</definedName>
    <definedName name="TX.QTY.MANF.XD.WB" localSheetId="7">#REF!</definedName>
    <definedName name="TX.QTY.MANF.XD.WB" localSheetId="8">#REF!</definedName>
    <definedName name="TX.QTY.MANF.XD.WB" localSheetId="5">#REF!</definedName>
    <definedName name="TX.QTY.MANF.XD.WB" localSheetId="6">#REF!</definedName>
    <definedName name="TX.QTY.MANF.XD.WB" localSheetId="1">#REF!</definedName>
    <definedName name="TX.QTY.MANF.XD.WB">#REF!</definedName>
    <definedName name="TX.QTY.MRCH.XD.WB" localSheetId="4">#REF!</definedName>
    <definedName name="TX.QTY.MRCH.XD.WB" localSheetId="3">#REF!</definedName>
    <definedName name="TX.QTY.MRCH.XD.WB" localSheetId="2">#REF!</definedName>
    <definedName name="TX.QTY.MRCH.XD.WB" localSheetId="7">#REF!</definedName>
    <definedName name="TX.QTY.MRCH.XD.WB" localSheetId="8">#REF!</definedName>
    <definedName name="TX.QTY.MRCH.XD.WB" localSheetId="5">#REF!</definedName>
    <definedName name="TX.QTY.MRCH.XD.WB" localSheetId="6">#REF!</definedName>
    <definedName name="TX.QTY.MRCH.XD.WB" localSheetId="1">#REF!</definedName>
    <definedName name="TX.QTY.MRCH.XD.WB">#REF!</definedName>
    <definedName name="TX.QTY.OCOM.XD.WB" localSheetId="4">#REF!</definedName>
    <definedName name="TX.QTY.OCOM.XD.WB" localSheetId="3">#REF!</definedName>
    <definedName name="TX.QTY.OCOM.XD.WB" localSheetId="2">#REF!</definedName>
    <definedName name="TX.QTY.OCOM.XD.WB" localSheetId="7">#REF!</definedName>
    <definedName name="TX.QTY.OCOM.XD.WB" localSheetId="8">#REF!</definedName>
    <definedName name="TX.QTY.OCOM.XD.WB" localSheetId="5">#REF!</definedName>
    <definedName name="TX.QTY.OCOM.XD.WB" localSheetId="6">#REF!</definedName>
    <definedName name="TX.QTY.OCOM.XD.WB" localSheetId="1">#REF!</definedName>
    <definedName name="TX.QTY.OCOM.XD.WB">#REF!</definedName>
    <definedName name="TX.QTY.TCOM.XD.WB" localSheetId="4">#REF!</definedName>
    <definedName name="TX.QTY.TCOM.XD.WB" localSheetId="3">#REF!</definedName>
    <definedName name="TX.QTY.TCOM.XD.WB" localSheetId="2">#REF!</definedName>
    <definedName name="TX.QTY.TCOM.XD.WB" localSheetId="7">#REF!</definedName>
    <definedName name="TX.QTY.TCOM.XD.WB" localSheetId="8">#REF!</definedName>
    <definedName name="TX.QTY.TCOM.XD.WB" localSheetId="5">#REF!</definedName>
    <definedName name="TX.QTY.TCOM.XD.WB" localSheetId="6">#REF!</definedName>
    <definedName name="TX.QTY.TCOM.XD.WB" localSheetId="1">#REF!</definedName>
    <definedName name="TX.QTY.TCOM.XD.WB">#REF!</definedName>
    <definedName name="TX.VAL.COM1.CD.WB" localSheetId="4">#REF!</definedName>
    <definedName name="TX.VAL.COM1.CD.WB" localSheetId="3">#REF!</definedName>
    <definedName name="TX.VAL.COM1.CD.WB" localSheetId="2">#REF!</definedName>
    <definedName name="TX.VAL.COM1.CD.WB" localSheetId="7">#REF!</definedName>
    <definedName name="TX.VAL.COM1.CD.WB" localSheetId="8">#REF!</definedName>
    <definedName name="TX.VAL.COM1.CD.WB" localSheetId="5">#REF!</definedName>
    <definedName name="TX.VAL.COM1.CD.WB" localSheetId="6">#REF!</definedName>
    <definedName name="TX.VAL.COM1.CD.WB" localSheetId="1">#REF!</definedName>
    <definedName name="TX.VAL.COM1.CD.WB">#REF!</definedName>
    <definedName name="TX.VAL.COM1.KD.WB" localSheetId="4">#REF!</definedName>
    <definedName name="TX.VAL.COM1.KD.WB" localSheetId="3">#REF!</definedName>
    <definedName name="TX.VAL.COM1.KD.WB" localSheetId="2">#REF!</definedName>
    <definedName name="TX.VAL.COM1.KD.WB" localSheetId="7">#REF!</definedName>
    <definedName name="TX.VAL.COM1.KD.WB" localSheetId="8">#REF!</definedName>
    <definedName name="TX.VAL.COM1.KD.WB" localSheetId="5">#REF!</definedName>
    <definedName name="TX.VAL.COM1.KD.WB" localSheetId="6">#REF!</definedName>
    <definedName name="TX.VAL.COM1.KD.WB" localSheetId="1">#REF!</definedName>
    <definedName name="TX.VAL.COM1.KD.WB">#REF!</definedName>
    <definedName name="TX.VAL.COM2.CD.WB" localSheetId="4">#REF!</definedName>
    <definedName name="TX.VAL.COM2.CD.WB" localSheetId="3">#REF!</definedName>
    <definedName name="TX.VAL.COM2.CD.WB" localSheetId="2">#REF!</definedName>
    <definedName name="TX.VAL.COM2.CD.WB" localSheetId="7">#REF!</definedName>
    <definedName name="TX.VAL.COM2.CD.WB" localSheetId="8">#REF!</definedName>
    <definedName name="TX.VAL.COM2.CD.WB" localSheetId="5">#REF!</definedName>
    <definedName name="TX.VAL.COM2.CD.WB" localSheetId="6">#REF!</definedName>
    <definedName name="TX.VAL.COM2.CD.WB" localSheetId="1">#REF!</definedName>
    <definedName name="TX.VAL.COM2.CD.WB">#REF!</definedName>
    <definedName name="TX.VAL.COM2.KD.WB" localSheetId="4">#REF!</definedName>
    <definedName name="TX.VAL.COM2.KD.WB" localSheetId="3">#REF!</definedName>
    <definedName name="TX.VAL.COM2.KD.WB" localSheetId="2">#REF!</definedName>
    <definedName name="TX.VAL.COM2.KD.WB" localSheetId="7">#REF!</definedName>
    <definedName name="TX.VAL.COM2.KD.WB" localSheetId="8">#REF!</definedName>
    <definedName name="TX.VAL.COM2.KD.WB" localSheetId="5">#REF!</definedName>
    <definedName name="TX.VAL.COM2.KD.WB" localSheetId="6">#REF!</definedName>
    <definedName name="TX.VAL.COM2.KD.WB" localSheetId="1">#REF!</definedName>
    <definedName name="TX.VAL.COM2.KD.WB">#REF!</definedName>
    <definedName name="TX.VAL.COM3.CD.WB" localSheetId="4">#REF!</definedName>
    <definedName name="TX.VAL.COM3.CD.WB" localSheetId="3">#REF!</definedName>
    <definedName name="TX.VAL.COM3.CD.WB" localSheetId="2">#REF!</definedName>
    <definedName name="TX.VAL.COM3.CD.WB" localSheetId="7">#REF!</definedName>
    <definedName name="TX.VAL.COM3.CD.WB" localSheetId="8">#REF!</definedName>
    <definedName name="TX.VAL.COM3.CD.WB" localSheetId="5">#REF!</definedName>
    <definedName name="TX.VAL.COM3.CD.WB" localSheetId="6">#REF!</definedName>
    <definedName name="TX.VAL.COM3.CD.WB" localSheetId="1">#REF!</definedName>
    <definedName name="TX.VAL.COM3.CD.WB">#REF!</definedName>
    <definedName name="TX.VAL.COM3.KD.WB" localSheetId="4">#REF!</definedName>
    <definedName name="TX.VAL.COM3.KD.WB" localSheetId="3">#REF!</definedName>
    <definedName name="TX.VAL.COM3.KD.WB" localSheetId="2">#REF!</definedName>
    <definedName name="TX.VAL.COM3.KD.WB" localSheetId="7">#REF!</definedName>
    <definedName name="TX.VAL.COM3.KD.WB" localSheetId="8">#REF!</definedName>
    <definedName name="TX.VAL.COM3.KD.WB" localSheetId="5">#REF!</definedName>
    <definedName name="TX.VAL.COM3.KD.WB" localSheetId="6">#REF!</definedName>
    <definedName name="TX.VAL.COM3.KD.WB" localSheetId="1">#REF!</definedName>
    <definedName name="TX.VAL.COM3.KD.WB">#REF!</definedName>
    <definedName name="TX.VAL.COM4.CD.WB" localSheetId="4">#REF!</definedName>
    <definedName name="TX.VAL.COM4.CD.WB" localSheetId="3">#REF!</definedName>
    <definedName name="TX.VAL.COM4.CD.WB" localSheetId="2">#REF!</definedName>
    <definedName name="TX.VAL.COM4.CD.WB" localSheetId="7">#REF!</definedName>
    <definedName name="TX.VAL.COM4.CD.WB" localSheetId="8">#REF!</definedName>
    <definedName name="TX.VAL.COM4.CD.WB" localSheetId="5">#REF!</definedName>
    <definedName name="TX.VAL.COM4.CD.WB" localSheetId="6">#REF!</definedName>
    <definedName name="TX.VAL.COM4.CD.WB" localSheetId="1">#REF!</definedName>
    <definedName name="TX.VAL.COM4.CD.WB">#REF!</definedName>
    <definedName name="TX.VAL.COM4.KD.WB" localSheetId="4">#REF!</definedName>
    <definedName name="TX.VAL.COM4.KD.WB" localSheetId="3">#REF!</definedName>
    <definedName name="TX.VAL.COM4.KD.WB" localSheetId="2">#REF!</definedName>
    <definedName name="TX.VAL.COM4.KD.WB" localSheetId="7">#REF!</definedName>
    <definedName name="TX.VAL.COM4.KD.WB" localSheetId="8">#REF!</definedName>
    <definedName name="TX.VAL.COM4.KD.WB" localSheetId="5">#REF!</definedName>
    <definedName name="TX.VAL.COM4.KD.WB" localSheetId="6">#REF!</definedName>
    <definedName name="TX.VAL.COM4.KD.WB" localSheetId="1">#REF!</definedName>
    <definedName name="TX.VAL.COM4.KD.WB">#REF!</definedName>
    <definedName name="TX.VAL.MANF.CD.WB" localSheetId="4">#REF!</definedName>
    <definedName name="TX.VAL.MANF.CD.WB" localSheetId="3">#REF!</definedName>
    <definedName name="TX.VAL.MANF.CD.WB" localSheetId="2">#REF!</definedName>
    <definedName name="TX.VAL.MANF.CD.WB" localSheetId="7">#REF!</definedName>
    <definedName name="TX.VAL.MANF.CD.WB" localSheetId="8">#REF!</definedName>
    <definedName name="TX.VAL.MANF.CD.WB" localSheetId="5">#REF!</definedName>
    <definedName name="TX.VAL.MANF.CD.WB" localSheetId="6">#REF!</definedName>
    <definedName name="TX.VAL.MANF.CD.WB" localSheetId="1">#REF!</definedName>
    <definedName name="TX.VAL.MANF.CD.WB">#REF!</definedName>
    <definedName name="TX.VAL.MANF.KD.WB" localSheetId="4">#REF!</definedName>
    <definedName name="TX.VAL.MANF.KD.WB" localSheetId="3">#REF!</definedName>
    <definedName name="TX.VAL.MANF.KD.WB" localSheetId="2">#REF!</definedName>
    <definedName name="TX.VAL.MANF.KD.WB" localSheetId="7">#REF!</definedName>
    <definedName name="TX.VAL.MANF.KD.WB" localSheetId="8">#REF!</definedName>
    <definedName name="TX.VAL.MANF.KD.WB" localSheetId="5">#REF!</definedName>
    <definedName name="TX.VAL.MANF.KD.WB" localSheetId="6">#REF!</definedName>
    <definedName name="TX.VAL.MANF.KD.WB" localSheetId="1">#REF!</definedName>
    <definedName name="TX.VAL.MANF.KD.WB">#REF!</definedName>
    <definedName name="TX.VAL.MRCH.CD.WB" localSheetId="4">#REF!</definedName>
    <definedName name="TX.VAL.MRCH.CD.WB" localSheetId="3">#REF!</definedName>
    <definedName name="TX.VAL.MRCH.CD.WB" localSheetId="2">#REF!</definedName>
    <definedName name="TX.VAL.MRCH.CD.WB" localSheetId="7">#REF!</definedName>
    <definedName name="TX.VAL.MRCH.CD.WB" localSheetId="8">#REF!</definedName>
    <definedName name="TX.VAL.MRCH.CD.WB" localSheetId="5">#REF!</definedName>
    <definedName name="TX.VAL.MRCH.CD.WB" localSheetId="6">#REF!</definedName>
    <definedName name="TX.VAL.MRCH.CD.WB" localSheetId="1">#REF!</definedName>
    <definedName name="TX.VAL.MRCH.CD.WB">#REF!</definedName>
    <definedName name="TX.VAL.MRCH.KD.WB" localSheetId="4">#REF!</definedName>
    <definedName name="TX.VAL.MRCH.KD.WB" localSheetId="3">#REF!</definedName>
    <definedName name="TX.VAL.MRCH.KD.WB" localSheetId="2">#REF!</definedName>
    <definedName name="TX.VAL.MRCH.KD.WB" localSheetId="7">#REF!</definedName>
    <definedName name="TX.VAL.MRCH.KD.WB" localSheetId="8">#REF!</definedName>
    <definedName name="TX.VAL.MRCH.KD.WB" localSheetId="5">#REF!</definedName>
    <definedName name="TX.VAL.MRCH.KD.WB" localSheetId="6">#REF!</definedName>
    <definedName name="TX.VAL.MRCH.KD.WB" localSheetId="1">#REF!</definedName>
    <definedName name="TX.VAL.MRCH.KD.WB">#REF!</definedName>
    <definedName name="TX.VAL.OCOM.CD.WB" localSheetId="4">#REF!</definedName>
    <definedName name="TX.VAL.OCOM.CD.WB" localSheetId="3">#REF!</definedName>
    <definedName name="TX.VAL.OCOM.CD.WB" localSheetId="2">#REF!</definedName>
    <definedName name="TX.VAL.OCOM.CD.WB" localSheetId="7">#REF!</definedName>
    <definedName name="TX.VAL.OCOM.CD.WB" localSheetId="8">#REF!</definedName>
    <definedName name="TX.VAL.OCOM.CD.WB" localSheetId="5">#REF!</definedName>
    <definedName name="TX.VAL.OCOM.CD.WB" localSheetId="6">#REF!</definedName>
    <definedName name="TX.VAL.OCOM.CD.WB" localSheetId="1">#REF!</definedName>
    <definedName name="TX.VAL.OCOM.CD.WB">#REF!</definedName>
    <definedName name="TX.VAL.OCOM.KD.WB" localSheetId="4">#REF!</definedName>
    <definedName name="TX.VAL.OCOM.KD.WB" localSheetId="3">#REF!</definedName>
    <definedName name="TX.VAL.OCOM.KD.WB" localSheetId="2">#REF!</definedName>
    <definedName name="TX.VAL.OCOM.KD.WB" localSheetId="7">#REF!</definedName>
    <definedName name="TX.VAL.OCOM.KD.WB" localSheetId="8">#REF!</definedName>
    <definedName name="TX.VAL.OCOM.KD.WB" localSheetId="5">#REF!</definedName>
    <definedName name="TX.VAL.OCOM.KD.WB" localSheetId="6">#REF!</definedName>
    <definedName name="TX.VAL.OCOM.KD.WB" localSheetId="1">#REF!</definedName>
    <definedName name="TX.VAL.OCOM.KD.WB">#REF!</definedName>
    <definedName name="TX.VAL.TCOM.CD.WB" localSheetId="4">#REF!</definedName>
    <definedName name="TX.VAL.TCOM.CD.WB" localSheetId="3">#REF!</definedName>
    <definedName name="TX.VAL.TCOM.CD.WB" localSheetId="2">#REF!</definedName>
    <definedName name="TX.VAL.TCOM.CD.WB" localSheetId="7">#REF!</definedName>
    <definedName name="TX.VAL.TCOM.CD.WB" localSheetId="8">#REF!</definedName>
    <definedName name="TX.VAL.TCOM.CD.WB" localSheetId="5">#REF!</definedName>
    <definedName name="TX.VAL.TCOM.CD.WB" localSheetId="6">#REF!</definedName>
    <definedName name="TX.VAL.TCOM.CD.WB" localSheetId="1">#REF!</definedName>
    <definedName name="TX.VAL.TCOM.CD.WB">#REF!</definedName>
    <definedName name="TX.VAL.TCOM.KD.WB" localSheetId="4">#REF!</definedName>
    <definedName name="TX.VAL.TCOM.KD.WB" localSheetId="3">#REF!</definedName>
    <definedName name="TX.VAL.TCOM.KD.WB" localSheetId="2">#REF!</definedName>
    <definedName name="TX.VAL.TCOM.KD.WB" localSheetId="7">#REF!</definedName>
    <definedName name="TX.VAL.TCOM.KD.WB" localSheetId="8">#REF!</definedName>
    <definedName name="TX.VAL.TCOM.KD.WB" localSheetId="5">#REF!</definedName>
    <definedName name="TX.VAL.TCOM.KD.WB" localSheetId="6">#REF!</definedName>
    <definedName name="TX.VAL.TCOM.KD.WB" localSheetId="1">#REF!</definedName>
    <definedName name="TX.VAL.TCOM.KD.WB">#REF!</definedName>
    <definedName name="TX.VOL.NFSV.XD" localSheetId="4">#REF!</definedName>
    <definedName name="TX.VOL.NFSV.XD" localSheetId="3">#REF!</definedName>
    <definedName name="TX.VOL.NFSV.XD" localSheetId="2">#REF!</definedName>
    <definedName name="TX.VOL.NFSV.XD" localSheetId="7">#REF!</definedName>
    <definedName name="TX.VOL.NFSV.XD" localSheetId="8">#REF!</definedName>
    <definedName name="TX.VOL.NFSV.XD" localSheetId="5">#REF!</definedName>
    <definedName name="TX.VOL.NFSV.XD" localSheetId="6">#REF!</definedName>
    <definedName name="TX.VOL.NFSV.XD" localSheetId="1">#REF!</definedName>
    <definedName name="TX.VOL.NFSV.XD">#REF!</definedName>
    <definedName name="TY" localSheetId="4">#REF!</definedName>
    <definedName name="TY" localSheetId="3">#REF!</definedName>
    <definedName name="TY" localSheetId="2">#REF!</definedName>
    <definedName name="TY" localSheetId="7">#REF!</definedName>
    <definedName name="TY" localSheetId="8">#REF!</definedName>
    <definedName name="TY" localSheetId="5">#REF!</definedName>
    <definedName name="TY" localSheetId="6">#REF!</definedName>
    <definedName name="TY" localSheetId="1">#REF!</definedName>
    <definedName name="TY">#REF!</definedName>
    <definedName name="tyhr" localSheetId="4">#REF!</definedName>
    <definedName name="tyhr" localSheetId="3">#REF!</definedName>
    <definedName name="tyhr" localSheetId="2">#REF!</definedName>
    <definedName name="tyhr" localSheetId="7">#REF!</definedName>
    <definedName name="tyhr" localSheetId="8">#REF!</definedName>
    <definedName name="tyhr" localSheetId="5">#REF!</definedName>
    <definedName name="tyhr" localSheetId="6">#REF!</definedName>
    <definedName name="tyhr" localSheetId="1">#REF!</definedName>
    <definedName name="tyhr">#REF!</definedName>
    <definedName name="tyhuj" localSheetId="4">#REF!</definedName>
    <definedName name="tyhuj" localSheetId="3">#REF!</definedName>
    <definedName name="tyhuj" localSheetId="2">#REF!</definedName>
    <definedName name="tyhuj" localSheetId="7">#REF!</definedName>
    <definedName name="tyhuj" localSheetId="8">#REF!</definedName>
    <definedName name="tyhuj" localSheetId="5">#REF!</definedName>
    <definedName name="tyhuj" localSheetId="6">#REF!</definedName>
    <definedName name="tyhuj" localSheetId="1">#REF!</definedName>
    <definedName name="tyhuj">#REF!</definedName>
    <definedName name="tyk" localSheetId="4">#REF!</definedName>
    <definedName name="tyk" localSheetId="3">#REF!</definedName>
    <definedName name="tyk" localSheetId="2">#REF!</definedName>
    <definedName name="tyk" localSheetId="7">#REF!</definedName>
    <definedName name="tyk" localSheetId="8">#REF!</definedName>
    <definedName name="tyk" localSheetId="5">#REF!</definedName>
    <definedName name="tyk" localSheetId="6">#REF!</definedName>
    <definedName name="tyk" localSheetId="1">#REF!</definedName>
    <definedName name="tyk">#REF!</definedName>
    <definedName name="TYKM" localSheetId="4">#REF!</definedName>
    <definedName name="TYKM" localSheetId="3">#REF!</definedName>
    <definedName name="TYKM" localSheetId="2">#REF!</definedName>
    <definedName name="TYKM" localSheetId="7">#REF!</definedName>
    <definedName name="TYKM" localSheetId="8">#REF!</definedName>
    <definedName name="TYKM" localSheetId="5">#REF!</definedName>
    <definedName name="TYKM" localSheetId="6">#REF!</definedName>
    <definedName name="TYKM" localSheetId="1">#REF!</definedName>
    <definedName name="TYKM">#REF!</definedName>
    <definedName name="tyu" localSheetId="4">#REF!</definedName>
    <definedName name="tyu" localSheetId="3">#REF!</definedName>
    <definedName name="tyu" localSheetId="2">#REF!</definedName>
    <definedName name="tyu" localSheetId="7">#REF!</definedName>
    <definedName name="tyu" localSheetId="8">#REF!</definedName>
    <definedName name="tyu" localSheetId="5">#REF!</definedName>
    <definedName name="tyu" localSheetId="6">#REF!</definedName>
    <definedName name="tyu" localSheetId="1">#REF!</definedName>
    <definedName name="tyu">#REF!</definedName>
    <definedName name="tyu7jjki9k" localSheetId="4">#REF!</definedName>
    <definedName name="tyu7jjki9k" localSheetId="3">#REF!</definedName>
    <definedName name="tyu7jjki9k" localSheetId="2">#REF!</definedName>
    <definedName name="tyu7jjki9k" localSheetId="7">#REF!</definedName>
    <definedName name="tyu7jjki9k" localSheetId="8">#REF!</definedName>
    <definedName name="tyu7jjki9k" localSheetId="5">#REF!</definedName>
    <definedName name="tyu7jjki9k" localSheetId="6">#REF!</definedName>
    <definedName name="tyu7jjki9k" localSheetId="1">#REF!</definedName>
    <definedName name="tyu7jjki9k">#REF!</definedName>
    <definedName name="tyuio" localSheetId="4">#REF!</definedName>
    <definedName name="tyuio" localSheetId="3">#REF!</definedName>
    <definedName name="tyuio" localSheetId="2">#REF!</definedName>
    <definedName name="tyuio" localSheetId="7">#REF!</definedName>
    <definedName name="tyuio" localSheetId="8">#REF!</definedName>
    <definedName name="tyuio" localSheetId="5">#REF!</definedName>
    <definedName name="tyuio" localSheetId="6">#REF!</definedName>
    <definedName name="tyuio" localSheetId="1">#REF!</definedName>
    <definedName name="tyuio">#REF!</definedName>
    <definedName name="tyuiol" localSheetId="4">#REF!</definedName>
    <definedName name="tyuiol" localSheetId="3">#REF!</definedName>
    <definedName name="tyuiol" localSheetId="2">#REF!</definedName>
    <definedName name="tyuiol" localSheetId="7">#REF!</definedName>
    <definedName name="tyuiol" localSheetId="8">#REF!</definedName>
    <definedName name="tyuiol" localSheetId="5">#REF!</definedName>
    <definedName name="tyuiol" localSheetId="6">#REF!</definedName>
    <definedName name="tyuiol" localSheetId="1">#REF!</definedName>
    <definedName name="tyuiol">#REF!</definedName>
    <definedName name="U" localSheetId="4">#REF!</definedName>
    <definedName name="U" localSheetId="3">#REF!</definedName>
    <definedName name="U" localSheetId="2">#REF!</definedName>
    <definedName name="U" localSheetId="7">#REF!</definedName>
    <definedName name="U" localSheetId="8">#REF!</definedName>
    <definedName name="U" localSheetId="5">#REF!</definedName>
    <definedName name="U" localSheetId="6">#REF!</definedName>
    <definedName name="U" localSheetId="1">#REF!</definedName>
    <definedName name="U">#REF!</definedName>
    <definedName name="U2.100">#N/A</definedName>
    <definedName name="u67i9" localSheetId="4">#REF!</definedName>
    <definedName name="u67i9" localSheetId="3">#REF!</definedName>
    <definedName name="u67i9" localSheetId="2">#REF!</definedName>
    <definedName name="u67i9" localSheetId="7">#REF!</definedName>
    <definedName name="u67i9" localSheetId="8">#REF!</definedName>
    <definedName name="u67i9" localSheetId="5">#REF!</definedName>
    <definedName name="u67i9" localSheetId="6">#REF!</definedName>
    <definedName name="u67i9" localSheetId="1">#REF!</definedName>
    <definedName name="u67i9">#REF!</definedName>
    <definedName name="u78ik" localSheetId="4">#REF!</definedName>
    <definedName name="u78ik" localSheetId="3">#REF!</definedName>
    <definedName name="u78ik" localSheetId="2">#REF!</definedName>
    <definedName name="u78ik" localSheetId="7">#REF!</definedName>
    <definedName name="u78ik" localSheetId="8">#REF!</definedName>
    <definedName name="u78ik" localSheetId="5">#REF!</definedName>
    <definedName name="u78ik" localSheetId="6">#REF!</definedName>
    <definedName name="u78ik" localSheetId="1">#REF!</definedName>
    <definedName name="u78ik">#REF!</definedName>
    <definedName name="ubr5tvtbr" localSheetId="4">#REF!</definedName>
    <definedName name="ubr5tvtbr" localSheetId="3">#REF!</definedName>
    <definedName name="ubr5tvtbr" localSheetId="2">#REF!</definedName>
    <definedName name="ubr5tvtbr" localSheetId="7">#REF!</definedName>
    <definedName name="ubr5tvtbr" localSheetId="8">#REF!</definedName>
    <definedName name="ubr5tvtbr" localSheetId="5">#REF!</definedName>
    <definedName name="ubr5tvtbr" localSheetId="6">#REF!</definedName>
    <definedName name="ubr5tvtbr" localSheetId="1">#REF!</definedName>
    <definedName name="ubr5tvtbr">#REF!</definedName>
    <definedName name="UG" localSheetId="4">#REF!</definedName>
    <definedName name="UG" localSheetId="3">#REF!</definedName>
    <definedName name="UG" localSheetId="2">#REF!</definedName>
    <definedName name="UG" localSheetId="7">#REF!</definedName>
    <definedName name="UG" localSheetId="8">#REF!</definedName>
    <definedName name="UG" localSheetId="5">#REF!</definedName>
    <definedName name="UG" localSheetId="6">#REF!</definedName>
    <definedName name="UG" localSheetId="1">#REF!</definedName>
    <definedName name="UG">#REF!</definedName>
    <definedName name="ugi" localSheetId="4">#REF!</definedName>
    <definedName name="ugi" localSheetId="3">#REF!</definedName>
    <definedName name="ugi" localSheetId="2">#REF!</definedName>
    <definedName name="ugi" localSheetId="7">#REF!</definedName>
    <definedName name="ugi" localSheetId="8">#REF!</definedName>
    <definedName name="ugi" localSheetId="5">#REF!</definedName>
    <definedName name="ugi" localSheetId="6">#REF!</definedName>
    <definedName name="ugi" localSheetId="1">#REF!</definedName>
    <definedName name="ugi">#REF!</definedName>
    <definedName name="UHK" localSheetId="4">#REF!</definedName>
    <definedName name="UHK" localSheetId="3">#REF!</definedName>
    <definedName name="UHK" localSheetId="2">#REF!</definedName>
    <definedName name="UHK" localSheetId="7">#REF!</definedName>
    <definedName name="UHK" localSheetId="8">#REF!</definedName>
    <definedName name="UHK" localSheetId="5">#REF!</definedName>
    <definedName name="UHK" localSheetId="6">#REF!</definedName>
    <definedName name="UHK" localSheetId="1">#REF!</definedName>
    <definedName name="UHK">#REF!</definedName>
    <definedName name="uhygt" localSheetId="4">#REF!</definedName>
    <definedName name="uhygt" localSheetId="3">#REF!</definedName>
    <definedName name="uhygt" localSheetId="2">#REF!</definedName>
    <definedName name="uhygt" localSheetId="7">#REF!</definedName>
    <definedName name="uhygt" localSheetId="8">#REF!</definedName>
    <definedName name="uhygt" localSheetId="5">#REF!</definedName>
    <definedName name="uhygt" localSheetId="6">#REF!</definedName>
    <definedName name="uhygt" localSheetId="1">#REF!</definedName>
    <definedName name="uhygt">#REF!</definedName>
    <definedName name="uhygtfr" localSheetId="4">#REF!</definedName>
    <definedName name="uhygtfr" localSheetId="3">#REF!</definedName>
    <definedName name="uhygtfr" localSheetId="2">#REF!</definedName>
    <definedName name="uhygtfr" localSheetId="7">#REF!</definedName>
    <definedName name="uhygtfr" localSheetId="8">#REF!</definedName>
    <definedName name="uhygtfr" localSheetId="5">#REF!</definedName>
    <definedName name="uhygtfr" localSheetId="6">#REF!</definedName>
    <definedName name="uhygtfr" localSheetId="1">#REF!</definedName>
    <definedName name="uhygtfr">#REF!</definedName>
    <definedName name="ui" localSheetId="4">#REF!</definedName>
    <definedName name="ui" localSheetId="3">#REF!</definedName>
    <definedName name="ui" localSheetId="2">#REF!</definedName>
    <definedName name="ui" localSheetId="7">#REF!</definedName>
    <definedName name="ui" localSheetId="8">#REF!</definedName>
    <definedName name="ui" localSheetId="5">#REF!</definedName>
    <definedName name="ui" localSheetId="6">#REF!</definedName>
    <definedName name="ui" localSheetId="1">#REF!</definedName>
    <definedName name="ui">#REF!</definedName>
    <definedName name="uij" localSheetId="4">#REF!</definedName>
    <definedName name="uij" localSheetId="3">#REF!</definedName>
    <definedName name="uij" localSheetId="2">#REF!</definedName>
    <definedName name="uij" localSheetId="7">#REF!</definedName>
    <definedName name="uij" localSheetId="8">#REF!</definedName>
    <definedName name="uij" localSheetId="5">#REF!</definedName>
    <definedName name="uij" localSheetId="6">#REF!</definedName>
    <definedName name="uij" localSheetId="1">#REF!</definedName>
    <definedName name="uij">#REF!</definedName>
    <definedName name="uikolp" localSheetId="4">#REF!</definedName>
    <definedName name="uikolp" localSheetId="3">#REF!</definedName>
    <definedName name="uikolp" localSheetId="2">#REF!</definedName>
    <definedName name="uikolp" localSheetId="7">#REF!</definedName>
    <definedName name="uikolp" localSheetId="8">#REF!</definedName>
    <definedName name="uikolp" localSheetId="5">#REF!</definedName>
    <definedName name="uikolp" localSheetId="6">#REF!</definedName>
    <definedName name="uikolp" localSheetId="1">#REF!</definedName>
    <definedName name="uikolp">#REF!</definedName>
    <definedName name="uil" localSheetId="4">#REF!</definedName>
    <definedName name="uil" localSheetId="3">#REF!</definedName>
    <definedName name="uil" localSheetId="2">#REF!</definedName>
    <definedName name="uil" localSheetId="7">#REF!</definedName>
    <definedName name="uil" localSheetId="8">#REF!</definedName>
    <definedName name="uil" localSheetId="5">#REF!</definedName>
    <definedName name="uil" localSheetId="6">#REF!</definedName>
    <definedName name="uil" localSheetId="1">#REF!</definedName>
    <definedName name="uil">#REF!</definedName>
    <definedName name="UJ" localSheetId="4">#REF!</definedName>
    <definedName name="UJ" localSheetId="3">#REF!</definedName>
    <definedName name="UJ" localSheetId="2">#REF!</definedName>
    <definedName name="UJ" localSheetId="7">#REF!</definedName>
    <definedName name="UJ" localSheetId="8">#REF!</definedName>
    <definedName name="UJ" localSheetId="5">#REF!</definedName>
    <definedName name="UJ" localSheetId="6">#REF!</definedName>
    <definedName name="UJ" localSheetId="1">#REF!</definedName>
    <definedName name="UJ">#REF!</definedName>
    <definedName name="UJH" localSheetId="4">#REF!</definedName>
    <definedName name="UJH" localSheetId="3">#REF!</definedName>
    <definedName name="UJH" localSheetId="2">#REF!</definedName>
    <definedName name="UJH" localSheetId="7">#REF!</definedName>
    <definedName name="UJH" localSheetId="8">#REF!</definedName>
    <definedName name="UJH" localSheetId="5">#REF!</definedName>
    <definedName name="UJH" localSheetId="6">#REF!</definedName>
    <definedName name="UJH" localSheetId="1">#REF!</definedName>
    <definedName name="UJH">#REF!</definedName>
    <definedName name="ujhy" localSheetId="4">#REF!</definedName>
    <definedName name="ujhy" localSheetId="3">#REF!</definedName>
    <definedName name="ujhy" localSheetId="2">#REF!</definedName>
    <definedName name="ujhy" localSheetId="7">#REF!</definedName>
    <definedName name="ujhy" localSheetId="8">#REF!</definedName>
    <definedName name="ujhy" localSheetId="5">#REF!</definedName>
    <definedName name="ujhy" localSheetId="6">#REF!</definedName>
    <definedName name="ujhy" localSheetId="1">#REF!</definedName>
    <definedName name="ujhy">#REF!</definedName>
    <definedName name="ujik" localSheetId="4">#REF!</definedName>
    <definedName name="ujik" localSheetId="3">#REF!</definedName>
    <definedName name="ujik" localSheetId="2">#REF!</definedName>
    <definedName name="ujik" localSheetId="7">#REF!</definedName>
    <definedName name="ujik" localSheetId="8">#REF!</definedName>
    <definedName name="ujik" localSheetId="5">#REF!</definedName>
    <definedName name="ujik" localSheetId="6">#REF!</definedName>
    <definedName name="ujik" localSheetId="1">#REF!</definedName>
    <definedName name="ujik">#REF!</definedName>
    <definedName name="ujiklm" localSheetId="4">#REF!</definedName>
    <definedName name="ujiklm" localSheetId="3">#REF!</definedName>
    <definedName name="ujiklm" localSheetId="2">#REF!</definedName>
    <definedName name="ujiklm" localSheetId="7">#REF!</definedName>
    <definedName name="ujiklm" localSheetId="8">#REF!</definedName>
    <definedName name="ujiklm" localSheetId="5">#REF!</definedName>
    <definedName name="ujiklm" localSheetId="6">#REF!</definedName>
    <definedName name="ujiklm" localSheetId="1">#REF!</definedName>
    <definedName name="ujiklm">#REF!</definedName>
    <definedName name="ujiko" localSheetId="4">#REF!</definedName>
    <definedName name="ujiko" localSheetId="3">#REF!</definedName>
    <definedName name="ujiko" localSheetId="2">#REF!</definedName>
    <definedName name="ujiko" localSheetId="7">#REF!</definedName>
    <definedName name="ujiko" localSheetId="8">#REF!</definedName>
    <definedName name="ujiko" localSheetId="5">#REF!</definedName>
    <definedName name="ujiko" localSheetId="6">#REF!</definedName>
    <definedName name="ujiko" localSheetId="1">#REF!</definedName>
    <definedName name="ujiko">#REF!</definedName>
    <definedName name="ujikol" localSheetId="4">#REF!</definedName>
    <definedName name="ujikol" localSheetId="3">#REF!</definedName>
    <definedName name="ujikol" localSheetId="2">#REF!</definedName>
    <definedName name="ujikol" localSheetId="7">#REF!</definedName>
    <definedName name="ujikol" localSheetId="8">#REF!</definedName>
    <definedName name="ujikol" localSheetId="5">#REF!</definedName>
    <definedName name="ujikol" localSheetId="6">#REF!</definedName>
    <definedName name="ujikol" localSheetId="1">#REF!</definedName>
    <definedName name="ujikol">#REF!</definedName>
    <definedName name="ujkl" localSheetId="4">#REF!</definedName>
    <definedName name="ujkl" localSheetId="3">#REF!</definedName>
    <definedName name="ujkl" localSheetId="2">#REF!</definedName>
    <definedName name="ujkl" localSheetId="7">#REF!</definedName>
    <definedName name="ujkl" localSheetId="8">#REF!</definedName>
    <definedName name="ujkl" localSheetId="5">#REF!</definedName>
    <definedName name="ujkl" localSheetId="6">#REF!</definedName>
    <definedName name="ujkl" localSheetId="1">#REF!</definedName>
    <definedName name="ujkl">#REF!</definedName>
    <definedName name="ujty" localSheetId="4">#REF!</definedName>
    <definedName name="ujty" localSheetId="3">#REF!</definedName>
    <definedName name="ujty" localSheetId="2">#REF!</definedName>
    <definedName name="ujty" localSheetId="7">#REF!</definedName>
    <definedName name="ujty" localSheetId="8">#REF!</definedName>
    <definedName name="ujty" localSheetId="5">#REF!</definedName>
    <definedName name="ujty" localSheetId="6">#REF!</definedName>
    <definedName name="ujty" localSheetId="1">#REF!</definedName>
    <definedName name="ujty">#REF!</definedName>
    <definedName name="ujy" localSheetId="4">#REF!</definedName>
    <definedName name="ujy" localSheetId="3">#REF!</definedName>
    <definedName name="ujy" localSheetId="2">#REF!</definedName>
    <definedName name="ujy" localSheetId="7">#REF!</definedName>
    <definedName name="ujy" localSheetId="8">#REF!</definedName>
    <definedName name="ujy" localSheetId="5">#REF!</definedName>
    <definedName name="ujy" localSheetId="6">#REF!</definedName>
    <definedName name="ujy" localSheetId="1">#REF!</definedName>
    <definedName name="ujy">#REF!</definedName>
    <definedName name="ujyhtrge" localSheetId="4">#REF!</definedName>
    <definedName name="ujyhtrge" localSheetId="3">#REF!</definedName>
    <definedName name="ujyhtrge" localSheetId="2">#REF!</definedName>
    <definedName name="ujyhtrge" localSheetId="7">#REF!</definedName>
    <definedName name="ujyhtrge" localSheetId="8">#REF!</definedName>
    <definedName name="ujyhtrge" localSheetId="5">#REF!</definedName>
    <definedName name="ujyhtrge" localSheetId="6">#REF!</definedName>
    <definedName name="ujyhtrge" localSheetId="1">#REF!</definedName>
    <definedName name="ujyhtrge">#REF!</definedName>
    <definedName name="UK" localSheetId="4">#REF!</definedName>
    <definedName name="UK" localSheetId="3">#REF!</definedName>
    <definedName name="UK" localSheetId="2">#REF!</definedName>
    <definedName name="UK" localSheetId="7">#REF!</definedName>
    <definedName name="UK" localSheetId="8">#REF!</definedName>
    <definedName name="UK" localSheetId="5">#REF!</definedName>
    <definedName name="UK" localSheetId="6">#REF!</definedName>
    <definedName name="UK" localSheetId="1">#REF!</definedName>
    <definedName name="UK">#REF!</definedName>
    <definedName name="UKO" localSheetId="4">#REF!</definedName>
    <definedName name="UKO" localSheetId="3">#REF!</definedName>
    <definedName name="UKO" localSheetId="2">#REF!</definedName>
    <definedName name="UKO" localSheetId="7">#REF!</definedName>
    <definedName name="UKO" localSheetId="8">#REF!</definedName>
    <definedName name="UKO" localSheetId="5">#REF!</definedName>
    <definedName name="UKO" localSheetId="6">#REF!</definedName>
    <definedName name="UKO" localSheetId="1">#REF!</definedName>
    <definedName name="UKO">#REF!</definedName>
    <definedName name="UM" localSheetId="4">#REF!</definedName>
    <definedName name="UM" localSheetId="3">#REF!</definedName>
    <definedName name="UM" localSheetId="2">#REF!</definedName>
    <definedName name="UM" localSheetId="7">#REF!</definedName>
    <definedName name="UM" localSheetId="8">#REF!</definedName>
    <definedName name="UM" localSheetId="5">#REF!</definedName>
    <definedName name="UM" localSheetId="6">#REF!</definedName>
    <definedName name="UM" localSheetId="1">#REF!</definedName>
    <definedName name="UM">#REF!</definedName>
    <definedName name="UMN" localSheetId="4">#REF!</definedName>
    <definedName name="UMN" localSheetId="3">#REF!</definedName>
    <definedName name="UMN" localSheetId="2">#REF!</definedName>
    <definedName name="UMN" localSheetId="7">#REF!</definedName>
    <definedName name="UMN" localSheetId="8">#REF!</definedName>
    <definedName name="UMN" localSheetId="5">#REF!</definedName>
    <definedName name="UMN" localSheetId="6">#REF!</definedName>
    <definedName name="UMN" localSheetId="1">#REF!</definedName>
    <definedName name="UMN">#REF!</definedName>
    <definedName name="UN" localSheetId="4">#REF!</definedName>
    <definedName name="UN" localSheetId="3">#REF!</definedName>
    <definedName name="UN" localSheetId="2">#REF!</definedName>
    <definedName name="UN" localSheetId="7">#REF!</definedName>
    <definedName name="UN" localSheetId="8">#REF!</definedName>
    <definedName name="UN" localSheetId="5">#REF!</definedName>
    <definedName name="UN" localSheetId="6">#REF!</definedName>
    <definedName name="UN" localSheetId="1">#REF!</definedName>
    <definedName name="UN">#REF!</definedName>
    <definedName name="unbe" localSheetId="4">#REF!</definedName>
    <definedName name="unbe" localSheetId="3">#REF!</definedName>
    <definedName name="unbe" localSheetId="2">#REF!</definedName>
    <definedName name="unbe" localSheetId="7">#REF!</definedName>
    <definedName name="unbe" localSheetId="8">#REF!</definedName>
    <definedName name="unbe" localSheetId="5">#REF!</definedName>
    <definedName name="unbe" localSheetId="6">#REF!</definedName>
    <definedName name="unbe" localSheetId="1">#REF!</definedName>
    <definedName name="unbe">#REF!</definedName>
    <definedName name="unbytv" localSheetId="4">#REF!</definedName>
    <definedName name="unbytv" localSheetId="3">#REF!</definedName>
    <definedName name="unbytv" localSheetId="2">#REF!</definedName>
    <definedName name="unbytv" localSheetId="7">#REF!</definedName>
    <definedName name="unbytv" localSheetId="8">#REF!</definedName>
    <definedName name="unbytv" localSheetId="5">#REF!</definedName>
    <definedName name="unbytv" localSheetId="6">#REF!</definedName>
    <definedName name="unbytv" localSheetId="1">#REF!</definedName>
    <definedName name="unbytv">#REF!</definedName>
    <definedName name="UnrecordedAuditDifferences" localSheetId="4">#REF!</definedName>
    <definedName name="UnrecordedAuditDifferences" localSheetId="3">#REF!</definedName>
    <definedName name="UnrecordedAuditDifferences" localSheetId="2">#REF!</definedName>
    <definedName name="UnrecordedAuditDifferences" localSheetId="7">#REF!</definedName>
    <definedName name="UnrecordedAuditDifferences" localSheetId="8">#REF!</definedName>
    <definedName name="UnrecordedAuditDifferences" localSheetId="5">#REF!</definedName>
    <definedName name="UnrecordedAuditDifferences" localSheetId="6">#REF!</definedName>
    <definedName name="UnrecordedAuditDifferences" localSheetId="1">#REF!</definedName>
    <definedName name="UnrecordedAuditDifferences">#REF!</definedName>
    <definedName name="uol" localSheetId="4">#REF!</definedName>
    <definedName name="uol" localSheetId="3">#REF!</definedName>
    <definedName name="uol" localSheetId="2">#REF!</definedName>
    <definedName name="uol" localSheetId="7">#REF!</definedName>
    <definedName name="uol" localSheetId="8">#REF!</definedName>
    <definedName name="uol" localSheetId="5">#REF!</definedName>
    <definedName name="uol" localSheetId="6">#REF!</definedName>
    <definedName name="uol" localSheetId="1">#REF!</definedName>
    <definedName name="uol">#REF!</definedName>
    <definedName name="USD">150.2</definedName>
    <definedName name="USR" localSheetId="4">#REF!</definedName>
    <definedName name="USR" localSheetId="3">#REF!</definedName>
    <definedName name="USR" localSheetId="2">#REF!</definedName>
    <definedName name="USR" localSheetId="7">#REF!</definedName>
    <definedName name="USR" localSheetId="8">#REF!</definedName>
    <definedName name="USR" localSheetId="5">#REF!</definedName>
    <definedName name="USR" localSheetId="6">#REF!</definedName>
    <definedName name="USR" localSheetId="1">#REF!</definedName>
    <definedName name="USR">#REF!</definedName>
    <definedName name="UT" localSheetId="4">#REF!</definedName>
    <definedName name="UT" localSheetId="3">#REF!</definedName>
    <definedName name="UT" localSheetId="2">#REF!</definedName>
    <definedName name="UT" localSheetId="7">#REF!</definedName>
    <definedName name="UT" localSheetId="8">#REF!</definedName>
    <definedName name="UT" localSheetId="5">#REF!</definedName>
    <definedName name="UT" localSheetId="6">#REF!</definedName>
    <definedName name="UT" localSheetId="1">#REF!</definedName>
    <definedName name="UT">#REF!</definedName>
    <definedName name="UTYY" localSheetId="4">#REF!</definedName>
    <definedName name="UTYY" localSheetId="3">#REF!</definedName>
    <definedName name="UTYY" localSheetId="2">#REF!</definedName>
    <definedName name="UTYY" localSheetId="7">#REF!</definedName>
    <definedName name="UTYY" localSheetId="8">#REF!</definedName>
    <definedName name="UTYY" localSheetId="5">#REF!</definedName>
    <definedName name="UTYY" localSheetId="6">#REF!</definedName>
    <definedName name="UTYY" localSheetId="1">#REF!</definedName>
    <definedName name="UTYY">#REF!</definedName>
    <definedName name="uuu" localSheetId="4">#REF!</definedName>
    <definedName name="uuu" localSheetId="3">#REF!</definedName>
    <definedName name="uuu" localSheetId="2">#REF!</definedName>
    <definedName name="uuu" localSheetId="7">#REF!</definedName>
    <definedName name="uuu" localSheetId="8">#REF!</definedName>
    <definedName name="uuu" localSheetId="5">#REF!</definedName>
    <definedName name="uuu" localSheetId="6">#REF!</definedName>
    <definedName name="uuu" localSheetId="1">#REF!</definedName>
    <definedName name="uuu">#REF!</definedName>
    <definedName name="UY" localSheetId="4">#REF!</definedName>
    <definedName name="UY" localSheetId="3">#REF!</definedName>
    <definedName name="UY" localSheetId="2">#REF!</definedName>
    <definedName name="UY" localSheetId="7">#REF!</definedName>
    <definedName name="UY" localSheetId="8">#REF!</definedName>
    <definedName name="UY" localSheetId="5">#REF!</definedName>
    <definedName name="UY" localSheetId="6">#REF!</definedName>
    <definedName name="UY" localSheetId="1">#REF!</definedName>
    <definedName name="UY">#REF!</definedName>
    <definedName name="uy7j" localSheetId="4">[45]бланк!#REF!</definedName>
    <definedName name="uy7j" localSheetId="3">[45]бланк!#REF!</definedName>
    <definedName name="uy7j" localSheetId="2">[45]бланк!#REF!</definedName>
    <definedName name="uy7j" localSheetId="7">[45]бланк!#REF!</definedName>
    <definedName name="uy7j" localSheetId="8">[45]бланк!#REF!</definedName>
    <definedName name="uy7j" localSheetId="5">[45]бланк!#REF!</definedName>
    <definedName name="uy7j" localSheetId="6">[45]бланк!#REF!</definedName>
    <definedName name="uy7j" localSheetId="1">[45]бланк!#REF!</definedName>
    <definedName name="uy7j">[45]бланк!#REF!</definedName>
    <definedName name="uy7jikuyj7" localSheetId="4">#REF!</definedName>
    <definedName name="uy7jikuyj7" localSheetId="3">#REF!</definedName>
    <definedName name="uy7jikuyj7" localSheetId="2">#REF!</definedName>
    <definedName name="uy7jikuyj7" localSheetId="7">#REF!</definedName>
    <definedName name="uy7jikuyj7" localSheetId="8">#REF!</definedName>
    <definedName name="uy7jikuyj7" localSheetId="5">#REF!</definedName>
    <definedName name="uy7jikuyj7" localSheetId="6">#REF!</definedName>
    <definedName name="uy7jikuyj7" localSheetId="1">#REF!</definedName>
    <definedName name="uy7jikuyj7">#REF!</definedName>
    <definedName name="UYH" localSheetId="4">#REF!</definedName>
    <definedName name="UYH" localSheetId="3">#REF!</definedName>
    <definedName name="UYH" localSheetId="2">#REF!</definedName>
    <definedName name="UYH" localSheetId="7">#REF!</definedName>
    <definedName name="UYH" localSheetId="8">#REF!</definedName>
    <definedName name="UYH" localSheetId="5">#REF!</definedName>
    <definedName name="UYH" localSheetId="6">#REF!</definedName>
    <definedName name="UYH" localSheetId="1">#REF!</definedName>
    <definedName name="UYH">#REF!</definedName>
    <definedName name="uyhtr" localSheetId="4">#REF!</definedName>
    <definedName name="uyhtr" localSheetId="3">#REF!</definedName>
    <definedName name="uyhtr" localSheetId="2">#REF!</definedName>
    <definedName name="uyhtr" localSheetId="7">#REF!</definedName>
    <definedName name="uyhtr" localSheetId="8">#REF!</definedName>
    <definedName name="uyhtr" localSheetId="5">#REF!</definedName>
    <definedName name="uyhtr" localSheetId="6">#REF!</definedName>
    <definedName name="uyhtr" localSheetId="1">#REF!</definedName>
    <definedName name="uyhtr">#REF!</definedName>
    <definedName name="uyj" localSheetId="4">#REF!</definedName>
    <definedName name="uyj" localSheetId="3">#REF!</definedName>
    <definedName name="uyj" localSheetId="2">#REF!</definedName>
    <definedName name="uyj" localSheetId="7">#REF!</definedName>
    <definedName name="uyj" localSheetId="8">#REF!</definedName>
    <definedName name="uyj" localSheetId="5">#REF!</definedName>
    <definedName name="uyj" localSheetId="6">#REF!</definedName>
    <definedName name="uyj" localSheetId="1">#REF!</definedName>
    <definedName name="uyj">#REF!</definedName>
    <definedName name="uyj." localSheetId="4">#REF!</definedName>
    <definedName name="uyj." localSheetId="3">#REF!</definedName>
    <definedName name="uyj." localSheetId="2">#REF!</definedName>
    <definedName name="uyj." localSheetId="7">#REF!</definedName>
    <definedName name="uyj." localSheetId="8">#REF!</definedName>
    <definedName name="uyj." localSheetId="5">#REF!</definedName>
    <definedName name="uyj." localSheetId="6">#REF!</definedName>
    <definedName name="uyj." localSheetId="1">#REF!</definedName>
    <definedName name="uyj.">#REF!</definedName>
    <definedName name="UYJH" localSheetId="4">#REF!</definedName>
    <definedName name="UYJH" localSheetId="3">#REF!</definedName>
    <definedName name="UYJH" localSheetId="2">#REF!</definedName>
    <definedName name="UYJH" localSheetId="7">#REF!</definedName>
    <definedName name="UYJH" localSheetId="8">#REF!</definedName>
    <definedName name="UYJH" localSheetId="5">#REF!</definedName>
    <definedName name="UYJH" localSheetId="6">#REF!</definedName>
    <definedName name="UYJH" localSheetId="1">#REF!</definedName>
    <definedName name="UYJH">#REF!</definedName>
    <definedName name="UYJHKOHIU" localSheetId="4">#REF!</definedName>
    <definedName name="UYJHKOHIU" localSheetId="3">#REF!</definedName>
    <definedName name="UYJHKOHIU" localSheetId="2">#REF!</definedName>
    <definedName name="UYJHKOHIU" localSheetId="7">#REF!</definedName>
    <definedName name="UYJHKOHIU" localSheetId="8">#REF!</definedName>
    <definedName name="UYJHKOHIU" localSheetId="5">#REF!</definedName>
    <definedName name="UYJHKOHIU" localSheetId="6">#REF!</definedName>
    <definedName name="UYJHKOHIU" localSheetId="1">#REF!</definedName>
    <definedName name="UYJHKOHIU">#REF!</definedName>
    <definedName name="uyjhmhtfg" localSheetId="4">#REF!</definedName>
    <definedName name="uyjhmhtfg" localSheetId="3">#REF!</definedName>
    <definedName name="uyjhmhtfg" localSheetId="2">#REF!</definedName>
    <definedName name="uyjhmhtfg" localSheetId="7">#REF!</definedName>
    <definedName name="uyjhmhtfg" localSheetId="8">#REF!</definedName>
    <definedName name="uyjhmhtfg" localSheetId="5">#REF!</definedName>
    <definedName name="uyjhmhtfg" localSheetId="6">#REF!</definedName>
    <definedName name="uyjhmhtfg" localSheetId="1">#REF!</definedName>
    <definedName name="uyjhmhtfg">#REF!</definedName>
    <definedName name="UYL" localSheetId="4">#REF!</definedName>
    <definedName name="UYL" localSheetId="3">#REF!</definedName>
    <definedName name="UYL" localSheetId="2">#REF!</definedName>
    <definedName name="UYL" localSheetId="7">#REF!</definedName>
    <definedName name="UYL" localSheetId="8">#REF!</definedName>
    <definedName name="UYL" localSheetId="5">#REF!</definedName>
    <definedName name="UYL" localSheetId="6">#REF!</definedName>
    <definedName name="UYL" localSheetId="1">#REF!</definedName>
    <definedName name="UYL">#REF!</definedName>
    <definedName name="UYT" localSheetId="4">#REF!</definedName>
    <definedName name="UYT" localSheetId="3">#REF!</definedName>
    <definedName name="UYT" localSheetId="2">#REF!</definedName>
    <definedName name="UYT" localSheetId="7">#REF!</definedName>
    <definedName name="UYT" localSheetId="8">#REF!</definedName>
    <definedName name="UYT" localSheetId="5">#REF!</definedName>
    <definedName name="UYT" localSheetId="6">#REF!</definedName>
    <definedName name="UYT" localSheetId="1">#REF!</definedName>
    <definedName name="UYT">#REF!</definedName>
    <definedName name="v">[18]Commutations!$C$3</definedName>
    <definedName name="Valuadd" localSheetId="4">#REF!</definedName>
    <definedName name="Valuadd" localSheetId="3">#REF!</definedName>
    <definedName name="Valuadd" localSheetId="2">#REF!</definedName>
    <definedName name="Valuadd" localSheetId="7">#REF!</definedName>
    <definedName name="Valuadd" localSheetId="8">#REF!</definedName>
    <definedName name="Valuadd" localSheetId="5">#REF!</definedName>
    <definedName name="Valuadd" localSheetId="6">#REF!</definedName>
    <definedName name="Valuadd" localSheetId="1">#REF!</definedName>
    <definedName name="Valuadd">#REF!</definedName>
    <definedName name="Var_EarliestProjectStartDate" localSheetId="4">#REF!</definedName>
    <definedName name="Var_EarliestProjectStartDate" localSheetId="3">#REF!</definedName>
    <definedName name="Var_EarliestProjectStartDate" localSheetId="2">#REF!</definedName>
    <definedName name="Var_EarliestProjectStartDate" localSheetId="7">#REF!</definedName>
    <definedName name="Var_EarliestProjectStartDate" localSheetId="8">#REF!</definedName>
    <definedName name="Var_EarliestProjectStartDate" localSheetId="5">#REF!</definedName>
    <definedName name="Var_EarliestProjectStartDate" localSheetId="6">#REF!</definedName>
    <definedName name="Var_EarliestProjectStartDate" localSheetId="1">#REF!</definedName>
    <definedName name="Var_EarliestProjectStartDate">#REF!</definedName>
    <definedName name="Var_FiscalYearCrossover" localSheetId="4">#REF!</definedName>
    <definedName name="Var_FiscalYearCrossover" localSheetId="3">#REF!</definedName>
    <definedName name="Var_FiscalYearCrossover" localSheetId="2">#REF!</definedName>
    <definedName name="Var_FiscalYearCrossover" localSheetId="7">#REF!</definedName>
    <definedName name="Var_FiscalYearCrossover" localSheetId="8">#REF!</definedName>
    <definedName name="Var_FiscalYearCrossover" localSheetId="5">#REF!</definedName>
    <definedName name="Var_FiscalYearCrossover" localSheetId="6">#REF!</definedName>
    <definedName name="Var_FiscalYearCrossover" localSheetId="1">#REF!</definedName>
    <definedName name="Var_FiscalYearCrossover">#REF!</definedName>
    <definedName name="Var_FiscalYearCrossoverDate" localSheetId="4">#REF!</definedName>
    <definedName name="Var_FiscalYearCrossoverDate" localSheetId="3">#REF!</definedName>
    <definedName name="Var_FiscalYearCrossoverDate" localSheetId="2">#REF!</definedName>
    <definedName name="Var_FiscalYearCrossoverDate" localSheetId="7">#REF!</definedName>
    <definedName name="Var_FiscalYearCrossoverDate" localSheetId="8">#REF!</definedName>
    <definedName name="Var_FiscalYearCrossoverDate" localSheetId="5">#REF!</definedName>
    <definedName name="Var_FiscalYearCrossoverDate" localSheetId="6">#REF!</definedName>
    <definedName name="Var_FiscalYearCrossoverDate" localSheetId="1">#REF!</definedName>
    <definedName name="Var_FiscalYearCrossoverDate">#REF!</definedName>
    <definedName name="Var_FiscalYearStartDate" localSheetId="4">#REF!</definedName>
    <definedName name="Var_FiscalYearStartDate" localSheetId="3">#REF!</definedName>
    <definedName name="Var_FiscalYearStartDate" localSheetId="2">#REF!</definedName>
    <definedName name="Var_FiscalYearStartDate" localSheetId="7">#REF!</definedName>
    <definedName name="Var_FiscalYearStartDate" localSheetId="8">#REF!</definedName>
    <definedName name="Var_FiscalYearStartDate" localSheetId="5">#REF!</definedName>
    <definedName name="Var_FiscalYearStartDate" localSheetId="6">#REF!</definedName>
    <definedName name="Var_FiscalYearStartDate" localSheetId="1">#REF!</definedName>
    <definedName name="Var_FiscalYearStartDate">#REF!</definedName>
    <definedName name="Var_IndirectMaximum" localSheetId="4">#REF!</definedName>
    <definedName name="Var_IndirectMaximum" localSheetId="3">#REF!</definedName>
    <definedName name="Var_IndirectMaximum" localSheetId="2">#REF!</definedName>
    <definedName name="Var_IndirectMaximum" localSheetId="7">#REF!</definedName>
    <definedName name="Var_IndirectMaximum" localSheetId="8">#REF!</definedName>
    <definedName name="Var_IndirectMaximum" localSheetId="5">#REF!</definedName>
    <definedName name="Var_IndirectMaximum" localSheetId="6">#REF!</definedName>
    <definedName name="Var_IndirectMaximum" localSheetId="1">#REF!</definedName>
    <definedName name="Var_IndirectMaximum">#REF!</definedName>
    <definedName name="Var_LatestProjectStartDate" localSheetId="4">#REF!</definedName>
    <definedName name="Var_LatestProjectStartDate" localSheetId="3">#REF!</definedName>
    <definedName name="Var_LatestProjectStartDate" localSheetId="2">#REF!</definedName>
    <definedName name="Var_LatestProjectStartDate" localSheetId="7">#REF!</definedName>
    <definedName name="Var_LatestProjectStartDate" localSheetId="8">#REF!</definedName>
    <definedName name="Var_LatestProjectStartDate" localSheetId="5">#REF!</definedName>
    <definedName name="Var_LatestProjectStartDate" localSheetId="6">#REF!</definedName>
    <definedName name="Var_LatestProjectStartDate" localSheetId="1">#REF!</definedName>
    <definedName name="Var_LatestProjectStartDate">#REF!</definedName>
    <definedName name="Var_NRTRRate" localSheetId="4">#REF!</definedName>
    <definedName name="Var_NRTRRate" localSheetId="3">#REF!</definedName>
    <definedName name="Var_NRTRRate" localSheetId="2">#REF!</definedName>
    <definedName name="Var_NRTRRate" localSheetId="7">#REF!</definedName>
    <definedName name="Var_NRTRRate" localSheetId="8">#REF!</definedName>
    <definedName name="Var_NRTRRate" localSheetId="5">#REF!</definedName>
    <definedName name="Var_NRTRRate" localSheetId="6">#REF!</definedName>
    <definedName name="Var_NRTRRate" localSheetId="1">#REF!</definedName>
    <definedName name="Var_NRTRRate">#REF!</definedName>
    <definedName name="Var_PersonHoursPerMonth" localSheetId="4">#REF!</definedName>
    <definedName name="Var_PersonHoursPerMonth" localSheetId="3">#REF!</definedName>
    <definedName name="Var_PersonHoursPerMonth" localSheetId="2">#REF!</definedName>
    <definedName name="Var_PersonHoursPerMonth" localSheetId="7">#REF!</definedName>
    <definedName name="Var_PersonHoursPerMonth" localSheetId="8">#REF!</definedName>
    <definedName name="Var_PersonHoursPerMonth" localSheetId="5">#REF!</definedName>
    <definedName name="Var_PersonHoursPerMonth" localSheetId="6">#REF!</definedName>
    <definedName name="Var_PersonHoursPerMonth" localSheetId="1">#REF!</definedName>
    <definedName name="Var_PersonHoursPerMonth">#REF!</definedName>
    <definedName name="VARSUMMARY" localSheetId="4">#REF!</definedName>
    <definedName name="VARSUMMARY" localSheetId="3">#REF!</definedName>
    <definedName name="VARSUMMARY" localSheetId="2">#REF!</definedName>
    <definedName name="VARSUMMARY" localSheetId="7">#REF!</definedName>
    <definedName name="VARSUMMARY" localSheetId="8">#REF!</definedName>
    <definedName name="VARSUMMARY" localSheetId="5">#REF!</definedName>
    <definedName name="VARSUMMARY" localSheetId="6">#REF!</definedName>
    <definedName name="VARSUMMARY" localSheetId="1">#REF!</definedName>
    <definedName name="VARSUMMARY">#REF!</definedName>
    <definedName name="VAT">16%</definedName>
    <definedName name="VAW" localSheetId="4">#REF!</definedName>
    <definedName name="VAW" localSheetId="3">#REF!</definedName>
    <definedName name="VAW" localSheetId="2">#REF!</definedName>
    <definedName name="VAW" localSheetId="7">#REF!</definedName>
    <definedName name="VAW" localSheetId="8">#REF!</definedName>
    <definedName name="VAW" localSheetId="5">#REF!</definedName>
    <definedName name="VAW" localSheetId="6">#REF!</definedName>
    <definedName name="VAW" localSheetId="1">#REF!</definedName>
    <definedName name="VAW">#REF!</definedName>
    <definedName name="VB" localSheetId="4">#REF!</definedName>
    <definedName name="VB" localSheetId="3">#REF!</definedName>
    <definedName name="VB" localSheetId="2">#REF!</definedName>
    <definedName name="VB" localSheetId="7">#REF!</definedName>
    <definedName name="VB" localSheetId="8">#REF!</definedName>
    <definedName name="VB" localSheetId="5">#REF!</definedName>
    <definedName name="VB" localSheetId="6">#REF!</definedName>
    <definedName name="VB" localSheetId="1">#REF!</definedName>
    <definedName name="VB">#REF!</definedName>
    <definedName name="vbhgfcdsa" localSheetId="4">#REF!</definedName>
    <definedName name="vbhgfcdsa" localSheetId="3">#REF!</definedName>
    <definedName name="vbhgfcdsa" localSheetId="2">#REF!</definedName>
    <definedName name="vbhgfcdsa" localSheetId="7">#REF!</definedName>
    <definedName name="vbhgfcdsa" localSheetId="8">#REF!</definedName>
    <definedName name="vbhgfcdsa" localSheetId="5">#REF!</definedName>
    <definedName name="vbhgfcdsa" localSheetId="6">#REF!</definedName>
    <definedName name="vbhgfcdsa" localSheetId="1">#REF!</definedName>
    <definedName name="vbhgfcdsa">#REF!</definedName>
    <definedName name="VBYHR" localSheetId="4">#REF!</definedName>
    <definedName name="VBYHR" localSheetId="3">#REF!</definedName>
    <definedName name="VBYHR" localSheetId="2">#REF!</definedName>
    <definedName name="VBYHR" localSheetId="7">#REF!</definedName>
    <definedName name="VBYHR" localSheetId="8">#REF!</definedName>
    <definedName name="VBYHR" localSheetId="5">#REF!</definedName>
    <definedName name="VBYHR" localSheetId="6">#REF!</definedName>
    <definedName name="VBYHR" localSheetId="1">#REF!</definedName>
    <definedName name="VBYHR">#REF!</definedName>
    <definedName name="VC" localSheetId="4">#REF!</definedName>
    <definedName name="VC" localSheetId="3">#REF!</definedName>
    <definedName name="VC" localSheetId="2">#REF!</definedName>
    <definedName name="VC" localSheetId="7">#REF!</definedName>
    <definedName name="VC" localSheetId="8">#REF!</definedName>
    <definedName name="VC" localSheetId="5">#REF!</definedName>
    <definedName name="VC" localSheetId="6">#REF!</definedName>
    <definedName name="VC" localSheetId="1">#REF!</definedName>
    <definedName name="VC">#REF!</definedName>
    <definedName name="VCW" localSheetId="4">#REF!</definedName>
    <definedName name="VCW" localSheetId="3">#REF!</definedName>
    <definedName name="VCW" localSheetId="2">#REF!</definedName>
    <definedName name="VCW" localSheetId="7">#REF!</definedName>
    <definedName name="VCW" localSheetId="8">#REF!</definedName>
    <definedName name="VCW" localSheetId="5">#REF!</definedName>
    <definedName name="VCW" localSheetId="6">#REF!</definedName>
    <definedName name="VCW" localSheetId="1">#REF!</definedName>
    <definedName name="VCW">#REF!</definedName>
    <definedName name="VCX" localSheetId="4">#REF!</definedName>
    <definedName name="VCX" localSheetId="3">#REF!</definedName>
    <definedName name="VCX" localSheetId="2">#REF!</definedName>
    <definedName name="VCX" localSheetId="7">#REF!</definedName>
    <definedName name="VCX" localSheetId="8">#REF!</definedName>
    <definedName name="VCX" localSheetId="5">#REF!</definedName>
    <definedName name="VCX" localSheetId="6">#REF!</definedName>
    <definedName name="VCX" localSheetId="1">#REF!</definedName>
    <definedName name="VCX">#REF!</definedName>
    <definedName name="vcxzw" localSheetId="4">#REF!</definedName>
    <definedName name="vcxzw" localSheetId="3">#REF!</definedName>
    <definedName name="vcxzw" localSheetId="2">#REF!</definedName>
    <definedName name="vcxzw" localSheetId="7">#REF!</definedName>
    <definedName name="vcxzw" localSheetId="8">#REF!</definedName>
    <definedName name="vcxzw" localSheetId="5">#REF!</definedName>
    <definedName name="vcxzw" localSheetId="6">#REF!</definedName>
    <definedName name="vcxzw" localSheetId="1">#REF!</definedName>
    <definedName name="vcxzw">#REF!</definedName>
    <definedName name="VE" localSheetId="4">#REF!</definedName>
    <definedName name="VE" localSheetId="3">#REF!</definedName>
    <definedName name="VE" localSheetId="2">#REF!</definedName>
    <definedName name="VE" localSheetId="7">#REF!</definedName>
    <definedName name="VE" localSheetId="8">#REF!</definedName>
    <definedName name="VE" localSheetId="5">#REF!</definedName>
    <definedName name="VE" localSheetId="6">#REF!</definedName>
    <definedName name="VE" localSheetId="1">#REF!</definedName>
    <definedName name="VE">#REF!</definedName>
    <definedName name="vek" localSheetId="4">#REF!</definedName>
    <definedName name="vek" localSheetId="3">#REF!</definedName>
    <definedName name="vek" localSheetId="2">#REF!</definedName>
    <definedName name="vek" localSheetId="7">#REF!</definedName>
    <definedName name="vek" localSheetId="8">#REF!</definedName>
    <definedName name="vek" localSheetId="5">#REF!</definedName>
    <definedName name="vek" localSheetId="6">#REF!</definedName>
    <definedName name="vek" localSheetId="1">#REF!</definedName>
    <definedName name="vek">#REF!</definedName>
    <definedName name="VER" localSheetId="4">#REF!</definedName>
    <definedName name="VER" localSheetId="3">#REF!</definedName>
    <definedName name="VER" localSheetId="2">#REF!</definedName>
    <definedName name="VER" localSheetId="7">#REF!</definedName>
    <definedName name="VER" localSheetId="8">#REF!</definedName>
    <definedName name="VER" localSheetId="5">#REF!</definedName>
    <definedName name="VER" localSheetId="6">#REF!</definedName>
    <definedName name="VER" localSheetId="1">#REF!</definedName>
    <definedName name="VER">#REF!</definedName>
    <definedName name="vgbhnjk" localSheetId="4">#REF!</definedName>
    <definedName name="vgbhnjk" localSheetId="3">#REF!</definedName>
    <definedName name="vgbhnjk" localSheetId="2">#REF!</definedName>
    <definedName name="vgbhnjk" localSheetId="7">#REF!</definedName>
    <definedName name="vgbhnjk" localSheetId="8">#REF!</definedName>
    <definedName name="vgbhnjk" localSheetId="5">#REF!</definedName>
    <definedName name="vgbhnjk" localSheetId="6">#REF!</definedName>
    <definedName name="vgbhnjk" localSheetId="1">#REF!</definedName>
    <definedName name="vgbhnjk">#REF!</definedName>
    <definedName name="vit" localSheetId="4">#REF!</definedName>
    <definedName name="vit" localSheetId="3">#REF!</definedName>
    <definedName name="vit" localSheetId="2">#REF!</definedName>
    <definedName name="vit" localSheetId="7">#REF!</definedName>
    <definedName name="vit" localSheetId="8">#REF!</definedName>
    <definedName name="vit" localSheetId="5">#REF!</definedName>
    <definedName name="vit" localSheetId="6">#REF!</definedName>
    <definedName name="vit" localSheetId="1">#REF!</definedName>
    <definedName name="vit">#REF!</definedName>
    <definedName name="vita" localSheetId="4">#REF!</definedName>
    <definedName name="vita" localSheetId="3">#REF!</definedName>
    <definedName name="vita" localSheetId="2">#REF!</definedName>
    <definedName name="vita" localSheetId="7">#REF!</definedName>
    <definedName name="vita" localSheetId="8">#REF!</definedName>
    <definedName name="vita" localSheetId="5">#REF!</definedName>
    <definedName name="vita" localSheetId="6">#REF!</definedName>
    <definedName name="vita" localSheetId="1">#REF!</definedName>
    <definedName name="vita">#REF!</definedName>
    <definedName name="VMK" localSheetId="4">#REF!</definedName>
    <definedName name="VMK" localSheetId="3">#REF!</definedName>
    <definedName name="VMK" localSheetId="2">#REF!</definedName>
    <definedName name="VMK" localSheetId="7">#REF!</definedName>
    <definedName name="VMK" localSheetId="8">#REF!</definedName>
    <definedName name="VMK" localSheetId="5">#REF!</definedName>
    <definedName name="VMK" localSheetId="6">#REF!</definedName>
    <definedName name="VMK" localSheetId="1">#REF!</definedName>
    <definedName name="VMK">#REF!</definedName>
    <definedName name="vr" localSheetId="4">#REF!</definedName>
    <definedName name="vr" localSheetId="3">#REF!</definedName>
    <definedName name="vr" localSheetId="2">#REF!</definedName>
    <definedName name="vr" localSheetId="7">#REF!</definedName>
    <definedName name="vr" localSheetId="8">#REF!</definedName>
    <definedName name="vr" localSheetId="5">#REF!</definedName>
    <definedName name="vr" localSheetId="6">#REF!</definedName>
    <definedName name="vr" localSheetId="1">#REF!</definedName>
    <definedName name="vr">#REF!</definedName>
    <definedName name="VRTBN" localSheetId="4">#REF!</definedName>
    <definedName name="VRTBN" localSheetId="3">#REF!</definedName>
    <definedName name="VRTBN" localSheetId="2">#REF!</definedName>
    <definedName name="VRTBN" localSheetId="7">#REF!</definedName>
    <definedName name="VRTBN" localSheetId="8">#REF!</definedName>
    <definedName name="VRTBN" localSheetId="5">#REF!</definedName>
    <definedName name="VRTBN" localSheetId="6">#REF!</definedName>
    <definedName name="VRTBN" localSheetId="1">#REF!</definedName>
    <definedName name="VRTBN">#REF!</definedName>
    <definedName name="VVHN" localSheetId="4">#REF!</definedName>
    <definedName name="VVHN" localSheetId="3">#REF!</definedName>
    <definedName name="VVHN" localSheetId="2">#REF!</definedName>
    <definedName name="VVHN" localSheetId="7">#REF!</definedName>
    <definedName name="VVHN" localSheetId="8">#REF!</definedName>
    <definedName name="VVHN" localSheetId="5">#REF!</definedName>
    <definedName name="VVHN" localSheetId="6">#REF!</definedName>
    <definedName name="VVHN" localSheetId="1">#REF!</definedName>
    <definedName name="VVHN">#REF!</definedName>
    <definedName name="vvv" localSheetId="4">#REF!</definedName>
    <definedName name="vvv" localSheetId="3">#REF!</definedName>
    <definedName name="vvv" localSheetId="2">#REF!</definedName>
    <definedName name="vvv" localSheetId="7">#REF!</definedName>
    <definedName name="vvv" localSheetId="8">#REF!</definedName>
    <definedName name="vvv" localSheetId="5">#REF!</definedName>
    <definedName name="vvv" localSheetId="6">#REF!</definedName>
    <definedName name="vvv" localSheetId="1">#REF!</definedName>
    <definedName name="vvv">#REF!</definedName>
    <definedName name="vvvvvvv" localSheetId="4">#REF!</definedName>
    <definedName name="vvvvvvv" localSheetId="3">#REF!</definedName>
    <definedName name="vvvvvvv" localSheetId="2">#REF!</definedName>
    <definedName name="vvvvvvv" localSheetId="7">#REF!</definedName>
    <definedName name="vvvvvvv" localSheetId="8">#REF!</definedName>
    <definedName name="vvvvvvv" localSheetId="5">#REF!</definedName>
    <definedName name="vvvvvvv" localSheetId="6">#REF!</definedName>
    <definedName name="vvvvvvv" localSheetId="1">#REF!</definedName>
    <definedName name="vvvvvvv">#REF!</definedName>
    <definedName name="VY" localSheetId="4">#REF!</definedName>
    <definedName name="VY" localSheetId="3">#REF!</definedName>
    <definedName name="VY" localSheetId="2">#REF!</definedName>
    <definedName name="VY" localSheetId="7">#REF!</definedName>
    <definedName name="VY" localSheetId="8">#REF!</definedName>
    <definedName name="VY" localSheetId="5">#REF!</definedName>
    <definedName name="VY" localSheetId="6">#REF!</definedName>
    <definedName name="VY" localSheetId="1">#REF!</definedName>
    <definedName name="VY">#REF!</definedName>
    <definedName name="w" localSheetId="4">#REF!</definedName>
    <definedName name="w" localSheetId="3">#REF!</definedName>
    <definedName name="w" localSheetId="2">#REF!</definedName>
    <definedName name="w" localSheetId="7">#REF!</definedName>
    <definedName name="w" localSheetId="8">#REF!</definedName>
    <definedName name="w" localSheetId="5">#REF!</definedName>
    <definedName name="w" localSheetId="6">#REF!</definedName>
    <definedName name="w" localSheetId="1">#REF!</definedName>
    <definedName name="w">#REF!</definedName>
    <definedName name="w2e3r4" localSheetId="4">#REF!</definedName>
    <definedName name="w2e3r4" localSheetId="3">#REF!</definedName>
    <definedName name="w2e3r4" localSheetId="2">#REF!</definedName>
    <definedName name="w2e3r4" localSheetId="7">#REF!</definedName>
    <definedName name="w2e3r4" localSheetId="8">#REF!</definedName>
    <definedName name="w2e3r4" localSheetId="5">#REF!</definedName>
    <definedName name="w2e3r4" localSheetId="6">#REF!</definedName>
    <definedName name="w2e3r4" localSheetId="1">#REF!</definedName>
    <definedName name="w2e3r4">#REF!</definedName>
    <definedName name="w3r54t" localSheetId="4">#REF!</definedName>
    <definedName name="w3r54t" localSheetId="3">#REF!</definedName>
    <definedName name="w3r54t" localSheetId="2">#REF!</definedName>
    <definedName name="w3r54t" localSheetId="7">#REF!</definedName>
    <definedName name="w3r54t" localSheetId="8">#REF!</definedName>
    <definedName name="w3r54t" localSheetId="5">#REF!</definedName>
    <definedName name="w3r54t" localSheetId="6">#REF!</definedName>
    <definedName name="w3r54t" localSheetId="1">#REF!</definedName>
    <definedName name="w3r54t">#REF!</definedName>
    <definedName name="WAET" localSheetId="4">#REF!</definedName>
    <definedName name="WAET" localSheetId="3">#REF!</definedName>
    <definedName name="WAET" localSheetId="2">#REF!</definedName>
    <definedName name="WAET" localSheetId="7">#REF!</definedName>
    <definedName name="WAET" localSheetId="8">#REF!</definedName>
    <definedName name="WAET" localSheetId="5">#REF!</definedName>
    <definedName name="WAET" localSheetId="6">#REF!</definedName>
    <definedName name="WAET" localSheetId="1">#REF!</definedName>
    <definedName name="WAET">#REF!</definedName>
    <definedName name="wages" localSheetId="4">#REF!</definedName>
    <definedName name="wages" localSheetId="3">#REF!</definedName>
    <definedName name="wages" localSheetId="2">#REF!</definedName>
    <definedName name="wages" localSheetId="7">#REF!</definedName>
    <definedName name="wages" localSheetId="8">#REF!</definedName>
    <definedName name="wages" localSheetId="5">#REF!</definedName>
    <definedName name="wages" localSheetId="6">#REF!</definedName>
    <definedName name="wages" localSheetId="1">#REF!</definedName>
    <definedName name="wages">#REF!</definedName>
    <definedName name="WagSect" localSheetId="4">#REF!</definedName>
    <definedName name="WagSect" localSheetId="3">#REF!</definedName>
    <definedName name="WagSect" localSheetId="2">#REF!</definedName>
    <definedName name="WagSect" localSheetId="7">#REF!</definedName>
    <definedName name="WagSect" localSheetId="8">#REF!</definedName>
    <definedName name="WagSect" localSheetId="5">#REF!</definedName>
    <definedName name="WagSect" localSheetId="6">#REF!</definedName>
    <definedName name="WagSect" localSheetId="1">#REF!</definedName>
    <definedName name="WagSect">#REF!</definedName>
    <definedName name="WARTWETRY" localSheetId="4">#REF!</definedName>
    <definedName name="WARTWETRY" localSheetId="3">#REF!</definedName>
    <definedName name="WARTWETRY" localSheetId="2">#REF!</definedName>
    <definedName name="WARTWETRY" localSheetId="7">#REF!</definedName>
    <definedName name="WARTWETRY" localSheetId="8">#REF!</definedName>
    <definedName name="WARTWETRY" localSheetId="5">#REF!</definedName>
    <definedName name="WARTWETRY" localSheetId="6">#REF!</definedName>
    <definedName name="WARTWETRY" localSheetId="1">#REF!</definedName>
    <definedName name="WARTWETRY">#REF!</definedName>
    <definedName name="we" localSheetId="4">#REF!</definedName>
    <definedName name="we" localSheetId="3">#REF!</definedName>
    <definedName name="we" localSheetId="2">#REF!</definedName>
    <definedName name="we" localSheetId="7">#REF!</definedName>
    <definedName name="we" localSheetId="8">#REF!</definedName>
    <definedName name="we" localSheetId="5">#REF!</definedName>
    <definedName name="we" localSheetId="6">#REF!</definedName>
    <definedName name="we" localSheetId="1">#REF!</definedName>
    <definedName name="we">#REF!</definedName>
    <definedName name="we43wes" localSheetId="4">#REF!</definedName>
    <definedName name="we43wes" localSheetId="3">#REF!</definedName>
    <definedName name="we43wes" localSheetId="2">#REF!</definedName>
    <definedName name="we43wes" localSheetId="7">#REF!</definedName>
    <definedName name="we43wes" localSheetId="8">#REF!</definedName>
    <definedName name="we43wes" localSheetId="5">#REF!</definedName>
    <definedName name="we43wes" localSheetId="6">#REF!</definedName>
    <definedName name="we43wes" localSheetId="1">#REF!</definedName>
    <definedName name="we43wes">#REF!</definedName>
    <definedName name="WED" localSheetId="4">#REF!</definedName>
    <definedName name="WED" localSheetId="3">#REF!</definedName>
    <definedName name="WED" localSheetId="2">#REF!</definedName>
    <definedName name="WED" localSheetId="7">#REF!</definedName>
    <definedName name="WED" localSheetId="8">#REF!</definedName>
    <definedName name="WED" localSheetId="5">#REF!</definedName>
    <definedName name="WED" localSheetId="6">#REF!</definedName>
    <definedName name="WED" localSheetId="1">#REF!</definedName>
    <definedName name="WED">#REF!</definedName>
    <definedName name="wedrtfg" localSheetId="4">#REF!</definedName>
    <definedName name="wedrtfg" localSheetId="3">#REF!</definedName>
    <definedName name="wedrtfg" localSheetId="2">#REF!</definedName>
    <definedName name="wedrtfg" localSheetId="7">#REF!</definedName>
    <definedName name="wedrtfg" localSheetId="8">#REF!</definedName>
    <definedName name="wedrtfg" localSheetId="5">#REF!</definedName>
    <definedName name="wedrtfg" localSheetId="6">#REF!</definedName>
    <definedName name="wedrtfg" localSheetId="1">#REF!</definedName>
    <definedName name="wedrtfg">#REF!</definedName>
    <definedName name="WEG" localSheetId="4">#REF!</definedName>
    <definedName name="WEG" localSheetId="3">#REF!</definedName>
    <definedName name="WEG" localSheetId="2">#REF!</definedName>
    <definedName name="WEG" localSheetId="7">#REF!</definedName>
    <definedName name="WEG" localSheetId="8">#REF!</definedName>
    <definedName name="WEG" localSheetId="5">#REF!</definedName>
    <definedName name="WEG" localSheetId="6">#REF!</definedName>
    <definedName name="WEG" localSheetId="1">#REF!</definedName>
    <definedName name="WEG">#REF!</definedName>
    <definedName name="WER" localSheetId="4">#REF!</definedName>
    <definedName name="WER" localSheetId="3">#REF!</definedName>
    <definedName name="WER" localSheetId="2">#REF!</definedName>
    <definedName name="WER" localSheetId="7">#REF!</definedName>
    <definedName name="WER" localSheetId="8">#REF!</definedName>
    <definedName name="WER" localSheetId="5">#REF!</definedName>
    <definedName name="WER" localSheetId="6">#REF!</definedName>
    <definedName name="WER" localSheetId="1">#REF!</definedName>
    <definedName name="WER">#REF!</definedName>
    <definedName name="werbnvgdf" localSheetId="4">#REF!</definedName>
    <definedName name="werbnvgdf" localSheetId="3">#REF!</definedName>
    <definedName name="werbnvgdf" localSheetId="2">#REF!</definedName>
    <definedName name="werbnvgdf" localSheetId="7">#REF!</definedName>
    <definedName name="werbnvgdf" localSheetId="8">#REF!</definedName>
    <definedName name="werbnvgdf" localSheetId="5">#REF!</definedName>
    <definedName name="werbnvgdf" localSheetId="6">#REF!</definedName>
    <definedName name="werbnvgdf" localSheetId="1">#REF!</definedName>
    <definedName name="werbnvgdf">#REF!</definedName>
    <definedName name="WET" localSheetId="4">#REF!</definedName>
    <definedName name="WET" localSheetId="3">#REF!</definedName>
    <definedName name="WET" localSheetId="2">#REF!</definedName>
    <definedName name="WET" localSheetId="7">#REF!</definedName>
    <definedName name="WET" localSheetId="8">#REF!</definedName>
    <definedName name="WET" localSheetId="5">#REF!</definedName>
    <definedName name="WET" localSheetId="6">#REF!</definedName>
    <definedName name="WET" localSheetId="1">#REF!</definedName>
    <definedName name="WET">#REF!</definedName>
    <definedName name="WEUYJ" localSheetId="4">#REF!</definedName>
    <definedName name="WEUYJ" localSheetId="3">#REF!</definedName>
    <definedName name="WEUYJ" localSheetId="2">#REF!</definedName>
    <definedName name="WEUYJ" localSheetId="7">#REF!</definedName>
    <definedName name="WEUYJ" localSheetId="8">#REF!</definedName>
    <definedName name="WEUYJ" localSheetId="5">#REF!</definedName>
    <definedName name="WEUYJ" localSheetId="6">#REF!</definedName>
    <definedName name="WEUYJ" localSheetId="1">#REF!</definedName>
    <definedName name="WEUYJ">#REF!</definedName>
    <definedName name="WPI" localSheetId="4">#REF!</definedName>
    <definedName name="WPI" localSheetId="3">#REF!</definedName>
    <definedName name="WPI" localSheetId="2">#REF!</definedName>
    <definedName name="WPI" localSheetId="7">#REF!</definedName>
    <definedName name="WPI" localSheetId="8">#REF!</definedName>
    <definedName name="WPI" localSheetId="5">#REF!</definedName>
    <definedName name="WPI" localSheetId="6">#REF!</definedName>
    <definedName name="WPI" localSheetId="1">#REF!</definedName>
    <definedName name="WPI">#REF!</definedName>
    <definedName name="WQ" localSheetId="4">#REF!</definedName>
    <definedName name="WQ" localSheetId="3">#REF!</definedName>
    <definedName name="WQ" localSheetId="2">#REF!</definedName>
    <definedName name="WQ" localSheetId="7">#REF!</definedName>
    <definedName name="WQ" localSheetId="8">#REF!</definedName>
    <definedName name="WQ" localSheetId="5">#REF!</definedName>
    <definedName name="WQ" localSheetId="6">#REF!</definedName>
    <definedName name="WQ" localSheetId="1">#REF!</definedName>
    <definedName name="WQ">#REF!</definedName>
    <definedName name="wqa" localSheetId="4">#REF!</definedName>
    <definedName name="wqa" localSheetId="3">#REF!</definedName>
    <definedName name="wqa" localSheetId="2">#REF!</definedName>
    <definedName name="wqa" localSheetId="7">#REF!</definedName>
    <definedName name="wqa" localSheetId="8">#REF!</definedName>
    <definedName name="wqa" localSheetId="5">#REF!</definedName>
    <definedName name="wqa" localSheetId="6">#REF!</definedName>
    <definedName name="wqa" localSheetId="1">#REF!</definedName>
    <definedName name="wqa">#REF!</definedName>
    <definedName name="WRETG" localSheetId="4">#REF!</definedName>
    <definedName name="WRETG" localSheetId="3">#REF!</definedName>
    <definedName name="WRETG" localSheetId="2">#REF!</definedName>
    <definedName name="WRETG" localSheetId="7">#REF!</definedName>
    <definedName name="WRETG" localSheetId="8">#REF!</definedName>
    <definedName name="WRETG" localSheetId="5">#REF!</definedName>
    <definedName name="WRETG" localSheetId="6">#REF!</definedName>
    <definedName name="WRETG" localSheetId="1">#REF!</definedName>
    <definedName name="WRETG">#REF!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7" hidden="1">{#N/A,#N/A,FALSE,"Aging Summary";#N/A,#N/A,FALSE,"Ratio Analysis";#N/A,#N/A,FALSE,"Test 120 Day Accts";#N/A,#N/A,FALSE,"Tickmarks"}</definedName>
    <definedName name="wrn.Aging._.and._.Trend._.Analysis." localSheetId="8" hidden="1">{#N/A,#N/A,FALSE,"Aging Summary";#N/A,#N/A,FALSE,"Ratio Analysis";#N/A,#N/A,FALSE,"Test 120 Day Accts";#N/A,#N/A,FALSE,"Tickmarks"}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OK1.XLS." localSheetId="4" hidden="1">{#N/A,#N/A,FALSE,"Sheet1"}</definedName>
    <definedName name="wrn.BOOK1.XLS." localSheetId="3" hidden="1">{#N/A,#N/A,FALSE,"Sheet1"}</definedName>
    <definedName name="wrn.BOOK1.XLS." localSheetId="2" hidden="1">{#N/A,#N/A,FALSE,"Sheet1"}</definedName>
    <definedName name="wrn.BOOK1.XLS." localSheetId="7" hidden="1">{#N/A,#N/A,FALSE,"Sheet1"}</definedName>
    <definedName name="wrn.BOOK1.XLS." localSheetId="8" hidden="1">{#N/A,#N/A,FALSE,"Sheet1"}</definedName>
    <definedName name="wrn.BOOK1.XLS." localSheetId="5" hidden="1">{#N/A,#N/A,FALSE,"Sheet1"}</definedName>
    <definedName name="wrn.BOOK1.XLS." localSheetId="6" hidden="1">{#N/A,#N/A,FALSE,"Sheet1"}</definedName>
    <definedName name="wrn.BOOK1.XLS." localSheetId="1" hidden="1">{#N/A,#N/A,FALSE,"Sheet1"}</definedName>
    <definedName name="wrn.BOOK1.XLS." hidden="1">{#N/A,#N/A,FALSE,"Sheet1"}</definedName>
    <definedName name="wrn.Сравнение._.с._.отраслями." localSheetId="4" hidden="1">{#N/A,#N/A,TRUE,"Лист1";#N/A,#N/A,TRUE,"Лист2";#N/A,#N/A,TRUE,"Лист3"}</definedName>
    <definedName name="wrn.Сравнение._.с._.отраслями." localSheetId="3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localSheetId="7" hidden="1">{#N/A,#N/A,TRUE,"Лист1";#N/A,#N/A,TRUE,"Лист2";#N/A,#N/A,TRUE,"Лист3"}</definedName>
    <definedName name="wrn.Сравнение._.с._.отраслями." localSheetId="8" hidden="1">{#N/A,#N/A,TRUE,"Лист1";#N/A,#N/A,TRUE,"Лист2";#N/A,#N/A,TRUE,"Лист3"}</definedName>
    <definedName name="wrn.Сравнение._.с._.отраслями." localSheetId="5" hidden="1">{#N/A,#N/A,TRUE,"Лист1";#N/A,#N/A,TRUE,"Лист2";#N/A,#N/A,TRUE,"Лист3"}</definedName>
    <definedName name="wrn.Сравнение._.с._.отраслями." localSheetId="6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rn_Сравнение___с___отраслями_" localSheetId="4">{#N/A,#N/A,TRUE,"Лист1";#N/A,#N/A,TRUE,"Лист2";#N/A,#N/A,TRUE,"Лист3"}</definedName>
    <definedName name="wrn_Сравнение___с___отраслями_" localSheetId="3">{#N/A,#N/A,TRUE,"Лист1";#N/A,#N/A,TRUE,"Лист2";#N/A,#N/A,TRUE,"Лист3"}</definedName>
    <definedName name="wrn_Сравнение___с___отраслями_" localSheetId="2">{#N/A,#N/A,TRUE,"Лист1";#N/A,#N/A,TRUE,"Лист2";#N/A,#N/A,TRUE,"Лист3"}</definedName>
    <definedName name="wrn_Сравнение___с___отраслями_" localSheetId="7">{#N/A,#N/A,TRUE,"Лист1";#N/A,#N/A,TRUE,"Лист2";#N/A,#N/A,TRUE,"Лист3"}</definedName>
    <definedName name="wrn_Сравнение___с___отраслями_" localSheetId="8">{#N/A,#N/A,TRUE,"Лист1";#N/A,#N/A,TRUE,"Лист2";#N/A,#N/A,TRUE,"Лист3"}</definedName>
    <definedName name="wrn_Сравнение___с___отраслями_" localSheetId="5">{#N/A,#N/A,TRUE,"Лист1";#N/A,#N/A,TRUE,"Лист2";#N/A,#N/A,TRUE,"Лист3"}</definedName>
    <definedName name="wrn_Сравнение___с___отраслями_" localSheetId="6">{#N/A,#N/A,TRUE,"Лист1";#N/A,#N/A,TRUE,"Лист2";#N/A,#N/A,TRUE,"Лист3"}</definedName>
    <definedName name="wrn_Сравнение___с___отраслями_" localSheetId="1">{#N/A,#N/A,TRUE,"Лист1";#N/A,#N/A,TRUE,"Лист2";#N/A,#N/A,TRUE,"Лист3"}</definedName>
    <definedName name="wrn_Сравнение___с___отраслями_">{#N/A,#N/A,TRUE,"Лист1";#N/A,#N/A,TRUE,"Лист2";#N/A,#N/A,TRUE,"Лист3"}</definedName>
    <definedName name="WRY" localSheetId="4">#REF!</definedName>
    <definedName name="WRY" localSheetId="3">#REF!</definedName>
    <definedName name="WRY" localSheetId="2">#REF!</definedName>
    <definedName name="WRY" localSheetId="7">#REF!</definedName>
    <definedName name="WRY" localSheetId="8">#REF!</definedName>
    <definedName name="WRY" localSheetId="5">#REF!</definedName>
    <definedName name="WRY" localSheetId="6">#REF!</definedName>
    <definedName name="WRY" localSheetId="1">#REF!</definedName>
    <definedName name="WRY">#REF!</definedName>
    <definedName name="ws" localSheetId="4">#REF!</definedName>
    <definedName name="ws" localSheetId="3">#REF!</definedName>
    <definedName name="ws" localSheetId="2">#REF!</definedName>
    <definedName name="ws" localSheetId="7">#REF!</definedName>
    <definedName name="ws" localSheetId="8">#REF!</definedName>
    <definedName name="ws" localSheetId="5">#REF!</definedName>
    <definedName name="ws" localSheetId="6">#REF!</definedName>
    <definedName name="ws" localSheetId="1">#REF!</definedName>
    <definedName name="ws">#REF!</definedName>
    <definedName name="wsedrftg" localSheetId="4">#REF!</definedName>
    <definedName name="wsedrftg" localSheetId="3">#REF!</definedName>
    <definedName name="wsedrftg" localSheetId="2">#REF!</definedName>
    <definedName name="wsedrftg" localSheetId="7">#REF!</definedName>
    <definedName name="wsedrftg" localSheetId="8">#REF!</definedName>
    <definedName name="wsedrftg" localSheetId="5">#REF!</definedName>
    <definedName name="wsedrftg" localSheetId="6">#REF!</definedName>
    <definedName name="wsedrftg" localSheetId="1">#REF!</definedName>
    <definedName name="wsedrftg">#REF!</definedName>
    <definedName name="WSET" localSheetId="4">#REF!</definedName>
    <definedName name="WSET" localSheetId="3">#REF!</definedName>
    <definedName name="WSET" localSheetId="2">#REF!</definedName>
    <definedName name="WSET" localSheetId="7">#REF!</definedName>
    <definedName name="WSET" localSheetId="8">#REF!</definedName>
    <definedName name="WSET" localSheetId="5">#REF!</definedName>
    <definedName name="WSET" localSheetId="6">#REF!</definedName>
    <definedName name="WSET" localSheetId="1">#REF!</definedName>
    <definedName name="WSET">#REF!</definedName>
    <definedName name="wsrt4yh6uj" localSheetId="4">#REF!</definedName>
    <definedName name="wsrt4yh6uj" localSheetId="3">#REF!</definedName>
    <definedName name="wsrt4yh6uj" localSheetId="2">#REF!</definedName>
    <definedName name="wsrt4yh6uj" localSheetId="7">#REF!</definedName>
    <definedName name="wsrt4yh6uj" localSheetId="8">#REF!</definedName>
    <definedName name="wsrt4yh6uj" localSheetId="5">#REF!</definedName>
    <definedName name="wsrt4yh6uj" localSheetId="6">#REF!</definedName>
    <definedName name="wsrt4yh6uj" localSheetId="1">#REF!</definedName>
    <definedName name="wsrt4yh6uj">#REF!</definedName>
    <definedName name="wsrtfgyh" localSheetId="4">#REF!</definedName>
    <definedName name="wsrtfgyh" localSheetId="3">#REF!</definedName>
    <definedName name="wsrtfgyh" localSheetId="2">#REF!</definedName>
    <definedName name="wsrtfgyh" localSheetId="7">#REF!</definedName>
    <definedName name="wsrtfgyh" localSheetId="8">#REF!</definedName>
    <definedName name="wsrtfgyh" localSheetId="5">#REF!</definedName>
    <definedName name="wsrtfgyh" localSheetId="6">#REF!</definedName>
    <definedName name="wsrtfgyh" localSheetId="1">#REF!</definedName>
    <definedName name="wsrtfgyh">#REF!</definedName>
    <definedName name="WSTG" localSheetId="4">#REF!</definedName>
    <definedName name="WSTG" localSheetId="3">#REF!</definedName>
    <definedName name="WSTG" localSheetId="2">#REF!</definedName>
    <definedName name="WSTG" localSheetId="7">#REF!</definedName>
    <definedName name="WSTG" localSheetId="8">#REF!</definedName>
    <definedName name="WSTG" localSheetId="5">#REF!</definedName>
    <definedName name="WSTG" localSheetId="6">#REF!</definedName>
    <definedName name="WSTG" localSheetId="1">#REF!</definedName>
    <definedName name="WSTG">#REF!</definedName>
    <definedName name="WSUY7OPJHI" localSheetId="4">[46]ФКРБ!#REF!</definedName>
    <definedName name="WSUY7OPJHI" localSheetId="3">[46]ФКРБ!#REF!</definedName>
    <definedName name="WSUY7OPJHI" localSheetId="2">[46]ФКРБ!#REF!</definedName>
    <definedName name="WSUY7OPJHI" localSheetId="7">[46]ФКРБ!#REF!</definedName>
    <definedName name="WSUY7OPJHI" localSheetId="8">[46]ФКРБ!#REF!</definedName>
    <definedName name="WSUY7OPJHI" localSheetId="5">[46]ФКРБ!#REF!</definedName>
    <definedName name="WSUY7OPJHI" localSheetId="6">[46]ФКРБ!#REF!</definedName>
    <definedName name="WSUY7OPJHI" localSheetId="1">[46]ФКРБ!#REF!</definedName>
    <definedName name="WSUY7OPJHI">[46]ФКРБ!#REF!</definedName>
    <definedName name="wt" localSheetId="4">#REF!</definedName>
    <definedName name="wt" localSheetId="3">#REF!</definedName>
    <definedName name="wt" localSheetId="2">#REF!</definedName>
    <definedName name="wt" localSheetId="7">#REF!</definedName>
    <definedName name="wt" localSheetId="8">#REF!</definedName>
    <definedName name="wt" localSheetId="5">#REF!</definedName>
    <definedName name="wt" localSheetId="6">#REF!</definedName>
    <definedName name="wt" localSheetId="1">#REF!</definedName>
    <definedName name="wt">#REF!</definedName>
    <definedName name="WTE" localSheetId="4">#REF!</definedName>
    <definedName name="WTE" localSheetId="3">#REF!</definedName>
    <definedName name="WTE" localSheetId="2">#REF!</definedName>
    <definedName name="WTE" localSheetId="7">#REF!</definedName>
    <definedName name="WTE" localSheetId="8">#REF!</definedName>
    <definedName name="WTE" localSheetId="5">#REF!</definedName>
    <definedName name="WTE" localSheetId="6">#REF!</definedName>
    <definedName name="WTE" localSheetId="1">#REF!</definedName>
    <definedName name="WTE">#REF!</definedName>
    <definedName name="WTET" localSheetId="4">#REF!</definedName>
    <definedName name="WTET" localSheetId="3">#REF!</definedName>
    <definedName name="WTET" localSheetId="2">#REF!</definedName>
    <definedName name="WTET" localSheetId="7">#REF!</definedName>
    <definedName name="WTET" localSheetId="8">#REF!</definedName>
    <definedName name="WTET" localSheetId="5">#REF!</definedName>
    <definedName name="WTET" localSheetId="6">#REF!</definedName>
    <definedName name="WTET" localSheetId="1">#REF!</definedName>
    <definedName name="WTET">#REF!</definedName>
    <definedName name="wtglhjmk" localSheetId="4">#REF!</definedName>
    <definedName name="wtglhjmk" localSheetId="3">#REF!</definedName>
    <definedName name="wtglhjmk" localSheetId="2">#REF!</definedName>
    <definedName name="wtglhjmk" localSheetId="7">#REF!</definedName>
    <definedName name="wtglhjmk" localSheetId="8">#REF!</definedName>
    <definedName name="wtglhjmk" localSheetId="5">#REF!</definedName>
    <definedName name="wtglhjmk" localSheetId="6">#REF!</definedName>
    <definedName name="wtglhjmk" localSheetId="1">#REF!</definedName>
    <definedName name="wtglhjmk">#REF!</definedName>
    <definedName name="WW" localSheetId="4">#REF!</definedName>
    <definedName name="WW" localSheetId="3">#REF!</definedName>
    <definedName name="WW" localSheetId="2">#REF!</definedName>
    <definedName name="WW" localSheetId="7">#REF!</definedName>
    <definedName name="WW" localSheetId="8">#REF!</definedName>
    <definedName name="WW" localSheetId="5">#REF!</definedName>
    <definedName name="WW" localSheetId="6">#REF!</definedName>
    <definedName name="WW" localSheetId="1">#REF!</definedName>
    <definedName name="WW">#REF!</definedName>
    <definedName name="wwe" localSheetId="4">#REF!</definedName>
    <definedName name="wwe" localSheetId="3">#REF!</definedName>
    <definedName name="wwe" localSheetId="2">#REF!</definedName>
    <definedName name="wwe" localSheetId="7">#REF!</definedName>
    <definedName name="wwe" localSheetId="8">#REF!</definedName>
    <definedName name="wwe" localSheetId="5">#REF!</definedName>
    <definedName name="wwe" localSheetId="6">#REF!</definedName>
    <definedName name="wwe" localSheetId="1">#REF!</definedName>
    <definedName name="wwe">#REF!</definedName>
    <definedName name="WWEET" localSheetId="4">#REF!</definedName>
    <definedName name="WWEET" localSheetId="3">#REF!</definedName>
    <definedName name="WWEET" localSheetId="2">#REF!</definedName>
    <definedName name="WWEET" localSheetId="7">#REF!</definedName>
    <definedName name="WWEET" localSheetId="8">#REF!</definedName>
    <definedName name="WWEET" localSheetId="5">#REF!</definedName>
    <definedName name="WWEET" localSheetId="6">#REF!</definedName>
    <definedName name="WWEET" localSheetId="1">#REF!</definedName>
    <definedName name="WWEET">#REF!</definedName>
    <definedName name="www">[47]ОборБалФормОтч!$C$70:$C$72,[47]ОборБалФормОтч!$D$73:$F$73,[47]ОборБалФормОтч!$E$70:$F$72,[47]ОборБалФормОтч!$C$75:$C$77,[47]ОборБалФормОтч!$E$75:$F$77,[47]ОборБалФормОтч!$C$79:$C$82,[47]ОборБалФормОтч!$E$79:$F$82,[47]ОборБалФормОтч!$C$84:$C$86,[47]ОборБалФормОтч!$E$84:$F$86,[47]ОборБалФормОтч!$C$88:$C$89,[47]ОборБалФормОтч!$E$88:$F$89,[47]ОборБалФормОтч!$C$70</definedName>
    <definedName name="wwww" localSheetId="4">#REF!</definedName>
    <definedName name="wwww" localSheetId="3">#REF!</definedName>
    <definedName name="wwww" localSheetId="2">#REF!</definedName>
    <definedName name="wwww" localSheetId="7">#REF!</definedName>
    <definedName name="wwww" localSheetId="8">#REF!</definedName>
    <definedName name="wwww" localSheetId="5">#REF!</definedName>
    <definedName name="wwww" localSheetId="6">#REF!</definedName>
    <definedName name="wwww" localSheetId="1">#REF!</definedName>
    <definedName name="wwww">#REF!</definedName>
    <definedName name="wxa" localSheetId="4">#REF!</definedName>
    <definedName name="wxa" localSheetId="3">#REF!</definedName>
    <definedName name="wxa" localSheetId="2">#REF!</definedName>
    <definedName name="wxa" localSheetId="7">#REF!</definedName>
    <definedName name="wxa" localSheetId="8">#REF!</definedName>
    <definedName name="wxa" localSheetId="5">#REF!</definedName>
    <definedName name="wxa" localSheetId="6">#REF!</definedName>
    <definedName name="wxa" localSheetId="1">#REF!</definedName>
    <definedName name="wxa">#REF!</definedName>
    <definedName name="wxed" localSheetId="4">#REF!</definedName>
    <definedName name="wxed" localSheetId="3">#REF!</definedName>
    <definedName name="wxed" localSheetId="2">#REF!</definedName>
    <definedName name="wxed" localSheetId="7">#REF!</definedName>
    <definedName name="wxed" localSheetId="8">#REF!</definedName>
    <definedName name="wxed" localSheetId="5">#REF!</definedName>
    <definedName name="wxed" localSheetId="6">#REF!</definedName>
    <definedName name="wxed" localSheetId="1">#REF!</definedName>
    <definedName name="wxed">#REF!</definedName>
    <definedName name="WZSX" localSheetId="4">#REF!</definedName>
    <definedName name="WZSX" localSheetId="3">#REF!</definedName>
    <definedName name="WZSX" localSheetId="2">#REF!</definedName>
    <definedName name="WZSX" localSheetId="7">#REF!</definedName>
    <definedName name="WZSX" localSheetId="8">#REF!</definedName>
    <definedName name="WZSX" localSheetId="5">#REF!</definedName>
    <definedName name="WZSX" localSheetId="6">#REF!</definedName>
    <definedName name="WZSX" localSheetId="1">#REF!</definedName>
    <definedName name="WZSX">#REF!</definedName>
    <definedName name="X" localSheetId="4">#REF!</definedName>
    <definedName name="X" localSheetId="3">#REF!</definedName>
    <definedName name="X" localSheetId="2">#REF!</definedName>
    <definedName name="X" localSheetId="7">#REF!</definedName>
    <definedName name="X" localSheetId="8">#REF!</definedName>
    <definedName name="X" localSheetId="5">#REF!</definedName>
    <definedName name="X" localSheetId="6">#REF!</definedName>
    <definedName name="X" localSheetId="1">#REF!</definedName>
    <definedName name="X">#REF!</definedName>
    <definedName name="XCBH" localSheetId="4">#REF!</definedName>
    <definedName name="XCBH" localSheetId="3">#REF!</definedName>
    <definedName name="XCBH" localSheetId="2">#REF!</definedName>
    <definedName name="XCBH" localSheetId="7">#REF!</definedName>
    <definedName name="XCBH" localSheetId="8">#REF!</definedName>
    <definedName name="XCBH" localSheetId="5">#REF!</definedName>
    <definedName name="XCBH" localSheetId="6">#REF!</definedName>
    <definedName name="XCBH" localSheetId="1">#REF!</definedName>
    <definedName name="XCBH">#REF!</definedName>
    <definedName name="xcc" localSheetId="4">'[1]067 100 (АПП не имеющ.право) '!xcc</definedName>
    <definedName name="xcc" localSheetId="3">'[1]067 100 (АПП не имеющ.право) '!xcc</definedName>
    <definedName name="xcc" localSheetId="2">'[1]067 100 (АПП не имеющ.право) '!xcc</definedName>
    <definedName name="xcc" localSheetId="8">'[1]067 100 (АПП не имеющ.право) '!xcc</definedName>
    <definedName name="xcc" localSheetId="5">'[1]067 100 (АПП не имеющ.право) '!xcc</definedName>
    <definedName name="xcc" localSheetId="6">'[1]067 100 (АПП не имеющ.право) '!xcc</definedName>
    <definedName name="xcc" localSheetId="1">'[1]067 100 (АПП не имеющ.право) '!xcc</definedName>
    <definedName name="xcc">'[1]067 100 (АПП не имеющ.право) '!xcc</definedName>
    <definedName name="XDFH" localSheetId="4">#REF!</definedName>
    <definedName name="XDFH" localSheetId="3">#REF!</definedName>
    <definedName name="XDFH" localSheetId="2">#REF!</definedName>
    <definedName name="XDFH" localSheetId="7">#REF!</definedName>
    <definedName name="XDFH" localSheetId="8">#REF!</definedName>
    <definedName name="XDFH" localSheetId="5">#REF!</definedName>
    <definedName name="XDFH" localSheetId="6">#REF!</definedName>
    <definedName name="XDFH" localSheetId="1">#REF!</definedName>
    <definedName name="XDFH">#REF!</definedName>
    <definedName name="xed" localSheetId="4">#REF!</definedName>
    <definedName name="xed" localSheetId="3">#REF!</definedName>
    <definedName name="xed" localSheetId="2">#REF!</definedName>
    <definedName name="xed" localSheetId="7">#REF!</definedName>
    <definedName name="xed" localSheetId="8">#REF!</definedName>
    <definedName name="xed" localSheetId="5">#REF!</definedName>
    <definedName name="xed" localSheetId="6">#REF!</definedName>
    <definedName name="xed" localSheetId="1">#REF!</definedName>
    <definedName name="xed">#REF!</definedName>
    <definedName name="xefrgtyhuj" localSheetId="4">#REF!</definedName>
    <definedName name="xefrgtyhuj" localSheetId="3">#REF!</definedName>
    <definedName name="xefrgtyhuj" localSheetId="2">#REF!</definedName>
    <definedName name="xefrgtyhuj" localSheetId="7">#REF!</definedName>
    <definedName name="xefrgtyhuj" localSheetId="8">#REF!</definedName>
    <definedName name="xefrgtyhuj" localSheetId="5">#REF!</definedName>
    <definedName name="xefrgtyhuj" localSheetId="6">#REF!</definedName>
    <definedName name="xefrgtyhuj" localSheetId="1">#REF!</definedName>
    <definedName name="xefrgtyhuj">#REF!</definedName>
    <definedName name="XF" localSheetId="4">#REF!</definedName>
    <definedName name="XF" localSheetId="3">#REF!</definedName>
    <definedName name="XF" localSheetId="2">#REF!</definedName>
    <definedName name="XF" localSheetId="7">#REF!</definedName>
    <definedName name="XF" localSheetId="8">#REF!</definedName>
    <definedName name="XF" localSheetId="5">#REF!</definedName>
    <definedName name="XF" localSheetId="6">#REF!</definedName>
    <definedName name="XF" localSheetId="1">#REF!</definedName>
    <definedName name="XF">#REF!</definedName>
    <definedName name="xrdtt" localSheetId="4">#REF!</definedName>
    <definedName name="xrdtt" localSheetId="3">#REF!</definedName>
    <definedName name="xrdtt" localSheetId="2">#REF!</definedName>
    <definedName name="xrdtt" localSheetId="7">#REF!</definedName>
    <definedName name="xrdtt" localSheetId="8">#REF!</definedName>
    <definedName name="xrdtt" localSheetId="5">#REF!</definedName>
    <definedName name="xrdtt" localSheetId="6">#REF!</definedName>
    <definedName name="xrdtt" localSheetId="1">#REF!</definedName>
    <definedName name="xrdtt">#REF!</definedName>
    <definedName name="xxx" localSheetId="4">'[1]067 100 (АПП не имеющ.право) '!xxx</definedName>
    <definedName name="xxx" localSheetId="3">'[1]067 100 (АПП не имеющ.право) '!xxx</definedName>
    <definedName name="xxx" localSheetId="2">'[1]067 100 (АПП не имеющ.право) '!xxx</definedName>
    <definedName name="xxx" localSheetId="8">'[1]067 100 (АПП не имеющ.право) '!xxx</definedName>
    <definedName name="xxx" localSheetId="5">'[1]067 100 (АПП не имеющ.право) '!xxx</definedName>
    <definedName name="xxx" localSheetId="6">'[1]067 100 (АПП не имеющ.право) '!xxx</definedName>
    <definedName name="xxx" localSheetId="1">'[1]067 100 (АПП не имеющ.право) '!xxx</definedName>
    <definedName name="xxx">'[1]067 100 (АПП не имеющ.право) '!xxx</definedName>
    <definedName name="XZ" localSheetId="4">#REF!</definedName>
    <definedName name="XZ" localSheetId="3">#REF!</definedName>
    <definedName name="XZ" localSheetId="2">#REF!</definedName>
    <definedName name="XZ" localSheetId="7">#REF!</definedName>
    <definedName name="XZ" localSheetId="8">#REF!</definedName>
    <definedName name="XZ" localSheetId="5">#REF!</definedName>
    <definedName name="XZ" localSheetId="6">#REF!</definedName>
    <definedName name="XZ" localSheetId="1">#REF!</definedName>
    <definedName name="XZ">#REF!</definedName>
    <definedName name="Y" localSheetId="4">#REF!</definedName>
    <definedName name="Y" localSheetId="3">#REF!</definedName>
    <definedName name="Y" localSheetId="2">#REF!</definedName>
    <definedName name="Y" localSheetId="7">#REF!</definedName>
    <definedName name="Y" localSheetId="8">#REF!</definedName>
    <definedName name="Y" localSheetId="5">#REF!</definedName>
    <definedName name="Y" localSheetId="6">#REF!</definedName>
    <definedName name="Y" localSheetId="1">#REF!</definedName>
    <definedName name="Y">#REF!</definedName>
    <definedName name="Y67UI8" localSheetId="4">#REF!</definedName>
    <definedName name="Y67UI8" localSheetId="3">#REF!</definedName>
    <definedName name="Y67UI8" localSheetId="2">#REF!</definedName>
    <definedName name="Y67UI8" localSheetId="7">#REF!</definedName>
    <definedName name="Y67UI8" localSheetId="8">#REF!</definedName>
    <definedName name="Y67UI8" localSheetId="5">#REF!</definedName>
    <definedName name="Y67UI8" localSheetId="6">#REF!</definedName>
    <definedName name="Y67UI8" localSheetId="1">#REF!</definedName>
    <definedName name="Y67UI8">#REF!</definedName>
    <definedName name="y6ik" localSheetId="4">#REF!</definedName>
    <definedName name="y6ik" localSheetId="3">#REF!</definedName>
    <definedName name="y6ik" localSheetId="2">#REF!</definedName>
    <definedName name="y6ik" localSheetId="7">#REF!</definedName>
    <definedName name="y6ik" localSheetId="8">#REF!</definedName>
    <definedName name="y6ik" localSheetId="5">#REF!</definedName>
    <definedName name="y6ik" localSheetId="6">#REF!</definedName>
    <definedName name="y6ik" localSheetId="1">#REF!</definedName>
    <definedName name="y6ik">#REF!</definedName>
    <definedName name="Y6U" localSheetId="4">#REF!</definedName>
    <definedName name="Y6U" localSheetId="3">#REF!</definedName>
    <definedName name="Y6U" localSheetId="2">#REF!</definedName>
    <definedName name="Y6U" localSheetId="7">#REF!</definedName>
    <definedName name="Y6U" localSheetId="8">#REF!</definedName>
    <definedName name="Y6U" localSheetId="5">#REF!</definedName>
    <definedName name="Y6U" localSheetId="6">#REF!</definedName>
    <definedName name="Y6U" localSheetId="1">#REF!</definedName>
    <definedName name="Y6U">#REF!</definedName>
    <definedName name="y7u8" localSheetId="4">#REF!</definedName>
    <definedName name="y7u8" localSheetId="3">#REF!</definedName>
    <definedName name="y7u8" localSheetId="2">#REF!</definedName>
    <definedName name="y7u8" localSheetId="7">#REF!</definedName>
    <definedName name="y7u8" localSheetId="8">#REF!</definedName>
    <definedName name="y7u8" localSheetId="5">#REF!</definedName>
    <definedName name="y7u8" localSheetId="6">#REF!</definedName>
    <definedName name="y7u8" localSheetId="1">#REF!</definedName>
    <definedName name="y7u8">#REF!</definedName>
    <definedName name="YBH" localSheetId="4">#REF!</definedName>
    <definedName name="YBH" localSheetId="3">#REF!</definedName>
    <definedName name="YBH" localSheetId="2">#REF!</definedName>
    <definedName name="YBH" localSheetId="7">#REF!</definedName>
    <definedName name="YBH" localSheetId="8">#REF!</definedName>
    <definedName name="YBH" localSheetId="5">#REF!</definedName>
    <definedName name="YBH" localSheetId="6">#REF!</definedName>
    <definedName name="YBH" localSheetId="1">#REF!</definedName>
    <definedName name="YBH">#REF!</definedName>
    <definedName name="YearIn">'[13]Macroeconomic Assumptions'!$D$1:$P$1</definedName>
    <definedName name="YesNoRange" localSheetId="4">#REF!</definedName>
    <definedName name="YesNoRange" localSheetId="3">#REF!</definedName>
    <definedName name="YesNoRange" localSheetId="2">#REF!</definedName>
    <definedName name="YesNoRange" localSheetId="7">#REF!</definedName>
    <definedName name="YesNoRange" localSheetId="8">#REF!</definedName>
    <definedName name="YesNoRange" localSheetId="5">#REF!</definedName>
    <definedName name="YesNoRange" localSheetId="6">#REF!</definedName>
    <definedName name="YesNoRange" localSheetId="1">#REF!</definedName>
    <definedName name="YesNoRange">#REF!</definedName>
    <definedName name="YG" localSheetId="4">#REF!</definedName>
    <definedName name="YG" localSheetId="3">#REF!</definedName>
    <definedName name="YG" localSheetId="2">#REF!</definedName>
    <definedName name="YG" localSheetId="7">#REF!</definedName>
    <definedName name="YG" localSheetId="8">#REF!</definedName>
    <definedName name="YG" localSheetId="5">#REF!</definedName>
    <definedName name="YG" localSheetId="6">#REF!</definedName>
    <definedName name="YG" localSheetId="1">#REF!</definedName>
    <definedName name="YG">#REF!</definedName>
    <definedName name="YGJ" localSheetId="4">#REF!</definedName>
    <definedName name="YGJ" localSheetId="3">#REF!</definedName>
    <definedName name="YGJ" localSheetId="2">#REF!</definedName>
    <definedName name="YGJ" localSheetId="7">#REF!</definedName>
    <definedName name="YGJ" localSheetId="8">#REF!</definedName>
    <definedName name="YGJ" localSheetId="5">#REF!</definedName>
    <definedName name="YGJ" localSheetId="6">#REF!</definedName>
    <definedName name="YGJ" localSheetId="1">#REF!</definedName>
    <definedName name="YGJ">#REF!</definedName>
    <definedName name="YH" localSheetId="4">#REF!</definedName>
    <definedName name="YH" localSheetId="3">#REF!</definedName>
    <definedName name="YH" localSheetId="2">#REF!</definedName>
    <definedName name="YH" localSheetId="7">#REF!</definedName>
    <definedName name="YH" localSheetId="8">#REF!</definedName>
    <definedName name="YH" localSheetId="5">#REF!</definedName>
    <definedName name="YH" localSheetId="6">#REF!</definedName>
    <definedName name="YH" localSheetId="1">#REF!</definedName>
    <definedName name="YH">#REF!</definedName>
    <definedName name="yh67uj8ikol" localSheetId="4">#REF!</definedName>
    <definedName name="yh67uj8ikol" localSheetId="3">#REF!</definedName>
    <definedName name="yh67uj8ikol" localSheetId="2">#REF!</definedName>
    <definedName name="yh67uj8ikol" localSheetId="7">#REF!</definedName>
    <definedName name="yh67uj8ikol" localSheetId="8">#REF!</definedName>
    <definedName name="yh67uj8ikol" localSheetId="5">#REF!</definedName>
    <definedName name="yh67uj8ikol" localSheetId="6">#REF!</definedName>
    <definedName name="yh67uj8ikol" localSheetId="1">#REF!</definedName>
    <definedName name="yh67uj8ikol">#REF!</definedName>
    <definedName name="YHIJ" localSheetId="4">#REF!</definedName>
    <definedName name="YHIJ" localSheetId="3">#REF!</definedName>
    <definedName name="YHIJ" localSheetId="2">#REF!</definedName>
    <definedName name="YHIJ" localSheetId="7">#REF!</definedName>
    <definedName name="YHIJ" localSheetId="8">#REF!</definedName>
    <definedName name="YHIJ" localSheetId="5">#REF!</definedName>
    <definedName name="YHIJ" localSheetId="6">#REF!</definedName>
    <definedName name="YHIJ" localSheetId="1">#REF!</definedName>
    <definedName name="YHIJ">#REF!</definedName>
    <definedName name="yhjnu" localSheetId="4">#REF!</definedName>
    <definedName name="yhjnu" localSheetId="3">#REF!</definedName>
    <definedName name="yhjnu" localSheetId="2">#REF!</definedName>
    <definedName name="yhjnu" localSheetId="7">#REF!</definedName>
    <definedName name="yhjnu" localSheetId="8">#REF!</definedName>
    <definedName name="yhjnu" localSheetId="5">#REF!</definedName>
    <definedName name="yhjnu" localSheetId="6">#REF!</definedName>
    <definedName name="yhjnu" localSheetId="1">#REF!</definedName>
    <definedName name="yhjnu">#REF!</definedName>
    <definedName name="YHK" localSheetId="4">#REF!</definedName>
    <definedName name="YHK" localSheetId="3">#REF!</definedName>
    <definedName name="YHK" localSheetId="2">#REF!</definedName>
    <definedName name="YHK" localSheetId="7">#REF!</definedName>
    <definedName name="YHK" localSheetId="8">#REF!</definedName>
    <definedName name="YHK" localSheetId="5">#REF!</definedName>
    <definedName name="YHK" localSheetId="6">#REF!</definedName>
    <definedName name="YHK" localSheetId="1">#REF!</definedName>
    <definedName name="YHK">#REF!</definedName>
    <definedName name="YHNJUK" localSheetId="4">#REF!</definedName>
    <definedName name="YHNJUK" localSheetId="3">#REF!</definedName>
    <definedName name="YHNJUK" localSheetId="2">#REF!</definedName>
    <definedName name="YHNJUK" localSheetId="7">#REF!</definedName>
    <definedName name="YHNJUK" localSheetId="8">#REF!</definedName>
    <definedName name="YHNJUK" localSheetId="5">#REF!</definedName>
    <definedName name="YHNJUK" localSheetId="6">#REF!</definedName>
    <definedName name="YHNJUK" localSheetId="1">#REF!</definedName>
    <definedName name="YHNJUK">#REF!</definedName>
    <definedName name="yhr" localSheetId="4">#REF!</definedName>
    <definedName name="yhr" localSheetId="3">#REF!</definedName>
    <definedName name="yhr" localSheetId="2">#REF!</definedName>
    <definedName name="yhr" localSheetId="7">#REF!</definedName>
    <definedName name="yhr" localSheetId="8">#REF!</definedName>
    <definedName name="yhr" localSheetId="5">#REF!</definedName>
    <definedName name="yhr" localSheetId="6">#REF!</definedName>
    <definedName name="yhr" localSheetId="1">#REF!</definedName>
    <definedName name="yhr">#REF!</definedName>
    <definedName name="yhtg" localSheetId="4">#REF!</definedName>
    <definedName name="yhtg" localSheetId="3">#REF!</definedName>
    <definedName name="yhtg" localSheetId="2">#REF!</definedName>
    <definedName name="yhtg" localSheetId="7">#REF!</definedName>
    <definedName name="yhtg" localSheetId="8">#REF!</definedName>
    <definedName name="yhtg" localSheetId="5">#REF!</definedName>
    <definedName name="yhtg" localSheetId="6">#REF!</definedName>
    <definedName name="yhtg" localSheetId="1">#REF!</definedName>
    <definedName name="yhtg">#REF!</definedName>
    <definedName name="yhtgfrde" localSheetId="4">#REF!</definedName>
    <definedName name="yhtgfrde" localSheetId="3">#REF!</definedName>
    <definedName name="yhtgfrde" localSheetId="2">#REF!</definedName>
    <definedName name="yhtgfrde" localSheetId="7">#REF!</definedName>
    <definedName name="yhtgfrde" localSheetId="8">#REF!</definedName>
    <definedName name="yhtgfrde" localSheetId="5">#REF!</definedName>
    <definedName name="yhtgfrde" localSheetId="6">#REF!</definedName>
    <definedName name="yhtgfrde" localSheetId="1">#REF!</definedName>
    <definedName name="yhtgfrde">#REF!</definedName>
    <definedName name="yhtgr" localSheetId="4">#REF!</definedName>
    <definedName name="yhtgr" localSheetId="3">#REF!</definedName>
    <definedName name="yhtgr" localSheetId="2">#REF!</definedName>
    <definedName name="yhtgr" localSheetId="7">#REF!</definedName>
    <definedName name="yhtgr" localSheetId="8">#REF!</definedName>
    <definedName name="yhtgr" localSheetId="5">#REF!</definedName>
    <definedName name="yhtgr" localSheetId="6">#REF!</definedName>
    <definedName name="yhtgr" localSheetId="1">#REF!</definedName>
    <definedName name="yhtgr">#REF!</definedName>
    <definedName name="yhui" localSheetId="4">#REF!</definedName>
    <definedName name="yhui" localSheetId="3">#REF!</definedName>
    <definedName name="yhui" localSheetId="2">#REF!</definedName>
    <definedName name="yhui" localSheetId="7">#REF!</definedName>
    <definedName name="yhui" localSheetId="8">#REF!</definedName>
    <definedName name="yhui" localSheetId="5">#REF!</definedName>
    <definedName name="yhui" localSheetId="6">#REF!</definedName>
    <definedName name="yhui" localSheetId="1">#REF!</definedName>
    <definedName name="yhui">#REF!</definedName>
    <definedName name="YHUJ" localSheetId="4">#REF!</definedName>
    <definedName name="YHUJ" localSheetId="3">#REF!</definedName>
    <definedName name="YHUJ" localSheetId="2">#REF!</definedName>
    <definedName name="YHUJ" localSheetId="7">#REF!</definedName>
    <definedName name="YHUJ" localSheetId="8">#REF!</definedName>
    <definedName name="YHUJ" localSheetId="5">#REF!</definedName>
    <definedName name="YHUJ" localSheetId="6">#REF!</definedName>
    <definedName name="YHUJ" localSheetId="1">#REF!</definedName>
    <definedName name="YHUJ">#REF!</definedName>
    <definedName name="yhujhn" localSheetId="4">#REF!</definedName>
    <definedName name="yhujhn" localSheetId="3">#REF!</definedName>
    <definedName name="yhujhn" localSheetId="2">#REF!</definedName>
    <definedName name="yhujhn" localSheetId="7">#REF!</definedName>
    <definedName name="yhujhn" localSheetId="8">#REF!</definedName>
    <definedName name="yhujhn" localSheetId="5">#REF!</definedName>
    <definedName name="yhujhn" localSheetId="6">#REF!</definedName>
    <definedName name="yhujhn" localSheetId="1">#REF!</definedName>
    <definedName name="yhujhn">#REF!</definedName>
    <definedName name="yhujik" localSheetId="4">#REF!</definedName>
    <definedName name="yhujik" localSheetId="3">#REF!</definedName>
    <definedName name="yhujik" localSheetId="2">#REF!</definedName>
    <definedName name="yhujik" localSheetId="7">#REF!</definedName>
    <definedName name="yhujik" localSheetId="8">#REF!</definedName>
    <definedName name="yhujik" localSheetId="5">#REF!</definedName>
    <definedName name="yhujik" localSheetId="6">#REF!</definedName>
    <definedName name="yhujik" localSheetId="1">#REF!</definedName>
    <definedName name="yhujik">#REF!</definedName>
    <definedName name="yhujiko" localSheetId="4">#REF!</definedName>
    <definedName name="yhujiko" localSheetId="3">#REF!</definedName>
    <definedName name="yhujiko" localSheetId="2">#REF!</definedName>
    <definedName name="yhujiko" localSheetId="7">#REF!</definedName>
    <definedName name="yhujiko" localSheetId="8">#REF!</definedName>
    <definedName name="yhujiko" localSheetId="5">#REF!</definedName>
    <definedName name="yhujiko" localSheetId="6">#REF!</definedName>
    <definedName name="yhujiko" localSheetId="1">#REF!</definedName>
    <definedName name="yhujiko">#REF!</definedName>
    <definedName name="yhujki" localSheetId="4">#REF!</definedName>
    <definedName name="yhujki" localSheetId="3">#REF!</definedName>
    <definedName name="yhujki" localSheetId="2">#REF!</definedName>
    <definedName name="yhujki" localSheetId="7">#REF!</definedName>
    <definedName name="yhujki" localSheetId="8">#REF!</definedName>
    <definedName name="yhujki" localSheetId="5">#REF!</definedName>
    <definedName name="yhujki" localSheetId="6">#REF!</definedName>
    <definedName name="yhujki" localSheetId="1">#REF!</definedName>
    <definedName name="yhujki">#REF!</definedName>
    <definedName name="YHUMSETN" localSheetId="4">#REF!</definedName>
    <definedName name="YHUMSETN" localSheetId="3">#REF!</definedName>
    <definedName name="YHUMSETN" localSheetId="2">#REF!</definedName>
    <definedName name="YHUMSETN" localSheetId="7">#REF!</definedName>
    <definedName name="YHUMSETN" localSheetId="8">#REF!</definedName>
    <definedName name="YHUMSETN" localSheetId="5">#REF!</definedName>
    <definedName name="YHUMSETN" localSheetId="6">#REF!</definedName>
    <definedName name="YHUMSETN" localSheetId="1">#REF!</definedName>
    <definedName name="YHUMSETN">#REF!</definedName>
    <definedName name="YI" localSheetId="4">#REF!</definedName>
    <definedName name="YI" localSheetId="3">#REF!</definedName>
    <definedName name="YI" localSheetId="2">#REF!</definedName>
    <definedName name="YI" localSheetId="7">#REF!</definedName>
    <definedName name="YI" localSheetId="8">#REF!</definedName>
    <definedName name="YI" localSheetId="5">#REF!</definedName>
    <definedName name="YI" localSheetId="6">#REF!</definedName>
    <definedName name="YI" localSheetId="1">#REF!</definedName>
    <definedName name="YI">#REF!</definedName>
    <definedName name="Yield" localSheetId="4">#REF!</definedName>
    <definedName name="Yield" localSheetId="3">#REF!</definedName>
    <definedName name="Yield" localSheetId="2">#REF!</definedName>
    <definedName name="Yield" localSheetId="7">#REF!</definedName>
    <definedName name="Yield" localSheetId="8">#REF!</definedName>
    <definedName name="Yield" localSheetId="5">#REF!</definedName>
    <definedName name="Yield" localSheetId="6">#REF!</definedName>
    <definedName name="Yield" localSheetId="1">#REF!</definedName>
    <definedName name="Yield">#REF!</definedName>
    <definedName name="YIK" localSheetId="4">#REF!</definedName>
    <definedName name="YIK" localSheetId="3">#REF!</definedName>
    <definedName name="YIK" localSheetId="2">#REF!</definedName>
    <definedName name="YIK" localSheetId="7">#REF!</definedName>
    <definedName name="YIK" localSheetId="8">#REF!</definedName>
    <definedName name="YIK" localSheetId="5">#REF!</definedName>
    <definedName name="YIK" localSheetId="6">#REF!</definedName>
    <definedName name="YIK" localSheetId="1">#REF!</definedName>
    <definedName name="YIK">#REF!</definedName>
    <definedName name="YIO" localSheetId="4">#REF!</definedName>
    <definedName name="YIO" localSheetId="3">#REF!</definedName>
    <definedName name="YIO" localSheetId="2">#REF!</definedName>
    <definedName name="YIO" localSheetId="7">#REF!</definedName>
    <definedName name="YIO" localSheetId="8">#REF!</definedName>
    <definedName name="YIO" localSheetId="5">#REF!</definedName>
    <definedName name="YIO" localSheetId="6">#REF!</definedName>
    <definedName name="YIO" localSheetId="1">#REF!</definedName>
    <definedName name="YIO">#REF!</definedName>
    <definedName name="YJ" localSheetId="4">#REF!</definedName>
    <definedName name="YJ" localSheetId="3">#REF!</definedName>
    <definedName name="YJ" localSheetId="2">#REF!</definedName>
    <definedName name="YJ" localSheetId="7">#REF!</definedName>
    <definedName name="YJ" localSheetId="8">#REF!</definedName>
    <definedName name="YJ" localSheetId="5">#REF!</definedName>
    <definedName name="YJ" localSheetId="6">#REF!</definedName>
    <definedName name="YJ" localSheetId="1">#REF!</definedName>
    <definedName name="YJ">#REF!</definedName>
    <definedName name="yj87i9" localSheetId="4">#REF!</definedName>
    <definedName name="yj87i9" localSheetId="3">#REF!</definedName>
    <definedName name="yj87i9" localSheetId="2">#REF!</definedName>
    <definedName name="yj87i9" localSheetId="7">#REF!</definedName>
    <definedName name="yj87i9" localSheetId="8">#REF!</definedName>
    <definedName name="yj87i9" localSheetId="5">#REF!</definedName>
    <definedName name="yj87i9" localSheetId="6">#REF!</definedName>
    <definedName name="yj87i9" localSheetId="1">#REF!</definedName>
    <definedName name="yj87i9">#REF!</definedName>
    <definedName name="yj8rt6we4rt578" localSheetId="4">#REF!</definedName>
    <definedName name="yj8rt6we4rt578" localSheetId="3">#REF!</definedName>
    <definedName name="yj8rt6we4rt578" localSheetId="2">#REF!</definedName>
    <definedName name="yj8rt6we4rt578" localSheetId="7">#REF!</definedName>
    <definedName name="yj8rt6we4rt578" localSheetId="8">#REF!</definedName>
    <definedName name="yj8rt6we4rt578" localSheetId="5">#REF!</definedName>
    <definedName name="yj8rt6we4rt578" localSheetId="6">#REF!</definedName>
    <definedName name="yj8rt6we4rt578" localSheetId="1">#REF!</definedName>
    <definedName name="yj8rt6we4rt578">#REF!</definedName>
    <definedName name="YJH" localSheetId="4">#REF!</definedName>
    <definedName name="YJH" localSheetId="3">#REF!</definedName>
    <definedName name="YJH" localSheetId="2">#REF!</definedName>
    <definedName name="YJH" localSheetId="7">#REF!</definedName>
    <definedName name="YJH" localSheetId="8">#REF!</definedName>
    <definedName name="YJH" localSheetId="5">#REF!</definedName>
    <definedName name="YJH" localSheetId="6">#REF!</definedName>
    <definedName name="YJH" localSheetId="1">#REF!</definedName>
    <definedName name="YJH">#REF!</definedName>
    <definedName name="YJHU" localSheetId="4">#REF!</definedName>
    <definedName name="YJHU" localSheetId="3">#REF!</definedName>
    <definedName name="YJHU" localSheetId="2">#REF!</definedName>
    <definedName name="YJHU" localSheetId="7">#REF!</definedName>
    <definedName name="YJHU" localSheetId="8">#REF!</definedName>
    <definedName name="YJHU" localSheetId="5">#REF!</definedName>
    <definedName name="YJHU" localSheetId="6">#REF!</definedName>
    <definedName name="YJHU" localSheetId="1">#REF!</definedName>
    <definedName name="YJHU">#REF!</definedName>
    <definedName name="yjmp" localSheetId="4">#REF!</definedName>
    <definedName name="yjmp" localSheetId="3">#REF!</definedName>
    <definedName name="yjmp" localSheetId="2">#REF!</definedName>
    <definedName name="yjmp" localSheetId="7">#REF!</definedName>
    <definedName name="yjmp" localSheetId="8">#REF!</definedName>
    <definedName name="yjmp" localSheetId="5">#REF!</definedName>
    <definedName name="yjmp" localSheetId="6">#REF!</definedName>
    <definedName name="yjmp" localSheetId="1">#REF!</definedName>
    <definedName name="yjmp">#REF!</definedName>
    <definedName name="YJY" localSheetId="4">#REF!</definedName>
    <definedName name="YJY" localSheetId="3">#REF!</definedName>
    <definedName name="YJY" localSheetId="2">#REF!</definedName>
    <definedName name="YJY" localSheetId="7">#REF!</definedName>
    <definedName name="YJY" localSheetId="8">#REF!</definedName>
    <definedName name="YJY" localSheetId="5">#REF!</definedName>
    <definedName name="YJY" localSheetId="6">#REF!</definedName>
    <definedName name="YJY" localSheetId="1">#REF!</definedName>
    <definedName name="YJY">#REF!</definedName>
    <definedName name="YK" localSheetId="4">#REF!</definedName>
    <definedName name="YK" localSheetId="3">#REF!</definedName>
    <definedName name="YK" localSheetId="2">#REF!</definedName>
    <definedName name="YK" localSheetId="7">#REF!</definedName>
    <definedName name="YK" localSheetId="8">#REF!</definedName>
    <definedName name="YK" localSheetId="5">#REF!</definedName>
    <definedName name="YK" localSheetId="6">#REF!</definedName>
    <definedName name="YK" localSheetId="1">#REF!</definedName>
    <definedName name="YK">#REF!</definedName>
    <definedName name="yl" localSheetId="4">#REF!</definedName>
    <definedName name="yl" localSheetId="3">#REF!</definedName>
    <definedName name="yl" localSheetId="2">#REF!</definedName>
    <definedName name="yl" localSheetId="7">#REF!</definedName>
    <definedName name="yl" localSheetId="8">#REF!</definedName>
    <definedName name="yl" localSheetId="5">#REF!</definedName>
    <definedName name="yl" localSheetId="6">#REF!</definedName>
    <definedName name="yl" localSheetId="1">#REF!</definedName>
    <definedName name="yl">#REF!</definedName>
    <definedName name="ymiun" localSheetId="4">#REF!</definedName>
    <definedName name="ymiun" localSheetId="3">#REF!</definedName>
    <definedName name="ymiun" localSheetId="2">#REF!</definedName>
    <definedName name="ymiun" localSheetId="7">#REF!</definedName>
    <definedName name="ymiun" localSheetId="8">#REF!</definedName>
    <definedName name="ymiun" localSheetId="5">#REF!</definedName>
    <definedName name="ymiun" localSheetId="6">#REF!</definedName>
    <definedName name="ymiun" localSheetId="1">#REF!</definedName>
    <definedName name="ymiun">#REF!</definedName>
    <definedName name="ynb" localSheetId="4">#REF!</definedName>
    <definedName name="ynb" localSheetId="3">#REF!</definedName>
    <definedName name="ynb" localSheetId="2">#REF!</definedName>
    <definedName name="ynb" localSheetId="7">#REF!</definedName>
    <definedName name="ynb" localSheetId="8">#REF!</definedName>
    <definedName name="ynb" localSheetId="5">#REF!</definedName>
    <definedName name="ynb" localSheetId="6">#REF!</definedName>
    <definedName name="ynb" localSheetId="1">#REF!</definedName>
    <definedName name="ynb">#REF!</definedName>
    <definedName name="YNT" localSheetId="4">#REF!</definedName>
    <definedName name="YNT" localSheetId="3">#REF!</definedName>
    <definedName name="YNT" localSheetId="2">#REF!</definedName>
    <definedName name="YNT" localSheetId="7">#REF!</definedName>
    <definedName name="YNT" localSheetId="8">#REF!</definedName>
    <definedName name="YNT" localSheetId="5">#REF!</definedName>
    <definedName name="YNT" localSheetId="6">#REF!</definedName>
    <definedName name="YNT" localSheetId="1">#REF!</definedName>
    <definedName name="YNT">#REF!</definedName>
    <definedName name="YNTF" localSheetId="4">#REF!</definedName>
    <definedName name="YNTF" localSheetId="3">#REF!</definedName>
    <definedName name="YNTF" localSheetId="2">#REF!</definedName>
    <definedName name="YNTF" localSheetId="7">#REF!</definedName>
    <definedName name="YNTF" localSheetId="8">#REF!</definedName>
    <definedName name="YNTF" localSheetId="5">#REF!</definedName>
    <definedName name="YNTF" localSheetId="6">#REF!</definedName>
    <definedName name="YNTF" localSheetId="1">#REF!</definedName>
    <definedName name="YNTF">#REF!</definedName>
    <definedName name="ynujm" localSheetId="4">#REF!</definedName>
    <definedName name="ynujm" localSheetId="3">#REF!</definedName>
    <definedName name="ynujm" localSheetId="2">#REF!</definedName>
    <definedName name="ynujm" localSheetId="7">#REF!</definedName>
    <definedName name="ynujm" localSheetId="8">#REF!</definedName>
    <definedName name="ynujm" localSheetId="5">#REF!</definedName>
    <definedName name="ynujm" localSheetId="6">#REF!</definedName>
    <definedName name="ynujm" localSheetId="1">#REF!</definedName>
    <definedName name="ynujm">#REF!</definedName>
    <definedName name="YRFED" localSheetId="4">'[20]расш по 146  _2_'!#REF!</definedName>
    <definedName name="YRFED" localSheetId="3">'[20]расш по 146  _2_'!#REF!</definedName>
    <definedName name="YRFED" localSheetId="2">'[20]расш по 146  _2_'!#REF!</definedName>
    <definedName name="YRFED" localSheetId="7">'[20]расш по 146  _2_'!#REF!</definedName>
    <definedName name="YRFED" localSheetId="8">'[20]расш по 146  _2_'!#REF!</definedName>
    <definedName name="YRFED" localSheetId="5">'[20]расш по 146  _2_'!#REF!</definedName>
    <definedName name="YRFED" localSheetId="6">'[20]расш по 146  _2_'!#REF!</definedName>
    <definedName name="YRFED" localSheetId="1">'[20]расш по 146  _2_'!#REF!</definedName>
    <definedName name="YRFED">'[20]расш по 146  _2_'!#REF!</definedName>
    <definedName name="yrjbhjertjberj" localSheetId="4">#REF!</definedName>
    <definedName name="yrjbhjertjberj" localSheetId="3">#REF!</definedName>
    <definedName name="yrjbhjertjberj" localSheetId="2">#REF!</definedName>
    <definedName name="yrjbhjertjberj" localSheetId="7">#REF!</definedName>
    <definedName name="yrjbhjertjberj" localSheetId="8">#REF!</definedName>
    <definedName name="yrjbhjertjberj" localSheetId="5">#REF!</definedName>
    <definedName name="yrjbhjertjberj" localSheetId="6">#REF!</definedName>
    <definedName name="yrjbhjertjberj" localSheetId="1">#REF!</definedName>
    <definedName name="yrjbhjertjberj">#REF!</definedName>
    <definedName name="YT" localSheetId="4">#REF!</definedName>
    <definedName name="YT" localSheetId="3">#REF!</definedName>
    <definedName name="YT" localSheetId="2">#REF!</definedName>
    <definedName name="YT" localSheetId="7">#REF!</definedName>
    <definedName name="YT" localSheetId="8">#REF!</definedName>
    <definedName name="YT" localSheetId="5">#REF!</definedName>
    <definedName name="YT" localSheetId="6">#REF!</definedName>
    <definedName name="YT" localSheetId="1">#REF!</definedName>
    <definedName name="YT">#REF!</definedName>
    <definedName name="ytbt" localSheetId="4">#REF!</definedName>
    <definedName name="ytbt" localSheetId="3">#REF!</definedName>
    <definedName name="ytbt" localSheetId="2">#REF!</definedName>
    <definedName name="ytbt" localSheetId="7">#REF!</definedName>
    <definedName name="ytbt" localSheetId="8">#REF!</definedName>
    <definedName name="ytbt" localSheetId="5">#REF!</definedName>
    <definedName name="ytbt" localSheetId="6">#REF!</definedName>
    <definedName name="ytbt" localSheetId="1">#REF!</definedName>
    <definedName name="ytbt">#REF!</definedName>
    <definedName name="ytd99kzt" localSheetId="4">#REF!</definedName>
    <definedName name="ytd99kzt" localSheetId="3">#REF!</definedName>
    <definedName name="ytd99kzt" localSheetId="2">#REF!</definedName>
    <definedName name="ytd99kzt" localSheetId="7">#REF!</definedName>
    <definedName name="ytd99kzt" localSheetId="8">#REF!</definedName>
    <definedName name="ytd99kzt" localSheetId="5">#REF!</definedName>
    <definedName name="ytd99kzt" localSheetId="6">#REF!</definedName>
    <definedName name="ytd99kzt" localSheetId="1">#REF!</definedName>
    <definedName name="ytd99kzt">#REF!</definedName>
    <definedName name="ytd99usd" localSheetId="4">#REF!</definedName>
    <definedName name="ytd99usd" localSheetId="3">#REF!</definedName>
    <definedName name="ytd99usd" localSheetId="2">#REF!</definedName>
    <definedName name="ytd99usd" localSheetId="7">#REF!</definedName>
    <definedName name="ytd99usd" localSheetId="8">#REF!</definedName>
    <definedName name="ytd99usd" localSheetId="5">#REF!</definedName>
    <definedName name="ytd99usd" localSheetId="6">#REF!</definedName>
    <definedName name="ytd99usd" localSheetId="1">#REF!</definedName>
    <definedName name="ytd99usd">#REF!</definedName>
    <definedName name="yti" localSheetId="4">#REF!</definedName>
    <definedName name="yti" localSheetId="3">#REF!</definedName>
    <definedName name="yti" localSheetId="2">#REF!</definedName>
    <definedName name="yti" localSheetId="7">#REF!</definedName>
    <definedName name="yti" localSheetId="8">#REF!</definedName>
    <definedName name="yti" localSheetId="5">#REF!</definedName>
    <definedName name="yti" localSheetId="6">#REF!</definedName>
    <definedName name="yti" localSheetId="1">#REF!</definedName>
    <definedName name="yti">#REF!</definedName>
    <definedName name="YTJ" localSheetId="4">#REF!</definedName>
    <definedName name="YTJ" localSheetId="3">#REF!</definedName>
    <definedName name="YTJ" localSheetId="2">#REF!</definedName>
    <definedName name="YTJ" localSheetId="7">#REF!</definedName>
    <definedName name="YTJ" localSheetId="8">#REF!</definedName>
    <definedName name="YTJ" localSheetId="5">#REF!</definedName>
    <definedName name="YTJ" localSheetId="6">#REF!</definedName>
    <definedName name="YTJ" localSheetId="1">#REF!</definedName>
    <definedName name="YTJ">#REF!</definedName>
    <definedName name="ytr" localSheetId="4">#REF!</definedName>
    <definedName name="ytr" localSheetId="3">#REF!</definedName>
    <definedName name="ytr" localSheetId="2">#REF!</definedName>
    <definedName name="ytr" localSheetId="7">#REF!</definedName>
    <definedName name="ytr" localSheetId="8">#REF!</definedName>
    <definedName name="ytr" localSheetId="5">#REF!</definedName>
    <definedName name="ytr" localSheetId="6">#REF!</definedName>
    <definedName name="ytr" localSheetId="1">#REF!</definedName>
    <definedName name="ytr">#REF!</definedName>
    <definedName name="ytt">#N/A</definedName>
    <definedName name="yu" localSheetId="4">'[28]34-143'!#REF!</definedName>
    <definedName name="yu" localSheetId="3">'[28]34-143'!#REF!</definedName>
    <definedName name="yu" localSheetId="2">'[28]34-143'!#REF!</definedName>
    <definedName name="yu" localSheetId="7">'[28]34-143'!#REF!</definedName>
    <definedName name="yu" localSheetId="8">'[28]34-143'!#REF!</definedName>
    <definedName name="yu" localSheetId="5">'[28]34-143'!#REF!</definedName>
    <definedName name="yu" localSheetId="6">'[28]34-143'!#REF!</definedName>
    <definedName name="yu" localSheetId="1">'[28]34-143'!#REF!</definedName>
    <definedName name="yu">'[28]34-143'!#REF!</definedName>
    <definedName name="YUI" localSheetId="4">#REF!</definedName>
    <definedName name="YUI" localSheetId="3">#REF!</definedName>
    <definedName name="YUI" localSheetId="2">#REF!</definedName>
    <definedName name="YUI" localSheetId="7">#REF!</definedName>
    <definedName name="YUI" localSheetId="8">#REF!</definedName>
    <definedName name="YUI" localSheetId="5">#REF!</definedName>
    <definedName name="YUI" localSheetId="6">#REF!</definedName>
    <definedName name="YUI" localSheetId="1">#REF!</definedName>
    <definedName name="YUI">#REF!</definedName>
    <definedName name="yuj" localSheetId="4">#REF!</definedName>
    <definedName name="yuj" localSheetId="3">#REF!</definedName>
    <definedName name="yuj" localSheetId="2">#REF!</definedName>
    <definedName name="yuj" localSheetId="7">#REF!</definedName>
    <definedName name="yuj" localSheetId="8">#REF!</definedName>
    <definedName name="yuj" localSheetId="5">#REF!</definedName>
    <definedName name="yuj" localSheetId="6">#REF!</definedName>
    <definedName name="yuj" localSheetId="1">#REF!</definedName>
    <definedName name="yuj">#REF!</definedName>
    <definedName name="yujhik" localSheetId="4">#REF!</definedName>
    <definedName name="yujhik" localSheetId="3">#REF!</definedName>
    <definedName name="yujhik" localSheetId="2">#REF!</definedName>
    <definedName name="yujhik" localSheetId="7">#REF!</definedName>
    <definedName name="yujhik" localSheetId="8">#REF!</definedName>
    <definedName name="yujhik" localSheetId="5">#REF!</definedName>
    <definedName name="yujhik" localSheetId="6">#REF!</definedName>
    <definedName name="yujhik" localSheetId="1">#REF!</definedName>
    <definedName name="yujhik">#REF!</definedName>
    <definedName name="YUJI" localSheetId="4">#REF!</definedName>
    <definedName name="YUJI" localSheetId="3">#REF!</definedName>
    <definedName name="YUJI" localSheetId="2">#REF!</definedName>
    <definedName name="YUJI" localSheetId="7">#REF!</definedName>
    <definedName name="YUJI" localSheetId="8">#REF!</definedName>
    <definedName name="YUJI" localSheetId="5">#REF!</definedName>
    <definedName name="YUJI" localSheetId="6">#REF!</definedName>
    <definedName name="YUJI" localSheetId="1">#REF!</definedName>
    <definedName name="YUJI">#REF!</definedName>
    <definedName name="YUNY" localSheetId="4">#REF!</definedName>
    <definedName name="YUNY" localSheetId="3">#REF!</definedName>
    <definedName name="YUNY" localSheetId="2">#REF!</definedName>
    <definedName name="YUNY" localSheetId="7">#REF!</definedName>
    <definedName name="YUNY" localSheetId="8">#REF!</definedName>
    <definedName name="YUNY" localSheetId="5">#REF!</definedName>
    <definedName name="YUNY" localSheetId="6">#REF!</definedName>
    <definedName name="YUNY" localSheetId="1">#REF!</definedName>
    <definedName name="YUNY">#REF!</definedName>
    <definedName name="YUYJTRE" localSheetId="4">#REF!</definedName>
    <definedName name="YUYJTRE" localSheetId="3">#REF!</definedName>
    <definedName name="YUYJTRE" localSheetId="2">#REF!</definedName>
    <definedName name="YUYJTRE" localSheetId="7">#REF!</definedName>
    <definedName name="YUYJTRE" localSheetId="8">#REF!</definedName>
    <definedName name="YUYJTRE" localSheetId="5">#REF!</definedName>
    <definedName name="YUYJTRE" localSheetId="6">#REF!</definedName>
    <definedName name="YUYJTRE" localSheetId="1">#REF!</definedName>
    <definedName name="YUYJTRE">#REF!</definedName>
    <definedName name="YVTDCR" localSheetId="4">#REF!</definedName>
    <definedName name="YVTDCR" localSheetId="3">#REF!</definedName>
    <definedName name="YVTDCR" localSheetId="2">#REF!</definedName>
    <definedName name="YVTDCR" localSheetId="7">#REF!</definedName>
    <definedName name="YVTDCR" localSheetId="8">#REF!</definedName>
    <definedName name="YVTDCR" localSheetId="5">#REF!</definedName>
    <definedName name="YVTDCR" localSheetId="6">#REF!</definedName>
    <definedName name="YVTDCR" localSheetId="1">#REF!</definedName>
    <definedName name="YVTDCR">#REF!</definedName>
    <definedName name="yy" localSheetId="4">#REF!</definedName>
    <definedName name="yy" localSheetId="3">#REF!</definedName>
    <definedName name="yy" localSheetId="2">#REF!</definedName>
    <definedName name="yy" localSheetId="7">#REF!</definedName>
    <definedName name="yy" localSheetId="8">#REF!</definedName>
    <definedName name="yy" localSheetId="5">#REF!</definedName>
    <definedName name="yy" localSheetId="6">#REF!</definedName>
    <definedName name="yy" localSheetId="1">#REF!</definedName>
    <definedName name="yy">#REF!</definedName>
    <definedName name="yyyy" localSheetId="4">#REF!</definedName>
    <definedName name="yyyy" localSheetId="3">#REF!</definedName>
    <definedName name="yyyy" localSheetId="2">#REF!</definedName>
    <definedName name="yyyy" localSheetId="7">#REF!</definedName>
    <definedName name="yyyy" localSheetId="8">#REF!</definedName>
    <definedName name="yyyy" localSheetId="5">#REF!</definedName>
    <definedName name="yyyy" localSheetId="6">#REF!</definedName>
    <definedName name="yyyy" localSheetId="1">#REF!</definedName>
    <definedName name="yyyy">#REF!</definedName>
    <definedName name="yyyyy" localSheetId="4">#REF!</definedName>
    <definedName name="yyyyy" localSheetId="3">#REF!</definedName>
    <definedName name="yyyyy" localSheetId="2">#REF!</definedName>
    <definedName name="yyyyy" localSheetId="7">#REF!</definedName>
    <definedName name="yyyyy" localSheetId="8">#REF!</definedName>
    <definedName name="yyyyy" localSheetId="5">#REF!</definedName>
    <definedName name="yyyyy" localSheetId="6">#REF!</definedName>
    <definedName name="yyyyy" localSheetId="1">#REF!</definedName>
    <definedName name="yyyyy">#REF!</definedName>
    <definedName name="YYYYYYYYYYYY" localSheetId="4">#REF!</definedName>
    <definedName name="YYYYYYYYYYYY" localSheetId="3">#REF!</definedName>
    <definedName name="YYYYYYYYYYYY" localSheetId="2">#REF!</definedName>
    <definedName name="YYYYYYYYYYYY" localSheetId="7">#REF!</definedName>
    <definedName name="YYYYYYYYYYYY" localSheetId="8">#REF!</definedName>
    <definedName name="YYYYYYYYYYYY" localSheetId="5">#REF!</definedName>
    <definedName name="YYYYYYYYYYYY" localSheetId="6">#REF!</definedName>
    <definedName name="YYYYYYYYYYYY" localSheetId="1">#REF!</definedName>
    <definedName name="YYYYYYYYYYYY">#REF!</definedName>
    <definedName name="z" localSheetId="4">#REF!</definedName>
    <definedName name="z" localSheetId="3">#REF!</definedName>
    <definedName name="z" localSheetId="2">#REF!</definedName>
    <definedName name="z" localSheetId="7">#REF!</definedName>
    <definedName name="z" localSheetId="8">#REF!</definedName>
    <definedName name="z" localSheetId="5">#REF!</definedName>
    <definedName name="z" localSheetId="6">#REF!</definedName>
    <definedName name="z" localSheetId="1">#REF!</definedName>
    <definedName name="z">#REF!</definedName>
    <definedName name="Z_C37E65A7_9893_435E_9759_72E0D8A5DD87_.wvu.PrintTitles" localSheetId="4" hidden="1">#REF!</definedName>
    <definedName name="Z_C37E65A7_9893_435E_9759_72E0D8A5DD87_.wvu.PrintTitles" localSheetId="3" hidden="1">#REF!</definedName>
    <definedName name="Z_C37E65A7_9893_435E_9759_72E0D8A5DD87_.wvu.PrintTitles" localSheetId="2" hidden="1">#REF!</definedName>
    <definedName name="Z_C37E65A7_9893_435E_9759_72E0D8A5DD87_.wvu.PrintTitles" localSheetId="7" hidden="1">#REF!</definedName>
    <definedName name="Z_C37E65A7_9893_435E_9759_72E0D8A5DD87_.wvu.PrintTitles" localSheetId="8" hidden="1">#REF!</definedName>
    <definedName name="Z_C37E65A7_9893_435E_9759_72E0D8A5DD87_.wvu.PrintTitles" localSheetId="5" hidden="1">#REF!</definedName>
    <definedName name="Z_C37E65A7_9893_435E_9759_72E0D8A5DD87_.wvu.PrintTitles" localSheetId="6" hidden="1">#REF!</definedName>
    <definedName name="Z_C37E65A7_9893_435E_9759_72E0D8A5DD87_.wvu.PrintTitles" localSheetId="1" hidden="1">#REF!</definedName>
    <definedName name="Z_C37E65A7_9893_435E_9759_72E0D8A5DD87_.wvu.PrintTitles" hidden="1">#REF!</definedName>
    <definedName name="Z_C37E65A7_9893_435E_9759_72E0D8A5DD87__wvu_PrintTitles" localSheetId="4">#REF!</definedName>
    <definedName name="Z_C37E65A7_9893_435E_9759_72E0D8A5DD87__wvu_PrintTitles" localSheetId="3">#REF!</definedName>
    <definedName name="Z_C37E65A7_9893_435E_9759_72E0D8A5DD87__wvu_PrintTitles" localSheetId="2">#REF!</definedName>
    <definedName name="Z_C37E65A7_9893_435E_9759_72E0D8A5DD87__wvu_PrintTitles" localSheetId="7">#REF!</definedName>
    <definedName name="Z_C37E65A7_9893_435E_9759_72E0D8A5DD87__wvu_PrintTitles" localSheetId="8">#REF!</definedName>
    <definedName name="Z_C37E65A7_9893_435E_9759_72E0D8A5DD87__wvu_PrintTitles" localSheetId="5">#REF!</definedName>
    <definedName name="Z_C37E65A7_9893_435E_9759_72E0D8A5DD87__wvu_PrintTitles" localSheetId="6">#REF!</definedName>
    <definedName name="Z_C37E65A7_9893_435E_9759_72E0D8A5DD87__wvu_PrintTitles" localSheetId="1">#REF!</definedName>
    <definedName name="Z_C37E65A7_9893_435E_9759_72E0D8A5DD87__wvu_PrintTitles">#REF!</definedName>
    <definedName name="ZDF" localSheetId="4">#REF!</definedName>
    <definedName name="ZDF" localSheetId="3">#REF!</definedName>
    <definedName name="ZDF" localSheetId="2">#REF!</definedName>
    <definedName name="ZDF" localSheetId="7">#REF!</definedName>
    <definedName name="ZDF" localSheetId="8">#REF!</definedName>
    <definedName name="ZDF" localSheetId="5">#REF!</definedName>
    <definedName name="ZDF" localSheetId="6">#REF!</definedName>
    <definedName name="ZDF" localSheetId="1">#REF!</definedName>
    <definedName name="ZDF">#REF!</definedName>
    <definedName name="zheldor" localSheetId="4">'[15]yO302.1'!#REF!</definedName>
    <definedName name="zheldor" localSheetId="3">'[15]yO302.1'!#REF!</definedName>
    <definedName name="zheldor" localSheetId="2">'[15]yO302.1'!#REF!</definedName>
    <definedName name="zheldor" localSheetId="7">'[15]yO302.1'!#REF!</definedName>
    <definedName name="zheldor" localSheetId="8">'[15]yO302.1'!#REF!</definedName>
    <definedName name="zheldor" localSheetId="5">'[15]yO302.1'!#REF!</definedName>
    <definedName name="zheldor" localSheetId="6">'[15]yO302.1'!#REF!</definedName>
    <definedName name="zheldor" localSheetId="1">'[15]yO302.1'!#REF!</definedName>
    <definedName name="zheldor">'[15]yO302.1'!#REF!</definedName>
    <definedName name="zheldorizdat" localSheetId="4">'[15]yO302.1'!#REF!</definedName>
    <definedName name="zheldorizdat" localSheetId="3">'[15]yO302.1'!#REF!</definedName>
    <definedName name="zheldorizdat" localSheetId="2">'[15]yO302.1'!#REF!</definedName>
    <definedName name="zheldorizdat" localSheetId="7">'[15]yO302.1'!#REF!</definedName>
    <definedName name="zheldorizdat" localSheetId="8">'[15]yO302.1'!#REF!</definedName>
    <definedName name="zheldorizdat" localSheetId="5">'[15]yO302.1'!#REF!</definedName>
    <definedName name="zheldorizdat" localSheetId="6">'[15]yO302.1'!#REF!</definedName>
    <definedName name="zheldorizdat" localSheetId="1">'[15]yO302.1'!#REF!</definedName>
    <definedName name="zheldorizdat">'[15]yO302.1'!#REF!</definedName>
    <definedName name="zs" localSheetId="4">#REF!</definedName>
    <definedName name="zs" localSheetId="3">#REF!</definedName>
    <definedName name="zs" localSheetId="2">#REF!</definedName>
    <definedName name="zs" localSheetId="7">#REF!</definedName>
    <definedName name="zs" localSheetId="8">#REF!</definedName>
    <definedName name="zs" localSheetId="5">#REF!</definedName>
    <definedName name="zs" localSheetId="6">#REF!</definedName>
    <definedName name="zs" localSheetId="1">#REF!</definedName>
    <definedName name="zs">#REF!</definedName>
    <definedName name="zw" localSheetId="4">#REF!</definedName>
    <definedName name="zw" localSheetId="3">#REF!</definedName>
    <definedName name="zw" localSheetId="2">#REF!</definedName>
    <definedName name="zw" localSheetId="7">#REF!</definedName>
    <definedName name="zw" localSheetId="8">#REF!</definedName>
    <definedName name="zw" localSheetId="5">#REF!</definedName>
    <definedName name="zw" localSheetId="6">#REF!</definedName>
    <definedName name="zw" localSheetId="1">#REF!</definedName>
    <definedName name="zw">#REF!</definedName>
    <definedName name="zzz" localSheetId="4">#REF!</definedName>
    <definedName name="zzz" localSheetId="3">#REF!</definedName>
    <definedName name="zzz" localSheetId="2">#REF!</definedName>
    <definedName name="zzz" localSheetId="7">#REF!</definedName>
    <definedName name="zzz" localSheetId="8">#REF!</definedName>
    <definedName name="zzz" localSheetId="5">#REF!</definedName>
    <definedName name="zzz" localSheetId="6">#REF!</definedName>
    <definedName name="zzz" localSheetId="1">#REF!</definedName>
    <definedName name="zzz">#REF!</definedName>
    <definedName name="а" localSheetId="4">#REF!</definedName>
    <definedName name="а" localSheetId="3">#REF!</definedName>
    <definedName name="а" localSheetId="2">#REF!</definedName>
    <definedName name="а" localSheetId="7">#REF!</definedName>
    <definedName name="а" localSheetId="8">#REF!</definedName>
    <definedName name="а" localSheetId="5">#REF!</definedName>
    <definedName name="а" localSheetId="6">#REF!</definedName>
    <definedName name="а" localSheetId="0">#REF!</definedName>
    <definedName name="а" localSheetId="1">#REF!</definedName>
    <definedName name="а">#REF!</definedName>
    <definedName name="а_1" localSheetId="4">#REF!</definedName>
    <definedName name="а_1" localSheetId="3">#REF!</definedName>
    <definedName name="а_1" localSheetId="2">#REF!</definedName>
    <definedName name="а_1" localSheetId="7">#REF!</definedName>
    <definedName name="а_1" localSheetId="8">#REF!</definedName>
    <definedName name="а_1" localSheetId="5">#REF!</definedName>
    <definedName name="а_1" localSheetId="6">#REF!</definedName>
    <definedName name="а_1" localSheetId="1">#REF!</definedName>
    <definedName name="а_1">#REF!</definedName>
    <definedName name="а_2" localSheetId="4">#REF!</definedName>
    <definedName name="а_2" localSheetId="3">#REF!</definedName>
    <definedName name="а_2" localSheetId="2">#REF!</definedName>
    <definedName name="а_2" localSheetId="7">#REF!</definedName>
    <definedName name="а_2" localSheetId="8">#REF!</definedName>
    <definedName name="а_2" localSheetId="5">#REF!</definedName>
    <definedName name="а_2" localSheetId="6">#REF!</definedName>
    <definedName name="а_2" localSheetId="1">#REF!</definedName>
    <definedName name="а_2">#REF!</definedName>
    <definedName name="а_3" localSheetId="4">#REF!</definedName>
    <definedName name="а_3" localSheetId="3">#REF!</definedName>
    <definedName name="а_3" localSheetId="2">#REF!</definedName>
    <definedName name="а_3" localSheetId="7">#REF!</definedName>
    <definedName name="а_3" localSheetId="8">#REF!</definedName>
    <definedName name="а_3" localSheetId="5">#REF!</definedName>
    <definedName name="а_3" localSheetId="6">#REF!</definedName>
    <definedName name="а_3" localSheetId="1">#REF!</definedName>
    <definedName name="а_3">#REF!</definedName>
    <definedName name="а_4" localSheetId="4">#REF!</definedName>
    <definedName name="а_4" localSheetId="3">#REF!</definedName>
    <definedName name="а_4" localSheetId="2">#REF!</definedName>
    <definedName name="а_4" localSheetId="7">#REF!</definedName>
    <definedName name="а_4" localSheetId="8">#REF!</definedName>
    <definedName name="а_4" localSheetId="5">#REF!</definedName>
    <definedName name="а_4" localSheetId="6">#REF!</definedName>
    <definedName name="а_4" localSheetId="1">#REF!</definedName>
    <definedName name="а_4">#REF!</definedName>
    <definedName name="А1" localSheetId="4">#REF!</definedName>
    <definedName name="А1" localSheetId="3">#REF!</definedName>
    <definedName name="А1" localSheetId="2">#REF!</definedName>
    <definedName name="А1" localSheetId="7">#REF!</definedName>
    <definedName name="А1" localSheetId="8">#REF!</definedName>
    <definedName name="А1" localSheetId="5">#REF!</definedName>
    <definedName name="А1" localSheetId="6">#REF!</definedName>
    <definedName name="А1" localSheetId="1">#REF!</definedName>
    <definedName name="А1">#REF!</definedName>
    <definedName name="А1_1" localSheetId="4">#REF!</definedName>
    <definedName name="А1_1" localSheetId="3">#REF!</definedName>
    <definedName name="А1_1" localSheetId="2">#REF!</definedName>
    <definedName name="А1_1" localSheetId="7">#REF!</definedName>
    <definedName name="А1_1" localSheetId="8">#REF!</definedName>
    <definedName name="А1_1" localSheetId="5">#REF!</definedName>
    <definedName name="А1_1" localSheetId="6">#REF!</definedName>
    <definedName name="А1_1" localSheetId="1">#REF!</definedName>
    <definedName name="А1_1">#REF!</definedName>
    <definedName name="А1_10" localSheetId="4">#REF!</definedName>
    <definedName name="А1_10" localSheetId="3">#REF!</definedName>
    <definedName name="А1_10" localSheetId="2">#REF!</definedName>
    <definedName name="А1_10" localSheetId="7">#REF!</definedName>
    <definedName name="А1_10" localSheetId="8">#REF!</definedName>
    <definedName name="А1_10" localSheetId="5">#REF!</definedName>
    <definedName name="А1_10" localSheetId="6">#REF!</definedName>
    <definedName name="А1_10" localSheetId="1">#REF!</definedName>
    <definedName name="А1_10">#REF!</definedName>
    <definedName name="А1_11" localSheetId="4">#REF!</definedName>
    <definedName name="А1_11" localSheetId="3">#REF!</definedName>
    <definedName name="А1_11" localSheetId="2">#REF!</definedName>
    <definedName name="А1_11" localSheetId="7">#REF!</definedName>
    <definedName name="А1_11" localSheetId="8">#REF!</definedName>
    <definedName name="А1_11" localSheetId="5">#REF!</definedName>
    <definedName name="А1_11" localSheetId="6">#REF!</definedName>
    <definedName name="А1_11" localSheetId="1">#REF!</definedName>
    <definedName name="А1_11">#REF!</definedName>
    <definedName name="А1_12" localSheetId="4">#REF!</definedName>
    <definedName name="А1_12" localSheetId="3">#REF!</definedName>
    <definedName name="А1_12" localSheetId="2">#REF!</definedName>
    <definedName name="А1_12" localSheetId="7">#REF!</definedName>
    <definedName name="А1_12" localSheetId="8">#REF!</definedName>
    <definedName name="А1_12" localSheetId="5">#REF!</definedName>
    <definedName name="А1_12" localSheetId="6">#REF!</definedName>
    <definedName name="А1_12" localSheetId="1">#REF!</definedName>
    <definedName name="А1_12">#REF!</definedName>
    <definedName name="А1_13" localSheetId="4">#REF!</definedName>
    <definedName name="А1_13" localSheetId="3">#REF!</definedName>
    <definedName name="А1_13" localSheetId="2">#REF!</definedName>
    <definedName name="А1_13" localSheetId="7">#REF!</definedName>
    <definedName name="А1_13" localSheetId="8">#REF!</definedName>
    <definedName name="А1_13" localSheetId="5">#REF!</definedName>
    <definedName name="А1_13" localSheetId="6">#REF!</definedName>
    <definedName name="А1_13" localSheetId="1">#REF!</definedName>
    <definedName name="А1_13">#REF!</definedName>
    <definedName name="А1_2" localSheetId="4">#REF!</definedName>
    <definedName name="А1_2" localSheetId="3">#REF!</definedName>
    <definedName name="А1_2" localSheetId="2">#REF!</definedName>
    <definedName name="А1_2" localSheetId="7">#REF!</definedName>
    <definedName name="А1_2" localSheetId="8">#REF!</definedName>
    <definedName name="А1_2" localSheetId="5">#REF!</definedName>
    <definedName name="А1_2" localSheetId="6">#REF!</definedName>
    <definedName name="А1_2" localSheetId="1">#REF!</definedName>
    <definedName name="А1_2">#REF!</definedName>
    <definedName name="А1_3" localSheetId="4">#REF!</definedName>
    <definedName name="А1_3" localSheetId="3">#REF!</definedName>
    <definedName name="А1_3" localSheetId="2">#REF!</definedName>
    <definedName name="А1_3" localSheetId="7">#REF!</definedName>
    <definedName name="А1_3" localSheetId="8">#REF!</definedName>
    <definedName name="А1_3" localSheetId="5">#REF!</definedName>
    <definedName name="А1_3" localSheetId="6">#REF!</definedName>
    <definedName name="А1_3" localSheetId="1">#REF!</definedName>
    <definedName name="А1_3">#REF!</definedName>
    <definedName name="А1_4" localSheetId="4">#REF!</definedName>
    <definedName name="А1_4" localSheetId="3">#REF!</definedName>
    <definedName name="А1_4" localSheetId="2">#REF!</definedName>
    <definedName name="А1_4" localSheetId="7">#REF!</definedName>
    <definedName name="А1_4" localSheetId="8">#REF!</definedName>
    <definedName name="А1_4" localSheetId="5">#REF!</definedName>
    <definedName name="А1_4" localSheetId="6">#REF!</definedName>
    <definedName name="А1_4" localSheetId="1">#REF!</definedName>
    <definedName name="А1_4">#REF!</definedName>
    <definedName name="А1_5" localSheetId="4">#REF!</definedName>
    <definedName name="А1_5" localSheetId="3">#REF!</definedName>
    <definedName name="А1_5" localSheetId="2">#REF!</definedName>
    <definedName name="А1_5" localSheetId="7">#REF!</definedName>
    <definedName name="А1_5" localSheetId="8">#REF!</definedName>
    <definedName name="А1_5" localSheetId="5">#REF!</definedName>
    <definedName name="А1_5" localSheetId="6">#REF!</definedName>
    <definedName name="А1_5" localSheetId="1">#REF!</definedName>
    <definedName name="А1_5">#REF!</definedName>
    <definedName name="А1_6" localSheetId="4">#REF!</definedName>
    <definedName name="А1_6" localSheetId="3">#REF!</definedName>
    <definedName name="А1_6" localSheetId="2">#REF!</definedName>
    <definedName name="А1_6" localSheetId="7">#REF!</definedName>
    <definedName name="А1_6" localSheetId="8">#REF!</definedName>
    <definedName name="А1_6" localSheetId="5">#REF!</definedName>
    <definedName name="А1_6" localSheetId="6">#REF!</definedName>
    <definedName name="А1_6" localSheetId="1">#REF!</definedName>
    <definedName name="А1_6">#REF!</definedName>
    <definedName name="А1_7" localSheetId="4">#REF!</definedName>
    <definedName name="А1_7" localSheetId="3">#REF!</definedName>
    <definedName name="А1_7" localSheetId="2">#REF!</definedName>
    <definedName name="А1_7" localSheetId="7">#REF!</definedName>
    <definedName name="А1_7" localSheetId="8">#REF!</definedName>
    <definedName name="А1_7" localSheetId="5">#REF!</definedName>
    <definedName name="А1_7" localSheetId="6">#REF!</definedName>
    <definedName name="А1_7" localSheetId="1">#REF!</definedName>
    <definedName name="А1_7">#REF!</definedName>
    <definedName name="А1_8" localSheetId="4">#REF!</definedName>
    <definedName name="А1_8" localSheetId="3">#REF!</definedName>
    <definedName name="А1_8" localSheetId="2">#REF!</definedName>
    <definedName name="А1_8" localSheetId="7">#REF!</definedName>
    <definedName name="А1_8" localSheetId="8">#REF!</definedName>
    <definedName name="А1_8" localSheetId="5">#REF!</definedName>
    <definedName name="А1_8" localSheetId="6">#REF!</definedName>
    <definedName name="А1_8" localSheetId="1">#REF!</definedName>
    <definedName name="А1_8">#REF!</definedName>
    <definedName name="А1_9" localSheetId="4">#REF!</definedName>
    <definedName name="А1_9" localSheetId="3">#REF!</definedName>
    <definedName name="А1_9" localSheetId="2">#REF!</definedName>
    <definedName name="А1_9" localSheetId="7">#REF!</definedName>
    <definedName name="А1_9" localSheetId="8">#REF!</definedName>
    <definedName name="А1_9" localSheetId="5">#REF!</definedName>
    <definedName name="А1_9" localSheetId="6">#REF!</definedName>
    <definedName name="А1_9" localSheetId="1">#REF!</definedName>
    <definedName name="А1_9">#REF!</definedName>
    <definedName name="А10">#N/A</definedName>
    <definedName name="А10.">#N/A</definedName>
    <definedName name="А11">#N/A</definedName>
    <definedName name="а123" localSheetId="4">#REF!</definedName>
    <definedName name="а123" localSheetId="3">#REF!</definedName>
    <definedName name="а123" localSheetId="2">#REF!</definedName>
    <definedName name="а123" localSheetId="7">#REF!</definedName>
    <definedName name="а123" localSheetId="8">#REF!</definedName>
    <definedName name="а123" localSheetId="5">#REF!</definedName>
    <definedName name="а123" localSheetId="6">#REF!</definedName>
    <definedName name="а123" localSheetId="1">#REF!</definedName>
    <definedName name="а123">#REF!</definedName>
    <definedName name="А2" localSheetId="4">#REF!</definedName>
    <definedName name="А2" localSheetId="3">#REF!</definedName>
    <definedName name="А2" localSheetId="2">#REF!</definedName>
    <definedName name="А2" localSheetId="7">#REF!</definedName>
    <definedName name="А2" localSheetId="8">#REF!</definedName>
    <definedName name="А2" localSheetId="5">#REF!</definedName>
    <definedName name="А2" localSheetId="6">#REF!</definedName>
    <definedName name="А2" localSheetId="1">#REF!</definedName>
    <definedName name="А2">#REF!</definedName>
    <definedName name="А24" localSheetId="4">#REF!</definedName>
    <definedName name="А24" localSheetId="3">#REF!</definedName>
    <definedName name="А24" localSheetId="2">#REF!</definedName>
    <definedName name="А24" localSheetId="7">#REF!</definedName>
    <definedName name="А24" localSheetId="8">#REF!</definedName>
    <definedName name="А24" localSheetId="5">#REF!</definedName>
    <definedName name="А24" localSheetId="6">#REF!</definedName>
    <definedName name="А24" localSheetId="1">#REF!</definedName>
    <definedName name="А24">#REF!</definedName>
    <definedName name="А24_1" localSheetId="4">#REF!</definedName>
    <definedName name="А24_1" localSheetId="3">#REF!</definedName>
    <definedName name="А24_1" localSheetId="2">#REF!</definedName>
    <definedName name="А24_1" localSheetId="7">#REF!</definedName>
    <definedName name="А24_1" localSheetId="8">#REF!</definedName>
    <definedName name="А24_1" localSheetId="5">#REF!</definedName>
    <definedName name="А24_1" localSheetId="6">#REF!</definedName>
    <definedName name="А24_1" localSheetId="1">#REF!</definedName>
    <definedName name="А24_1">#REF!</definedName>
    <definedName name="А24_2" localSheetId="4">#REF!</definedName>
    <definedName name="А24_2" localSheetId="3">#REF!</definedName>
    <definedName name="А24_2" localSheetId="2">#REF!</definedName>
    <definedName name="А24_2" localSheetId="7">#REF!</definedName>
    <definedName name="А24_2" localSheetId="8">#REF!</definedName>
    <definedName name="А24_2" localSheetId="5">#REF!</definedName>
    <definedName name="А24_2" localSheetId="6">#REF!</definedName>
    <definedName name="А24_2" localSheetId="1">#REF!</definedName>
    <definedName name="А24_2">#REF!</definedName>
    <definedName name="А24_3" localSheetId="4">#REF!</definedName>
    <definedName name="А24_3" localSheetId="3">#REF!</definedName>
    <definedName name="А24_3" localSheetId="2">#REF!</definedName>
    <definedName name="А24_3" localSheetId="7">#REF!</definedName>
    <definedName name="А24_3" localSheetId="8">#REF!</definedName>
    <definedName name="А24_3" localSheetId="5">#REF!</definedName>
    <definedName name="А24_3" localSheetId="6">#REF!</definedName>
    <definedName name="А24_3" localSheetId="1">#REF!</definedName>
    <definedName name="А24_3">#REF!</definedName>
    <definedName name="А24_4" localSheetId="4">#REF!</definedName>
    <definedName name="А24_4" localSheetId="3">#REF!</definedName>
    <definedName name="А24_4" localSheetId="2">#REF!</definedName>
    <definedName name="А24_4" localSheetId="7">#REF!</definedName>
    <definedName name="А24_4" localSheetId="8">#REF!</definedName>
    <definedName name="А24_4" localSheetId="5">#REF!</definedName>
    <definedName name="А24_4" localSheetId="6">#REF!</definedName>
    <definedName name="А24_4" localSheetId="1">#REF!</definedName>
    <definedName name="А24_4">#REF!</definedName>
    <definedName name="А54ЕН67Г" localSheetId="4">#REF!</definedName>
    <definedName name="А54ЕН67Г" localSheetId="3">#REF!</definedName>
    <definedName name="А54ЕН67Г" localSheetId="2">#REF!</definedName>
    <definedName name="А54ЕН67Г" localSheetId="7">#REF!</definedName>
    <definedName name="А54ЕН67Г" localSheetId="8">#REF!</definedName>
    <definedName name="А54ЕН67Г" localSheetId="5">#REF!</definedName>
    <definedName name="А54ЕН67Г" localSheetId="6">#REF!</definedName>
    <definedName name="А54ЕН67Г" localSheetId="1">#REF!</definedName>
    <definedName name="А54ЕН67Г">#REF!</definedName>
    <definedName name="а56" localSheetId="4">#REF!</definedName>
    <definedName name="а56" localSheetId="3">#REF!</definedName>
    <definedName name="а56" localSheetId="2">#REF!</definedName>
    <definedName name="а56" localSheetId="7">#REF!</definedName>
    <definedName name="а56" localSheetId="8">#REF!</definedName>
    <definedName name="а56" localSheetId="5">#REF!</definedName>
    <definedName name="а56" localSheetId="6">#REF!</definedName>
    <definedName name="а56" localSheetId="1">#REF!</definedName>
    <definedName name="а56">#REF!</definedName>
    <definedName name="а56г7" localSheetId="4">#REF!</definedName>
    <definedName name="а56г7" localSheetId="3">#REF!</definedName>
    <definedName name="а56г7" localSheetId="2">#REF!</definedName>
    <definedName name="а56г7" localSheetId="7">#REF!</definedName>
    <definedName name="а56г7" localSheetId="8">#REF!</definedName>
    <definedName name="а56г7" localSheetId="5">#REF!</definedName>
    <definedName name="а56г7" localSheetId="6">#REF!</definedName>
    <definedName name="а56г7" localSheetId="1">#REF!</definedName>
    <definedName name="а56г7">#REF!</definedName>
    <definedName name="аа" localSheetId="4">#REF!</definedName>
    <definedName name="аа" localSheetId="3">#REF!</definedName>
    <definedName name="аа" localSheetId="2">#REF!</definedName>
    <definedName name="аа" localSheetId="7">#REF!</definedName>
    <definedName name="аа" localSheetId="8">#REF!</definedName>
    <definedName name="аа" localSheetId="5">#REF!</definedName>
    <definedName name="аа" localSheetId="6">#REF!</definedName>
    <definedName name="аа" localSheetId="1">#REF!</definedName>
    <definedName name="аа">#REF!</definedName>
    <definedName name="АА44" localSheetId="4">#REF!</definedName>
    <definedName name="АА44" localSheetId="3">#REF!</definedName>
    <definedName name="АА44" localSheetId="2">#REF!</definedName>
    <definedName name="АА44" localSheetId="7">#REF!</definedName>
    <definedName name="АА44" localSheetId="8">#REF!</definedName>
    <definedName name="АА44" localSheetId="5">#REF!</definedName>
    <definedName name="АА44" localSheetId="6">#REF!</definedName>
    <definedName name="АА44" localSheetId="1">#REF!</definedName>
    <definedName name="АА44">#REF!</definedName>
    <definedName name="ааа" localSheetId="4">#REF!</definedName>
    <definedName name="ааа" localSheetId="3">#REF!</definedName>
    <definedName name="ааа" localSheetId="2">#REF!</definedName>
    <definedName name="ааа" localSheetId="7">#REF!</definedName>
    <definedName name="ааа" localSheetId="8">#REF!</definedName>
    <definedName name="ааа" localSheetId="5">#REF!</definedName>
    <definedName name="ааа" localSheetId="6">#REF!</definedName>
    <definedName name="ааа" localSheetId="1">#REF!</definedName>
    <definedName name="ааа">#REF!</definedName>
    <definedName name="аааа" localSheetId="4">#REF!</definedName>
    <definedName name="аааа" localSheetId="3">#REF!</definedName>
    <definedName name="аааа" localSheetId="2">#REF!</definedName>
    <definedName name="аааа" localSheetId="7">#REF!</definedName>
    <definedName name="аааа" localSheetId="8">#REF!</definedName>
    <definedName name="аааа" localSheetId="5">#REF!</definedName>
    <definedName name="аааа" localSheetId="6">#REF!</definedName>
    <definedName name="аааа" localSheetId="1">#REF!</definedName>
    <definedName name="аааа">#REF!</definedName>
    <definedName name="АААААААА">#N/A</definedName>
    <definedName name="аапп" localSheetId="4">#REF!</definedName>
    <definedName name="аапп" localSheetId="3">#REF!</definedName>
    <definedName name="аапп" localSheetId="2">#REF!</definedName>
    <definedName name="аапп" localSheetId="7">#REF!</definedName>
    <definedName name="аапп" localSheetId="8">#REF!</definedName>
    <definedName name="аапп" localSheetId="5">#REF!</definedName>
    <definedName name="аапп" localSheetId="6">#REF!</definedName>
    <definedName name="аапп" localSheetId="1">#REF!</definedName>
    <definedName name="аапп">#REF!</definedName>
    <definedName name="АБП">'[48]Служебный ФКРБ'!$A$2:$A$122</definedName>
    <definedName name="АБП_1" localSheetId="4">#REF!</definedName>
    <definedName name="АБП_1" localSheetId="3">#REF!</definedName>
    <definedName name="АБП_1" localSheetId="2">#REF!</definedName>
    <definedName name="АБП_1" localSheetId="7">#REF!</definedName>
    <definedName name="АБП_1" localSheetId="8">#REF!</definedName>
    <definedName name="АБП_1" localSheetId="5">#REF!</definedName>
    <definedName name="АБП_1" localSheetId="6">#REF!</definedName>
    <definedName name="АБП_1" localSheetId="0">#REF!</definedName>
    <definedName name="АБП_1" localSheetId="1">#REF!</definedName>
    <definedName name="АБП_1">#REF!</definedName>
    <definedName name="АБП_2" localSheetId="4">#REF!</definedName>
    <definedName name="АБП_2" localSheetId="3">#REF!</definedName>
    <definedName name="АБП_2" localSheetId="2">#REF!</definedName>
    <definedName name="АБП_2" localSheetId="7">#REF!</definedName>
    <definedName name="АБП_2" localSheetId="8">#REF!</definedName>
    <definedName name="АБП_2" localSheetId="5">#REF!</definedName>
    <definedName name="АБП_2" localSheetId="6">#REF!</definedName>
    <definedName name="АБП_2" localSheetId="1">#REF!</definedName>
    <definedName name="АБП_2">#REF!</definedName>
    <definedName name="АБП_3" localSheetId="4">#REF!</definedName>
    <definedName name="АБП_3" localSheetId="3">#REF!</definedName>
    <definedName name="АБП_3" localSheetId="2">#REF!</definedName>
    <definedName name="АБП_3" localSheetId="7">#REF!</definedName>
    <definedName name="АБП_3" localSheetId="8">#REF!</definedName>
    <definedName name="АБП_3" localSheetId="5">#REF!</definedName>
    <definedName name="АБП_3" localSheetId="6">#REF!</definedName>
    <definedName name="АБП_3" localSheetId="1">#REF!</definedName>
    <definedName name="АБП_3">#REF!</definedName>
    <definedName name="АБП_4" localSheetId="4">#REF!</definedName>
    <definedName name="АБП_4" localSheetId="3">#REF!</definedName>
    <definedName name="АБП_4" localSheetId="2">#REF!</definedName>
    <definedName name="АБП_4" localSheetId="7">#REF!</definedName>
    <definedName name="АБП_4" localSheetId="8">#REF!</definedName>
    <definedName name="АБП_4" localSheetId="5">#REF!</definedName>
    <definedName name="АБП_4" localSheetId="6">#REF!</definedName>
    <definedName name="АБП_4" localSheetId="1">#REF!</definedName>
    <definedName name="АБП_4">#REF!</definedName>
    <definedName name="АБП_5" localSheetId="4">#REF!</definedName>
    <definedName name="АБП_5" localSheetId="3">#REF!</definedName>
    <definedName name="АБП_5" localSheetId="2">#REF!</definedName>
    <definedName name="АБП_5" localSheetId="7">#REF!</definedName>
    <definedName name="АБП_5" localSheetId="8">#REF!</definedName>
    <definedName name="АБП_5" localSheetId="5">#REF!</definedName>
    <definedName name="АБП_5" localSheetId="6">#REF!</definedName>
    <definedName name="АБП_5" localSheetId="1">#REF!</definedName>
    <definedName name="АБП_5">#REF!</definedName>
    <definedName name="АБП2" localSheetId="4">#REF!</definedName>
    <definedName name="АБП2" localSheetId="3">#REF!</definedName>
    <definedName name="АБП2" localSheetId="2">#REF!</definedName>
    <definedName name="АБП2" localSheetId="7">#REF!</definedName>
    <definedName name="АБП2" localSheetId="8">#REF!</definedName>
    <definedName name="АБП2" localSheetId="5">#REF!</definedName>
    <definedName name="АБП2" localSheetId="6">#REF!</definedName>
    <definedName name="АБП2" localSheetId="1">#REF!</definedName>
    <definedName name="АБП2">#REF!</definedName>
    <definedName name="ав" localSheetId="4">#REF!</definedName>
    <definedName name="ав" localSheetId="3">#REF!</definedName>
    <definedName name="ав" localSheetId="2">#REF!</definedName>
    <definedName name="ав" localSheetId="7">#REF!</definedName>
    <definedName name="ав" localSheetId="8">#REF!</definedName>
    <definedName name="ав" localSheetId="5">#REF!</definedName>
    <definedName name="ав" localSheetId="6">#REF!</definedName>
    <definedName name="ав" localSheetId="1">#REF!</definedName>
    <definedName name="ав">#REF!</definedName>
    <definedName name="АВА" localSheetId="4">#REF!</definedName>
    <definedName name="АВА" localSheetId="3">#REF!</definedName>
    <definedName name="АВА" localSheetId="2">#REF!</definedName>
    <definedName name="АВА" localSheetId="7">#REF!</definedName>
    <definedName name="АВА" localSheetId="8">#REF!</definedName>
    <definedName name="АВА" localSheetId="5">#REF!</definedName>
    <definedName name="АВА" localSheetId="6">#REF!</definedName>
    <definedName name="АВА" localSheetId="1">#REF!</definedName>
    <definedName name="АВА">#REF!</definedName>
    <definedName name="авав" localSheetId="4">#REF!</definedName>
    <definedName name="авав" localSheetId="3">#REF!</definedName>
    <definedName name="авав" localSheetId="2">#REF!</definedName>
    <definedName name="авав" localSheetId="7">#REF!</definedName>
    <definedName name="авав" localSheetId="8">#REF!</definedName>
    <definedName name="авав" localSheetId="5">#REF!</definedName>
    <definedName name="авав" localSheetId="6">#REF!</definedName>
    <definedName name="авав" localSheetId="1">#REF!</definedName>
    <definedName name="авав">#REF!</definedName>
    <definedName name="авар" localSheetId="4">#REF!</definedName>
    <definedName name="авар" localSheetId="3">#REF!</definedName>
    <definedName name="авар" localSheetId="2">#REF!</definedName>
    <definedName name="авар" localSheetId="7">#REF!</definedName>
    <definedName name="авар" localSheetId="8">#REF!</definedName>
    <definedName name="авар" localSheetId="5">#REF!</definedName>
    <definedName name="авар" localSheetId="6">#REF!</definedName>
    <definedName name="авар" localSheetId="1">#REF!</definedName>
    <definedName name="авар">#REF!</definedName>
    <definedName name="авар_1" localSheetId="4">#REF!</definedName>
    <definedName name="авар_1" localSheetId="3">#REF!</definedName>
    <definedName name="авар_1" localSheetId="2">#REF!</definedName>
    <definedName name="авар_1" localSheetId="7">#REF!</definedName>
    <definedName name="авар_1" localSheetId="8">#REF!</definedName>
    <definedName name="авар_1" localSheetId="5">#REF!</definedName>
    <definedName name="авар_1" localSheetId="6">#REF!</definedName>
    <definedName name="авар_1" localSheetId="1">#REF!</definedName>
    <definedName name="авар_1">#REF!</definedName>
    <definedName name="авар_2" localSheetId="4">#REF!</definedName>
    <definedName name="авар_2" localSheetId="3">#REF!</definedName>
    <definedName name="авар_2" localSheetId="2">#REF!</definedName>
    <definedName name="авар_2" localSheetId="7">#REF!</definedName>
    <definedName name="авар_2" localSheetId="8">#REF!</definedName>
    <definedName name="авар_2" localSheetId="5">#REF!</definedName>
    <definedName name="авар_2" localSheetId="6">#REF!</definedName>
    <definedName name="авар_2" localSheetId="1">#REF!</definedName>
    <definedName name="авар_2">#REF!</definedName>
    <definedName name="авар_3" localSheetId="4">#REF!</definedName>
    <definedName name="авар_3" localSheetId="3">#REF!</definedName>
    <definedName name="авар_3" localSheetId="2">#REF!</definedName>
    <definedName name="авар_3" localSheetId="7">#REF!</definedName>
    <definedName name="авар_3" localSheetId="8">#REF!</definedName>
    <definedName name="авар_3" localSheetId="5">#REF!</definedName>
    <definedName name="авар_3" localSheetId="6">#REF!</definedName>
    <definedName name="авар_3" localSheetId="1">#REF!</definedName>
    <definedName name="авар_3">#REF!</definedName>
    <definedName name="авар_4" localSheetId="4">#REF!</definedName>
    <definedName name="авар_4" localSheetId="3">#REF!</definedName>
    <definedName name="авар_4" localSheetId="2">#REF!</definedName>
    <definedName name="авар_4" localSheetId="7">#REF!</definedName>
    <definedName name="авар_4" localSheetId="8">#REF!</definedName>
    <definedName name="авар_4" localSheetId="5">#REF!</definedName>
    <definedName name="авар_4" localSheetId="6">#REF!</definedName>
    <definedName name="авар_4" localSheetId="1">#REF!</definedName>
    <definedName name="авар_4">#REF!</definedName>
    <definedName name="авац" localSheetId="4">'[20]расш по 146  _2_'!#REF!</definedName>
    <definedName name="авац" localSheetId="3">'[20]расш по 146  _2_'!#REF!</definedName>
    <definedName name="авац" localSheetId="2">'[20]расш по 146  _2_'!#REF!</definedName>
    <definedName name="авац" localSheetId="7">'[20]расш по 146  _2_'!#REF!</definedName>
    <definedName name="авац" localSheetId="8">'[20]расш по 146  _2_'!#REF!</definedName>
    <definedName name="авац" localSheetId="5">'[20]расш по 146  _2_'!#REF!</definedName>
    <definedName name="авац" localSheetId="6">'[20]расш по 146  _2_'!#REF!</definedName>
    <definedName name="авац" localSheetId="1">'[20]расш по 146  _2_'!#REF!</definedName>
    <definedName name="авац">'[20]расш по 146  _2_'!#REF!</definedName>
    <definedName name="авдпртжвдалр" localSheetId="4">#REF!</definedName>
    <definedName name="авдпртжвдалр" localSheetId="3">#REF!</definedName>
    <definedName name="авдпртжвдалр" localSheetId="2">#REF!</definedName>
    <definedName name="авдпртжвдалр" localSheetId="7">#REF!</definedName>
    <definedName name="авдпртжвдалр" localSheetId="8">#REF!</definedName>
    <definedName name="авдпртжвдалр" localSheetId="5">#REF!</definedName>
    <definedName name="авдпртжвдалр" localSheetId="6">#REF!</definedName>
    <definedName name="авдпртжвдалр" localSheetId="1">#REF!</definedName>
    <definedName name="авдпртжвдалр">#REF!</definedName>
    <definedName name="авзщоръукщ" localSheetId="4">#REF!</definedName>
    <definedName name="авзщоръукщ" localSheetId="3">#REF!</definedName>
    <definedName name="авзщоръукщ" localSheetId="2">#REF!</definedName>
    <definedName name="авзщоръукщ" localSheetId="7">#REF!</definedName>
    <definedName name="авзщоръукщ" localSheetId="8">#REF!</definedName>
    <definedName name="авзщоръукщ" localSheetId="5">#REF!</definedName>
    <definedName name="авзщоръукщ" localSheetId="6">#REF!</definedName>
    <definedName name="авзщоръукщ" localSheetId="1">#REF!</definedName>
    <definedName name="авзщоръукщ">#REF!</definedName>
    <definedName name="авто" localSheetId="4">#REF!</definedName>
    <definedName name="авто" localSheetId="3">#REF!</definedName>
    <definedName name="авто" localSheetId="2">#REF!</definedName>
    <definedName name="авто" localSheetId="7">#REF!</definedName>
    <definedName name="авто" localSheetId="8">#REF!</definedName>
    <definedName name="авто" localSheetId="5">#REF!</definedName>
    <definedName name="авто" localSheetId="6">#REF!</definedName>
    <definedName name="авто" localSheetId="1">#REF!</definedName>
    <definedName name="авто">#REF!</definedName>
    <definedName name="АВЫУК" localSheetId="4">#REF!</definedName>
    <definedName name="АВЫУК" localSheetId="3">#REF!</definedName>
    <definedName name="АВЫУК" localSheetId="2">#REF!</definedName>
    <definedName name="АВЫУК" localSheetId="7">#REF!</definedName>
    <definedName name="АВЫУК" localSheetId="8">#REF!</definedName>
    <definedName name="АВЫУК" localSheetId="5">#REF!</definedName>
    <definedName name="АВЫУК" localSheetId="6">#REF!</definedName>
    <definedName name="АВЫУК" localSheetId="1">#REF!</definedName>
    <definedName name="АВЫУК">#REF!</definedName>
    <definedName name="АДГСПК" localSheetId="4">'[1]067 100 (АПП не имеющ.право) '!АДГСПК</definedName>
    <definedName name="АДГСПК" localSheetId="3">'[1]067 100 (АПП не имеющ.право) '!АДГСПК</definedName>
    <definedName name="АДГСПК" localSheetId="2">'[1]067 100 (АПП не имеющ.право) '!АДГСПК</definedName>
    <definedName name="АДГСПК" localSheetId="8">'[1]067 100 (АПП не имеющ.право) '!АДГСПК</definedName>
    <definedName name="АДГСПК" localSheetId="5">'[1]067 100 (АПП не имеющ.право) '!АДГСПК</definedName>
    <definedName name="АДГСПК" localSheetId="6">'[1]067 100 (АПП не имеющ.право) '!АДГСПК</definedName>
    <definedName name="АДГСПК" localSheetId="1">'[1]067 100 (АПП не имеющ.право) '!АДГСПК</definedName>
    <definedName name="АДГСПК">'[1]067 100 (АПП не имеющ.право) '!АДГСПК</definedName>
    <definedName name="Администратор_бюджетных_программ" localSheetId="4">[49]ФКРБ!#REF!</definedName>
    <definedName name="Администратор_бюджетных_программ" localSheetId="3">[49]ФКРБ!#REF!</definedName>
    <definedName name="Администратор_бюджетных_программ" localSheetId="2">[49]ФКРБ!#REF!</definedName>
    <definedName name="Администратор_бюджетных_программ" localSheetId="7">[49]ФКРБ!#REF!</definedName>
    <definedName name="Администратор_бюджетных_программ" localSheetId="8">[49]ФКРБ!#REF!</definedName>
    <definedName name="Администратор_бюджетных_программ" localSheetId="5">[49]ФКРБ!#REF!</definedName>
    <definedName name="Администратор_бюджетных_программ" localSheetId="6">[49]ФКРБ!#REF!</definedName>
    <definedName name="Администратор_бюджетных_программ" localSheetId="1">[49]ФКРБ!#REF!</definedName>
    <definedName name="Администратор_бюджетных_программ">[49]ФКРБ!#REF!</definedName>
    <definedName name="ае6" localSheetId="4">#REF!</definedName>
    <definedName name="ае6" localSheetId="3">#REF!</definedName>
    <definedName name="ае6" localSheetId="2">#REF!</definedName>
    <definedName name="ае6" localSheetId="7">#REF!</definedName>
    <definedName name="ае6" localSheetId="8">#REF!</definedName>
    <definedName name="ае6" localSheetId="5">#REF!</definedName>
    <definedName name="ае6" localSheetId="6">#REF!</definedName>
    <definedName name="ае6" localSheetId="1">#REF!</definedName>
    <definedName name="ае6">#REF!</definedName>
    <definedName name="АЕОР" localSheetId="4">#REF!</definedName>
    <definedName name="АЕОР" localSheetId="3">#REF!</definedName>
    <definedName name="АЕОР" localSheetId="2">#REF!</definedName>
    <definedName name="АЕОР" localSheetId="7">#REF!</definedName>
    <definedName name="АЕОР" localSheetId="8">#REF!</definedName>
    <definedName name="АЕОР" localSheetId="5">#REF!</definedName>
    <definedName name="АЕОР" localSheetId="6">#REF!</definedName>
    <definedName name="АЕОР" localSheetId="1">#REF!</definedName>
    <definedName name="АЕОР">#REF!</definedName>
    <definedName name="аеп" localSheetId="4">#REF!</definedName>
    <definedName name="аеп" localSheetId="3">#REF!</definedName>
    <definedName name="аеп" localSheetId="2">#REF!</definedName>
    <definedName name="аеп" localSheetId="7">#REF!</definedName>
    <definedName name="аеп" localSheetId="8">#REF!</definedName>
    <definedName name="аеп" localSheetId="5">#REF!</definedName>
    <definedName name="аеп" localSheetId="6">#REF!</definedName>
    <definedName name="аеп" localSheetId="1">#REF!</definedName>
    <definedName name="аеп">#REF!</definedName>
    <definedName name="аепинрго" localSheetId="4">#REF!</definedName>
    <definedName name="аепинрго" localSheetId="3">#REF!</definedName>
    <definedName name="аепинрго" localSheetId="2">#REF!</definedName>
    <definedName name="аепинрго" localSheetId="7">#REF!</definedName>
    <definedName name="аепинрго" localSheetId="8">#REF!</definedName>
    <definedName name="аепинрго" localSheetId="5">#REF!</definedName>
    <definedName name="аепинрго" localSheetId="6">#REF!</definedName>
    <definedName name="аепинрго" localSheetId="1">#REF!</definedName>
    <definedName name="аепинрго">#REF!</definedName>
    <definedName name="АЕПР" localSheetId="4">#REF!</definedName>
    <definedName name="АЕПР" localSheetId="3">#REF!</definedName>
    <definedName name="АЕПР" localSheetId="2">#REF!</definedName>
    <definedName name="АЕПР" localSheetId="7">#REF!</definedName>
    <definedName name="АЕПР" localSheetId="8">#REF!</definedName>
    <definedName name="АЕПР" localSheetId="5">#REF!</definedName>
    <definedName name="АЕПР" localSheetId="6">#REF!</definedName>
    <definedName name="АЕПР" localSheetId="1">#REF!</definedName>
    <definedName name="АЕПР">#REF!</definedName>
    <definedName name="азаматтолубаев1989" localSheetId="4">#REF!</definedName>
    <definedName name="азаматтолубаев1989" localSheetId="3">#REF!</definedName>
    <definedName name="азаматтолубаев1989" localSheetId="2">#REF!</definedName>
    <definedName name="азаматтолубаев1989" localSheetId="7">#REF!</definedName>
    <definedName name="азаматтолубаев1989" localSheetId="8">#REF!</definedName>
    <definedName name="азаматтолубаев1989" localSheetId="5">#REF!</definedName>
    <definedName name="азаматтолубаев1989" localSheetId="6">#REF!</definedName>
    <definedName name="азаматтолубаев1989" localSheetId="1">#REF!</definedName>
    <definedName name="азаматтолубаев1989">#REF!</definedName>
    <definedName name="аида" localSheetId="4">#REF!</definedName>
    <definedName name="аида" localSheetId="3">#REF!</definedName>
    <definedName name="аида" localSheetId="2">#REF!</definedName>
    <definedName name="аида" localSheetId="7">#REF!</definedName>
    <definedName name="аида" localSheetId="8">#REF!</definedName>
    <definedName name="аида" localSheetId="5">#REF!</definedName>
    <definedName name="аида" localSheetId="6">#REF!</definedName>
    <definedName name="аида" localSheetId="1">#REF!</definedName>
    <definedName name="аида">#REF!</definedName>
    <definedName name="ай1203" localSheetId="4">#REF!</definedName>
    <definedName name="ай1203" localSheetId="3">#REF!</definedName>
    <definedName name="ай1203" localSheetId="2">#REF!</definedName>
    <definedName name="ай1203" localSheetId="7">#REF!</definedName>
    <definedName name="ай1203" localSheetId="8">#REF!</definedName>
    <definedName name="ай1203" localSheetId="5">#REF!</definedName>
    <definedName name="ай1203" localSheetId="6">#REF!</definedName>
    <definedName name="ай1203" localSheetId="1">#REF!</definedName>
    <definedName name="ай1203">#REF!</definedName>
    <definedName name="Айжол" localSheetId="4">#REF!</definedName>
    <definedName name="Айжол" localSheetId="3">#REF!</definedName>
    <definedName name="Айжол" localSheetId="2">#REF!</definedName>
    <definedName name="Айжол" localSheetId="7">#REF!</definedName>
    <definedName name="Айжол" localSheetId="8">#REF!</definedName>
    <definedName name="Айжол" localSheetId="5">#REF!</definedName>
    <definedName name="Айжол" localSheetId="6">#REF!</definedName>
    <definedName name="Айжол" localSheetId="1">#REF!</definedName>
    <definedName name="Айжол">#REF!</definedName>
    <definedName name="акгн" localSheetId="4">#REF!</definedName>
    <definedName name="акгн" localSheetId="3">#REF!</definedName>
    <definedName name="акгн" localSheetId="2">#REF!</definedName>
    <definedName name="акгн" localSheetId="7">#REF!</definedName>
    <definedName name="акгн" localSheetId="8">#REF!</definedName>
    <definedName name="акгн" localSheetId="5">#REF!</definedName>
    <definedName name="акгн" localSheetId="6">#REF!</definedName>
    <definedName name="акгн" localSheetId="1">#REF!</definedName>
    <definedName name="акгн">#REF!</definedName>
    <definedName name="акепнр" localSheetId="4">#REF!</definedName>
    <definedName name="акепнр" localSheetId="3">#REF!</definedName>
    <definedName name="акепнр" localSheetId="2">#REF!</definedName>
    <definedName name="акепнр" localSheetId="7">#REF!</definedName>
    <definedName name="акепнр" localSheetId="8">#REF!</definedName>
    <definedName name="акепнр" localSheetId="5">#REF!</definedName>
    <definedName name="акепнр" localSheetId="6">#REF!</definedName>
    <definedName name="акепнр" localSheetId="1">#REF!</definedName>
    <definedName name="акепнр">#REF!</definedName>
    <definedName name="акпегнорлщ" localSheetId="4">#REF!</definedName>
    <definedName name="акпегнорлщ" localSheetId="3">#REF!</definedName>
    <definedName name="акпегнорлщ" localSheetId="2">#REF!</definedName>
    <definedName name="акпегнорлщ" localSheetId="7">#REF!</definedName>
    <definedName name="акпегнорлщ" localSheetId="8">#REF!</definedName>
    <definedName name="акпегнорлщ" localSheetId="5">#REF!</definedName>
    <definedName name="акпегнорлщ" localSheetId="6">#REF!</definedName>
    <definedName name="акпегнорлщ" localSheetId="1">#REF!</definedName>
    <definedName name="акпегнорлщ">#REF!</definedName>
    <definedName name="акша" localSheetId="4">#REF!</definedName>
    <definedName name="акша" localSheetId="3">#REF!</definedName>
    <definedName name="акша" localSheetId="2">#REF!</definedName>
    <definedName name="акша" localSheetId="7">#REF!</definedName>
    <definedName name="акша" localSheetId="8">#REF!</definedName>
    <definedName name="акша" localSheetId="5">#REF!</definedName>
    <definedName name="акша" localSheetId="6">#REF!</definedName>
    <definedName name="акша" localSheetId="1">#REF!</definedName>
    <definedName name="акша">#REF!</definedName>
    <definedName name="акша1" localSheetId="4">#REF!</definedName>
    <definedName name="акша1" localSheetId="3">#REF!</definedName>
    <definedName name="акша1" localSheetId="2">#REF!</definedName>
    <definedName name="акша1" localSheetId="7">#REF!</definedName>
    <definedName name="акша1" localSheetId="8">#REF!</definedName>
    <definedName name="акша1" localSheetId="5">#REF!</definedName>
    <definedName name="акша1" localSheetId="6">#REF!</definedName>
    <definedName name="акша1" localSheetId="1">#REF!</definedName>
    <definedName name="акша1">#REF!</definedName>
    <definedName name="ам" localSheetId="4">#REF!</definedName>
    <definedName name="ам" localSheetId="3">#REF!</definedName>
    <definedName name="ам" localSheetId="2">#REF!</definedName>
    <definedName name="ам" localSheetId="7">#REF!</definedName>
    <definedName name="ам" localSheetId="8">#REF!</definedName>
    <definedName name="ам" localSheetId="5">#REF!</definedName>
    <definedName name="ам" localSheetId="6">#REF!</definedName>
    <definedName name="ам" localSheetId="1">#REF!</definedName>
    <definedName name="ам">#REF!</definedName>
    <definedName name="америка" localSheetId="4">#REF!</definedName>
    <definedName name="америка" localSheetId="3">#REF!</definedName>
    <definedName name="америка" localSheetId="2">#REF!</definedName>
    <definedName name="америка" localSheetId="7">#REF!</definedName>
    <definedName name="америка" localSheetId="8">#REF!</definedName>
    <definedName name="америка" localSheetId="5">#REF!</definedName>
    <definedName name="америка" localSheetId="6">#REF!</definedName>
    <definedName name="америка" localSheetId="1">#REF!</definedName>
    <definedName name="америка">#REF!</definedName>
    <definedName name="амортиз_оборуд_10мес">#N/A</definedName>
    <definedName name="амортиз_оборуд_11мес">#N/A</definedName>
    <definedName name="амортиз_оборуд_12мес">#N/A</definedName>
    <definedName name="амортиз_оборуд_1год">#N/A</definedName>
    <definedName name="амортиз_оборуд_1мес">#N/A</definedName>
    <definedName name="амортиз_оборуд_2год">#N/A</definedName>
    <definedName name="амортиз_оборуд_2мес">#N/A</definedName>
    <definedName name="амортиз_оборуд_3год">#N/A</definedName>
    <definedName name="амортиз_оборуд_3мес">#N/A</definedName>
    <definedName name="амортиз_оборуд_4мес">#N/A</definedName>
    <definedName name="амортиз_оборуд_5мес">#N/A</definedName>
    <definedName name="амортиз_оборуд_6мес">#N/A</definedName>
    <definedName name="амортиз_оборуд_7мес">#N/A</definedName>
    <definedName name="амортиз_оборуд_8мес">#N/A</definedName>
    <definedName name="амортиз_оборуд_9мес">#N/A</definedName>
    <definedName name="анг" localSheetId="4">#REF!</definedName>
    <definedName name="анг" localSheetId="3">#REF!</definedName>
    <definedName name="анг" localSheetId="2">#REF!</definedName>
    <definedName name="анг" localSheetId="7">#REF!</definedName>
    <definedName name="анг" localSheetId="8">#REF!</definedName>
    <definedName name="анг" localSheetId="5">#REF!</definedName>
    <definedName name="анг" localSheetId="6">#REF!</definedName>
    <definedName name="анг" localSheetId="1">#REF!</definedName>
    <definedName name="анг">#REF!</definedName>
    <definedName name="ап" localSheetId="4">#REF!</definedName>
    <definedName name="ап" localSheetId="3">#REF!</definedName>
    <definedName name="ап" localSheetId="2">#REF!</definedName>
    <definedName name="ап" localSheetId="7">#REF!</definedName>
    <definedName name="ап" localSheetId="8">#REF!</definedName>
    <definedName name="ап" localSheetId="5">#REF!</definedName>
    <definedName name="ап" localSheetId="6">#REF!</definedName>
    <definedName name="ап" localSheetId="1">#REF!</definedName>
    <definedName name="ап">#REF!</definedName>
    <definedName name="ап78" localSheetId="4">#REF!</definedName>
    <definedName name="ап78" localSheetId="3">#REF!</definedName>
    <definedName name="ап78" localSheetId="2">#REF!</definedName>
    <definedName name="ап78" localSheetId="7">#REF!</definedName>
    <definedName name="ап78" localSheetId="8">#REF!</definedName>
    <definedName name="ап78" localSheetId="5">#REF!</definedName>
    <definedName name="ап78" localSheetId="6">#REF!</definedName>
    <definedName name="ап78" localSheetId="1">#REF!</definedName>
    <definedName name="ап78">#REF!</definedName>
    <definedName name="апбьрадлпрьаджль454562532516325" localSheetId="4">#REF!</definedName>
    <definedName name="апбьрадлпрьаджль454562532516325" localSheetId="3">#REF!</definedName>
    <definedName name="апбьрадлпрьаджль454562532516325" localSheetId="2">#REF!</definedName>
    <definedName name="апбьрадлпрьаджль454562532516325" localSheetId="7">#REF!</definedName>
    <definedName name="апбьрадлпрьаджль454562532516325" localSheetId="8">#REF!</definedName>
    <definedName name="апбьрадлпрьаджль454562532516325" localSheetId="5">#REF!</definedName>
    <definedName name="апбьрадлпрьаджль454562532516325" localSheetId="6">#REF!</definedName>
    <definedName name="апбьрадлпрьаджль454562532516325" localSheetId="1">#REF!</definedName>
    <definedName name="апбьрадлпрьаджль454562532516325">#REF!</definedName>
    <definedName name="АПВАКЕ54Н67" localSheetId="4">#REF!</definedName>
    <definedName name="АПВАКЕ54Н67" localSheetId="3">#REF!</definedName>
    <definedName name="АПВАКЕ54Н67" localSheetId="2">#REF!</definedName>
    <definedName name="АПВАКЕ54Н67" localSheetId="7">#REF!</definedName>
    <definedName name="АПВАКЕ54Н67" localSheetId="8">#REF!</definedName>
    <definedName name="АПВАКЕ54Н67" localSheetId="5">#REF!</definedName>
    <definedName name="АПВАКЕ54Н67" localSheetId="6">#REF!</definedName>
    <definedName name="АПВАКЕ54Н67" localSheetId="1">#REF!</definedName>
    <definedName name="АПВАКЕ54Н67">#REF!</definedName>
    <definedName name="АПВКЫ" localSheetId="4">#REF!</definedName>
    <definedName name="АПВКЫ" localSheetId="3">#REF!</definedName>
    <definedName name="АПВКЫ" localSheetId="2">#REF!</definedName>
    <definedName name="АПВКЫ" localSheetId="7">#REF!</definedName>
    <definedName name="АПВКЫ" localSheetId="8">#REF!</definedName>
    <definedName name="АПВКЫ" localSheetId="5">#REF!</definedName>
    <definedName name="АПВКЫ" localSheetId="6">#REF!</definedName>
    <definedName name="АПВКЫ" localSheetId="1">#REF!</definedName>
    <definedName name="АПВКЫ">#REF!</definedName>
    <definedName name="апвп">[50]Форма2!$C$19:$C$24,[50]Форма2!$E$19:$F$24,[50]Форма2!$D$26:$F$31,[50]Форма2!$C$33:$C$38,[50]Форма2!$E$33:$F$38,[50]Форма2!$D$40:$F$43,[50]Форма2!$C$45:$C$48,[50]Форма2!$E$45:$F$48,[50]Форма2!$C$19</definedName>
    <definedName name="апенр" localSheetId="4">#REF!</definedName>
    <definedName name="апенр" localSheetId="3">#REF!</definedName>
    <definedName name="апенр" localSheetId="2">#REF!</definedName>
    <definedName name="апенр" localSheetId="7">#REF!</definedName>
    <definedName name="апенр" localSheetId="8">#REF!</definedName>
    <definedName name="апенр" localSheetId="5">#REF!</definedName>
    <definedName name="апенр" localSheetId="6">#REF!</definedName>
    <definedName name="апенр" localSheetId="1">#REF!</definedName>
    <definedName name="апенр">#REF!</definedName>
    <definedName name="апжоъдвахзлр" localSheetId="4">#REF!</definedName>
    <definedName name="апжоъдвахзлр" localSheetId="3">#REF!</definedName>
    <definedName name="апжоъдвахзлр" localSheetId="2">#REF!</definedName>
    <definedName name="апжоъдвахзлр" localSheetId="7">#REF!</definedName>
    <definedName name="апжоъдвахзлр" localSheetId="8">#REF!</definedName>
    <definedName name="апжоъдвахзлр" localSheetId="5">#REF!</definedName>
    <definedName name="апжоъдвахзлр" localSheetId="6">#REF!</definedName>
    <definedName name="апжоъдвахзлр" localSheetId="1">#REF!</definedName>
    <definedName name="апжоъдвахзлр">#REF!</definedName>
    <definedName name="аплровзыдроавзолтрзжавполтрзавплортвалждопртваждлортжваплортжавптр" localSheetId="4">#REF!</definedName>
    <definedName name="аплровзыдроавзолтрзжавполтрзавплортвалждопртваждлортжваплортжавптр" localSheetId="3">#REF!</definedName>
    <definedName name="аплровзыдроавзолтрзжавполтрзавплортвалждопртваждлортжваплортжавптр" localSheetId="2">#REF!</definedName>
    <definedName name="аплровзыдроавзолтрзжавполтрзавплортвалждопртваждлортжваплортжавптр" localSheetId="7">#REF!</definedName>
    <definedName name="аплровзыдроавзолтрзжавполтрзавплортвалждопртваждлортжваплортжавптр" localSheetId="8">#REF!</definedName>
    <definedName name="аплровзыдроавзолтрзжавполтрзавплортвалждопртваждлортжваплортжавптр" localSheetId="5">#REF!</definedName>
    <definedName name="аплровзыдроавзолтрзжавполтрзавплортвалждопртваждлортжваплортжавптр" localSheetId="6">#REF!</definedName>
    <definedName name="аплровзыдроавзолтрзжавполтрзавплортвалждопртваждлортжваплортжавптр" localSheetId="1">#REF!</definedName>
    <definedName name="аплровзыдроавзолтрзжавполтрзавплортвалждопртваждлортжваплортжавптр">#REF!</definedName>
    <definedName name="апм" localSheetId="4">#REF!</definedName>
    <definedName name="апм" localSheetId="3">#REF!</definedName>
    <definedName name="апм" localSheetId="2">#REF!</definedName>
    <definedName name="апм" localSheetId="7">#REF!</definedName>
    <definedName name="апм" localSheetId="8">#REF!</definedName>
    <definedName name="апм" localSheetId="5">#REF!</definedName>
    <definedName name="апм" localSheetId="6">#REF!</definedName>
    <definedName name="апм" localSheetId="1">#REF!</definedName>
    <definedName name="апм">#REF!</definedName>
    <definedName name="апмегегег89" localSheetId="4">#REF!</definedName>
    <definedName name="апмегегег89" localSheetId="3">#REF!</definedName>
    <definedName name="апмегегег89" localSheetId="2">#REF!</definedName>
    <definedName name="апмегегег89" localSheetId="7">#REF!</definedName>
    <definedName name="апмегегег89" localSheetId="8">#REF!</definedName>
    <definedName name="апмегегег89" localSheetId="5">#REF!</definedName>
    <definedName name="апмегегег89" localSheetId="6">#REF!</definedName>
    <definedName name="апмегегег89" localSheetId="1">#REF!</definedName>
    <definedName name="апмегегег89">#REF!</definedName>
    <definedName name="АПМСКВ" localSheetId="4">#REF!</definedName>
    <definedName name="АПМСКВ" localSheetId="3">#REF!</definedName>
    <definedName name="АПМСКВ" localSheetId="2">#REF!</definedName>
    <definedName name="АПМСКВ" localSheetId="7">#REF!</definedName>
    <definedName name="АПМСКВ" localSheetId="8">#REF!</definedName>
    <definedName name="АПМСКВ" localSheetId="5">#REF!</definedName>
    <definedName name="АПМСКВ" localSheetId="6">#REF!</definedName>
    <definedName name="АПМСКВ" localSheetId="1">#REF!</definedName>
    <definedName name="АПМСКВ">#REF!</definedName>
    <definedName name="апн" localSheetId="4">#REF!</definedName>
    <definedName name="апн" localSheetId="3">#REF!</definedName>
    <definedName name="апн" localSheetId="2">#REF!</definedName>
    <definedName name="апн" localSheetId="7">#REF!</definedName>
    <definedName name="апн" localSheetId="8">#REF!</definedName>
    <definedName name="апн" localSheetId="5">#REF!</definedName>
    <definedName name="апн" localSheetId="6">#REF!</definedName>
    <definedName name="апн" localSheetId="1">#REF!</definedName>
    <definedName name="апн">#REF!</definedName>
    <definedName name="апнвк" localSheetId="4">#REF!</definedName>
    <definedName name="апнвк" localSheetId="3">#REF!</definedName>
    <definedName name="апнвк" localSheetId="2">#REF!</definedName>
    <definedName name="апнвк" localSheetId="7">#REF!</definedName>
    <definedName name="апнвк" localSheetId="8">#REF!</definedName>
    <definedName name="апнвк" localSheetId="5">#REF!</definedName>
    <definedName name="апнвк" localSheetId="6">#REF!</definedName>
    <definedName name="апнвк" localSheetId="1">#REF!</definedName>
    <definedName name="апнвк">#REF!</definedName>
    <definedName name="аполравщпошлражп" localSheetId="4">#REF!</definedName>
    <definedName name="аполравщпошлражп" localSheetId="3">#REF!</definedName>
    <definedName name="аполравщпошлражп" localSheetId="2">#REF!</definedName>
    <definedName name="аполравщпошлражп" localSheetId="7">#REF!</definedName>
    <definedName name="аполравщпошлражп" localSheetId="8">#REF!</definedName>
    <definedName name="аполравщпошлражп" localSheetId="5">#REF!</definedName>
    <definedName name="аполравщпошлражп" localSheetId="6">#REF!</definedName>
    <definedName name="аполравщпошлражп" localSheetId="1">#REF!</definedName>
    <definedName name="аполравщпошлражп">#REF!</definedName>
    <definedName name="аппв" localSheetId="4" hidden="1">{"'02 (2)'!$A$1:$Y$27"}</definedName>
    <definedName name="аппв" localSheetId="3" hidden="1">{"'02 (2)'!$A$1:$Y$27"}</definedName>
    <definedName name="аппв" localSheetId="2" hidden="1">{"'02 (2)'!$A$1:$Y$27"}</definedName>
    <definedName name="аппв" localSheetId="7" hidden="1">{"'02 (2)'!$A$1:$Y$27"}</definedName>
    <definedName name="аппв" localSheetId="8" hidden="1">{"'02 (2)'!$A$1:$Y$27"}</definedName>
    <definedName name="аппв" localSheetId="5" hidden="1">{"'02 (2)'!$A$1:$Y$27"}</definedName>
    <definedName name="аппв" localSheetId="6" hidden="1">{"'02 (2)'!$A$1:$Y$27"}</definedName>
    <definedName name="аппв" localSheetId="0" hidden="1">{"'02 (2)'!$A$1:$Y$27"}</definedName>
    <definedName name="аппв" localSheetId="1" hidden="1">{"'02 (2)'!$A$1:$Y$27"}</definedName>
    <definedName name="аппв" hidden="1">{"'02 (2)'!$A$1:$Y$27"}</definedName>
    <definedName name="аппра" localSheetId="4">#REF!</definedName>
    <definedName name="аппра" localSheetId="3">#REF!</definedName>
    <definedName name="аппра" localSheetId="2">#REF!</definedName>
    <definedName name="аппра" localSheetId="7">#REF!</definedName>
    <definedName name="аппра" localSheetId="8">#REF!</definedName>
    <definedName name="аппра" localSheetId="5">#REF!</definedName>
    <definedName name="аппра" localSheetId="6">#REF!</definedName>
    <definedName name="аппра" localSheetId="1">#REF!</definedName>
    <definedName name="аппра">#REF!</definedName>
    <definedName name="аппррр" localSheetId="4">#REF!</definedName>
    <definedName name="аппррр" localSheetId="3">#REF!</definedName>
    <definedName name="аппррр" localSheetId="2">#REF!</definedName>
    <definedName name="аппррр" localSheetId="7">#REF!</definedName>
    <definedName name="аппррр" localSheetId="8">#REF!</definedName>
    <definedName name="аппррр" localSheetId="5">#REF!</definedName>
    <definedName name="аппррр" localSheetId="6">#REF!</definedName>
    <definedName name="аппррр" localSheetId="1">#REF!</definedName>
    <definedName name="аппррр">#REF!</definedName>
    <definedName name="апр" localSheetId="4">#REF!</definedName>
    <definedName name="апр" localSheetId="3">#REF!</definedName>
    <definedName name="апр" localSheetId="2">#REF!</definedName>
    <definedName name="апр" localSheetId="7">#REF!</definedName>
    <definedName name="апр" localSheetId="8">#REF!</definedName>
    <definedName name="апр" localSheetId="5">#REF!</definedName>
    <definedName name="апр" localSheetId="6">#REF!</definedName>
    <definedName name="апр" localSheetId="1">#REF!</definedName>
    <definedName name="апр">#REF!</definedName>
    <definedName name="апрапрапрапрапраполорпваьорпрапрпа" localSheetId="4">[13]Workings!#REF!</definedName>
    <definedName name="апрапрапрапрапраполорпваьорпрапрпа" localSheetId="3">[13]Workings!#REF!</definedName>
    <definedName name="апрапрапрапрапраполорпваьорпрапрпа" localSheetId="2">[13]Workings!#REF!</definedName>
    <definedName name="апрапрапрапрапраполорпваьорпрапрпа" localSheetId="7">[13]Workings!#REF!</definedName>
    <definedName name="апрапрапрапрапраполорпваьорпрапрпа" localSheetId="8">[13]Workings!#REF!</definedName>
    <definedName name="апрапрапрапрапраполорпваьорпрапрпа" localSheetId="5">[13]Workings!#REF!</definedName>
    <definedName name="апрапрапрапрапраполорпваьорпрапрпа" localSheetId="6">[13]Workings!#REF!</definedName>
    <definedName name="апрапрапрапрапраполорпваьорпрапрпа" localSheetId="1">[13]Workings!#REF!</definedName>
    <definedName name="апрапрапрапрапраполорпваьорпрапрпа">[13]Workings!#REF!</definedName>
    <definedName name="апрель" localSheetId="4">#REF!</definedName>
    <definedName name="апрель" localSheetId="3">#REF!</definedName>
    <definedName name="апрель" localSheetId="2">#REF!</definedName>
    <definedName name="апрель" localSheetId="7">#REF!</definedName>
    <definedName name="апрель" localSheetId="8">#REF!</definedName>
    <definedName name="апрель" localSheetId="5">#REF!</definedName>
    <definedName name="апрель" localSheetId="6">#REF!</definedName>
    <definedName name="апрель" localSheetId="1">#REF!</definedName>
    <definedName name="апрель">#REF!</definedName>
    <definedName name="ар" localSheetId="4">#REF!</definedName>
    <definedName name="ар" localSheetId="3">#REF!</definedName>
    <definedName name="ар" localSheetId="2">#REF!</definedName>
    <definedName name="ар" localSheetId="7">#REF!</definedName>
    <definedName name="ар" localSheetId="8">#REF!</definedName>
    <definedName name="ар" localSheetId="5">#REF!</definedName>
    <definedName name="ар" localSheetId="6">#REF!</definedName>
    <definedName name="ар" localSheetId="1">#REF!</definedName>
    <definedName name="ар">#REF!</definedName>
    <definedName name="ар_1" localSheetId="4">#REF!</definedName>
    <definedName name="ар_1" localSheetId="3">#REF!</definedName>
    <definedName name="ар_1" localSheetId="2">#REF!</definedName>
    <definedName name="ар_1" localSheetId="7">#REF!</definedName>
    <definedName name="ар_1" localSheetId="8">#REF!</definedName>
    <definedName name="ар_1" localSheetId="5">#REF!</definedName>
    <definedName name="ар_1" localSheetId="6">#REF!</definedName>
    <definedName name="ар_1" localSheetId="1">#REF!</definedName>
    <definedName name="ар_1">#REF!</definedName>
    <definedName name="ар_10" localSheetId="4">#REF!</definedName>
    <definedName name="ар_10" localSheetId="3">#REF!</definedName>
    <definedName name="ар_10" localSheetId="2">#REF!</definedName>
    <definedName name="ар_10" localSheetId="7">#REF!</definedName>
    <definedName name="ар_10" localSheetId="8">#REF!</definedName>
    <definedName name="ар_10" localSheetId="5">#REF!</definedName>
    <definedName name="ар_10" localSheetId="6">#REF!</definedName>
    <definedName name="ар_10" localSheetId="1">#REF!</definedName>
    <definedName name="ар_10">#REF!</definedName>
    <definedName name="ар_2" localSheetId="4">#REF!</definedName>
    <definedName name="ар_2" localSheetId="3">#REF!</definedName>
    <definedName name="ар_2" localSheetId="2">#REF!</definedName>
    <definedName name="ар_2" localSheetId="7">#REF!</definedName>
    <definedName name="ар_2" localSheetId="8">#REF!</definedName>
    <definedName name="ар_2" localSheetId="5">#REF!</definedName>
    <definedName name="ар_2" localSheetId="6">#REF!</definedName>
    <definedName name="ар_2" localSheetId="1">#REF!</definedName>
    <definedName name="ар_2">#REF!</definedName>
    <definedName name="ар_3" localSheetId="4">#REF!</definedName>
    <definedName name="ар_3" localSheetId="3">#REF!</definedName>
    <definedName name="ар_3" localSheetId="2">#REF!</definedName>
    <definedName name="ар_3" localSheetId="7">#REF!</definedName>
    <definedName name="ар_3" localSheetId="8">#REF!</definedName>
    <definedName name="ар_3" localSheetId="5">#REF!</definedName>
    <definedName name="ар_3" localSheetId="6">#REF!</definedName>
    <definedName name="ар_3" localSheetId="1">#REF!</definedName>
    <definedName name="ар_3">#REF!</definedName>
    <definedName name="ар_4" localSheetId="4">#REF!</definedName>
    <definedName name="ар_4" localSheetId="3">#REF!</definedName>
    <definedName name="ар_4" localSheetId="2">#REF!</definedName>
    <definedName name="ар_4" localSheetId="7">#REF!</definedName>
    <definedName name="ар_4" localSheetId="8">#REF!</definedName>
    <definedName name="ар_4" localSheetId="5">#REF!</definedName>
    <definedName name="ар_4" localSheetId="6">#REF!</definedName>
    <definedName name="ар_4" localSheetId="1">#REF!</definedName>
    <definedName name="ар_4">#REF!</definedName>
    <definedName name="ар_5" localSheetId="4">#REF!</definedName>
    <definedName name="ар_5" localSheetId="3">#REF!</definedName>
    <definedName name="ар_5" localSheetId="2">#REF!</definedName>
    <definedName name="ар_5" localSheetId="7">#REF!</definedName>
    <definedName name="ар_5" localSheetId="8">#REF!</definedName>
    <definedName name="ар_5" localSheetId="5">#REF!</definedName>
    <definedName name="ар_5" localSheetId="6">#REF!</definedName>
    <definedName name="ар_5" localSheetId="1">#REF!</definedName>
    <definedName name="ар_5">#REF!</definedName>
    <definedName name="ар_6" localSheetId="4">#REF!</definedName>
    <definedName name="ар_6" localSheetId="3">#REF!</definedName>
    <definedName name="ар_6" localSheetId="2">#REF!</definedName>
    <definedName name="ар_6" localSheetId="7">#REF!</definedName>
    <definedName name="ар_6" localSheetId="8">#REF!</definedName>
    <definedName name="ар_6" localSheetId="5">#REF!</definedName>
    <definedName name="ар_6" localSheetId="6">#REF!</definedName>
    <definedName name="ар_6" localSheetId="1">#REF!</definedName>
    <definedName name="ар_6">#REF!</definedName>
    <definedName name="ар_7" localSheetId="4">#REF!</definedName>
    <definedName name="ар_7" localSheetId="3">#REF!</definedName>
    <definedName name="ар_7" localSheetId="2">#REF!</definedName>
    <definedName name="ар_7" localSheetId="7">#REF!</definedName>
    <definedName name="ар_7" localSheetId="8">#REF!</definedName>
    <definedName name="ар_7" localSheetId="5">#REF!</definedName>
    <definedName name="ар_7" localSheetId="6">#REF!</definedName>
    <definedName name="ар_7" localSheetId="1">#REF!</definedName>
    <definedName name="ар_7">#REF!</definedName>
    <definedName name="ар_8" localSheetId="4">#REF!</definedName>
    <definedName name="ар_8" localSheetId="3">#REF!</definedName>
    <definedName name="ар_8" localSheetId="2">#REF!</definedName>
    <definedName name="ар_8" localSheetId="7">#REF!</definedName>
    <definedName name="ар_8" localSheetId="8">#REF!</definedName>
    <definedName name="ар_8" localSheetId="5">#REF!</definedName>
    <definedName name="ар_8" localSheetId="6">#REF!</definedName>
    <definedName name="ар_8" localSheetId="1">#REF!</definedName>
    <definedName name="ар_8">#REF!</definedName>
    <definedName name="ар_9" localSheetId="4">#REF!</definedName>
    <definedName name="ар_9" localSheetId="3">#REF!</definedName>
    <definedName name="ар_9" localSheetId="2">#REF!</definedName>
    <definedName name="ар_9" localSheetId="7">#REF!</definedName>
    <definedName name="ар_9" localSheetId="8">#REF!</definedName>
    <definedName name="ар_9" localSheetId="5">#REF!</definedName>
    <definedName name="ар_9" localSheetId="6">#REF!</definedName>
    <definedName name="ар_9" localSheetId="1">#REF!</definedName>
    <definedName name="ар_9">#REF!</definedName>
    <definedName name="артоьлжю" localSheetId="4">#REF!</definedName>
    <definedName name="артоьлжю" localSheetId="3">#REF!</definedName>
    <definedName name="артоьлжю" localSheetId="2">#REF!</definedName>
    <definedName name="артоьлжю" localSheetId="7">#REF!</definedName>
    <definedName name="артоьлжю" localSheetId="8">#REF!</definedName>
    <definedName name="артоьлжю" localSheetId="5">#REF!</definedName>
    <definedName name="артоьлжю" localSheetId="6">#REF!</definedName>
    <definedName name="артоьлжю" localSheetId="1">#REF!</definedName>
    <definedName name="артоьлжю">#REF!</definedName>
    <definedName name="Ас" localSheetId="4">#REF!</definedName>
    <definedName name="Ас" localSheetId="3">#REF!</definedName>
    <definedName name="Ас" localSheetId="2">#REF!</definedName>
    <definedName name="Ас" localSheetId="7">#REF!</definedName>
    <definedName name="Ас" localSheetId="8">#REF!</definedName>
    <definedName name="Ас" localSheetId="5">#REF!</definedName>
    <definedName name="Ас" localSheetId="6">#REF!</definedName>
    <definedName name="Ас" localSheetId="1">#REF!</definedName>
    <definedName name="Ас">#REF!</definedName>
    <definedName name="ау" localSheetId="4">#REF!</definedName>
    <definedName name="ау" localSheetId="3">#REF!</definedName>
    <definedName name="ау" localSheetId="2">#REF!</definedName>
    <definedName name="ау" localSheetId="7">#REF!</definedName>
    <definedName name="ау" localSheetId="8">#REF!</definedName>
    <definedName name="ау" localSheetId="5">#REF!</definedName>
    <definedName name="ау" localSheetId="6">#REF!</definedName>
    <definedName name="ау" localSheetId="1">#REF!</definedName>
    <definedName name="ау">#REF!</definedName>
    <definedName name="АФЫ" localSheetId="4">#REF!</definedName>
    <definedName name="АФЫ" localSheetId="3">#REF!</definedName>
    <definedName name="АФЫ" localSheetId="2">#REF!</definedName>
    <definedName name="АФЫ" localSheetId="7">#REF!</definedName>
    <definedName name="АФЫ" localSheetId="8">#REF!</definedName>
    <definedName name="АФЫ" localSheetId="5">#REF!</definedName>
    <definedName name="АФЫ" localSheetId="6">#REF!</definedName>
    <definedName name="АФЫ" localSheetId="1">#REF!</definedName>
    <definedName name="АФЫ">#REF!</definedName>
    <definedName name="ацывамв" localSheetId="4">#REF!</definedName>
    <definedName name="ацывамв" localSheetId="3">#REF!</definedName>
    <definedName name="ацывамв" localSheetId="2">#REF!</definedName>
    <definedName name="ацывамв" localSheetId="7">#REF!</definedName>
    <definedName name="ацывамв" localSheetId="8">#REF!</definedName>
    <definedName name="ацывамв" localSheetId="5">#REF!</definedName>
    <definedName name="ацывамв" localSheetId="6">#REF!</definedName>
    <definedName name="ацывамв" localSheetId="1">#REF!</definedName>
    <definedName name="ацывамв">#REF!</definedName>
    <definedName name="АЫРКЕ" localSheetId="4">#REF!</definedName>
    <definedName name="АЫРКЕ" localSheetId="3">#REF!</definedName>
    <definedName name="АЫРКЕ" localSheetId="2">#REF!</definedName>
    <definedName name="АЫРКЕ" localSheetId="7">#REF!</definedName>
    <definedName name="АЫРКЕ" localSheetId="8">#REF!</definedName>
    <definedName name="АЫРКЕ" localSheetId="5">#REF!</definedName>
    <definedName name="АЫРКЕ" localSheetId="6">#REF!</definedName>
    <definedName name="АЫРКЕ" localSheetId="1">#REF!</definedName>
    <definedName name="АЫРКЕ">#REF!</definedName>
    <definedName name="аяфыва" localSheetId="4">#REF!</definedName>
    <definedName name="аяфыва" localSheetId="3">#REF!</definedName>
    <definedName name="аяфыва" localSheetId="2">#REF!</definedName>
    <definedName name="аяфыва" localSheetId="7">#REF!</definedName>
    <definedName name="аяфыва" localSheetId="8">#REF!</definedName>
    <definedName name="аяфыва" localSheetId="5">#REF!</definedName>
    <definedName name="аяфыва" localSheetId="6">#REF!</definedName>
    <definedName name="аяфыва" localSheetId="1">#REF!</definedName>
    <definedName name="аяфыва">#REF!</definedName>
    <definedName name="б" localSheetId="4">#REF!</definedName>
    <definedName name="б" localSheetId="3">#REF!</definedName>
    <definedName name="б" localSheetId="2">#REF!</definedName>
    <definedName name="б" localSheetId="7">#REF!</definedName>
    <definedName name="б" localSheetId="8">#REF!</definedName>
    <definedName name="б" localSheetId="5">#REF!</definedName>
    <definedName name="б" localSheetId="6">#REF!</definedName>
    <definedName name="б" localSheetId="1">#REF!</definedName>
    <definedName name="б">#REF!</definedName>
    <definedName name="База" localSheetId="4">#REF!</definedName>
    <definedName name="База" localSheetId="3">#REF!</definedName>
    <definedName name="База" localSheetId="2">#REF!</definedName>
    <definedName name="База" localSheetId="7">#REF!</definedName>
    <definedName name="База" localSheetId="8">#REF!</definedName>
    <definedName name="База" localSheetId="5">#REF!</definedName>
    <definedName name="База" localSheetId="6">#REF!</definedName>
    <definedName name="База" localSheetId="1">#REF!</definedName>
    <definedName name="База">#REF!</definedName>
    <definedName name="_xlnm.Database" localSheetId="4">#REF!</definedName>
    <definedName name="_xlnm.Database" localSheetId="3">#REF!</definedName>
    <definedName name="_xlnm.Database" localSheetId="2">#REF!</definedName>
    <definedName name="_xlnm.Database" localSheetId="7">#REF!</definedName>
    <definedName name="_xlnm.Database" localSheetId="8">#REF!</definedName>
    <definedName name="_xlnm.Database" localSheetId="5">#REF!</definedName>
    <definedName name="_xlnm.Database" localSheetId="6">#REF!</definedName>
    <definedName name="_xlnm.Database" localSheetId="1">#REF!</definedName>
    <definedName name="_xlnm.Database">#REF!</definedName>
    <definedName name="Байдибекский_район" localSheetId="4">#REF!</definedName>
    <definedName name="Байдибекский_район" localSheetId="3">#REF!</definedName>
    <definedName name="Байдибекский_район" localSheetId="2">#REF!</definedName>
    <definedName name="Байдибекский_район" localSheetId="7">#REF!</definedName>
    <definedName name="Байдибекский_район" localSheetId="8">#REF!</definedName>
    <definedName name="Байдибекский_район" localSheetId="5">#REF!</definedName>
    <definedName name="Байдибекский_район" localSheetId="6">#REF!</definedName>
    <definedName name="Байдибекский_район" localSheetId="1">#REF!</definedName>
    <definedName name="Байдибекский_район">#REF!</definedName>
    <definedName name="Байдибекский_район_1" localSheetId="4">#REF!</definedName>
    <definedName name="Байдибекский_район_1" localSheetId="3">#REF!</definedName>
    <definedName name="Байдибекский_район_1" localSheetId="2">#REF!</definedName>
    <definedName name="Байдибекский_район_1" localSheetId="7">#REF!</definedName>
    <definedName name="Байдибекский_район_1" localSheetId="8">#REF!</definedName>
    <definedName name="Байдибекский_район_1" localSheetId="5">#REF!</definedName>
    <definedName name="Байдибекский_район_1" localSheetId="6">#REF!</definedName>
    <definedName name="Байдибекский_район_1" localSheetId="1">#REF!</definedName>
    <definedName name="Байдибекский_район_1">#REF!</definedName>
    <definedName name="Байдибекский_район_10" localSheetId="4">#REF!</definedName>
    <definedName name="Байдибекский_район_10" localSheetId="3">#REF!</definedName>
    <definedName name="Байдибекский_район_10" localSheetId="2">#REF!</definedName>
    <definedName name="Байдибекский_район_10" localSheetId="7">#REF!</definedName>
    <definedName name="Байдибекский_район_10" localSheetId="8">#REF!</definedName>
    <definedName name="Байдибекский_район_10" localSheetId="5">#REF!</definedName>
    <definedName name="Байдибекский_район_10" localSheetId="6">#REF!</definedName>
    <definedName name="Байдибекский_район_10" localSheetId="1">#REF!</definedName>
    <definedName name="Байдибекский_район_10">#REF!</definedName>
    <definedName name="Байдибекский_район_11" localSheetId="4">#REF!</definedName>
    <definedName name="Байдибекский_район_11" localSheetId="3">#REF!</definedName>
    <definedName name="Байдибекский_район_11" localSheetId="2">#REF!</definedName>
    <definedName name="Байдибекский_район_11" localSheetId="7">#REF!</definedName>
    <definedName name="Байдибекский_район_11" localSheetId="8">#REF!</definedName>
    <definedName name="Байдибекский_район_11" localSheetId="5">#REF!</definedName>
    <definedName name="Байдибекский_район_11" localSheetId="6">#REF!</definedName>
    <definedName name="Байдибекский_район_11" localSheetId="1">#REF!</definedName>
    <definedName name="Байдибекский_район_11">#REF!</definedName>
    <definedName name="Байдибекский_район_12" localSheetId="4">#REF!</definedName>
    <definedName name="Байдибекский_район_12" localSheetId="3">#REF!</definedName>
    <definedName name="Байдибекский_район_12" localSheetId="2">#REF!</definedName>
    <definedName name="Байдибекский_район_12" localSheetId="7">#REF!</definedName>
    <definedName name="Байдибекский_район_12" localSheetId="8">#REF!</definedName>
    <definedName name="Байдибекский_район_12" localSheetId="5">#REF!</definedName>
    <definedName name="Байдибекский_район_12" localSheetId="6">#REF!</definedName>
    <definedName name="Байдибекский_район_12" localSheetId="1">#REF!</definedName>
    <definedName name="Байдибекский_район_12">#REF!</definedName>
    <definedName name="Байдибекский_район_13" localSheetId="4">#REF!</definedName>
    <definedName name="Байдибекский_район_13" localSheetId="3">#REF!</definedName>
    <definedName name="Байдибекский_район_13" localSheetId="2">#REF!</definedName>
    <definedName name="Байдибекский_район_13" localSheetId="7">#REF!</definedName>
    <definedName name="Байдибекский_район_13" localSheetId="8">#REF!</definedName>
    <definedName name="Байдибекский_район_13" localSheetId="5">#REF!</definedName>
    <definedName name="Байдибекский_район_13" localSheetId="6">#REF!</definedName>
    <definedName name="Байдибекский_район_13" localSheetId="1">#REF!</definedName>
    <definedName name="Байдибекский_район_13">#REF!</definedName>
    <definedName name="Байдибекский_район_2" localSheetId="4">#REF!</definedName>
    <definedName name="Байдибекский_район_2" localSheetId="3">#REF!</definedName>
    <definedName name="Байдибекский_район_2" localSheetId="2">#REF!</definedName>
    <definedName name="Байдибекский_район_2" localSheetId="7">#REF!</definedName>
    <definedName name="Байдибекский_район_2" localSheetId="8">#REF!</definedName>
    <definedName name="Байдибекский_район_2" localSheetId="5">#REF!</definedName>
    <definedName name="Байдибекский_район_2" localSheetId="6">#REF!</definedName>
    <definedName name="Байдибекский_район_2" localSheetId="1">#REF!</definedName>
    <definedName name="Байдибекский_район_2">#REF!</definedName>
    <definedName name="Байдибекский_район_3" localSheetId="4">#REF!</definedName>
    <definedName name="Байдибекский_район_3" localSheetId="3">#REF!</definedName>
    <definedName name="Байдибекский_район_3" localSheetId="2">#REF!</definedName>
    <definedName name="Байдибекский_район_3" localSheetId="7">#REF!</definedName>
    <definedName name="Байдибекский_район_3" localSheetId="8">#REF!</definedName>
    <definedName name="Байдибекский_район_3" localSheetId="5">#REF!</definedName>
    <definedName name="Байдибекский_район_3" localSheetId="6">#REF!</definedName>
    <definedName name="Байдибекский_район_3" localSheetId="1">#REF!</definedName>
    <definedName name="Байдибекский_район_3">#REF!</definedName>
    <definedName name="Байдибекский_район_4" localSheetId="4">#REF!</definedName>
    <definedName name="Байдибекский_район_4" localSheetId="3">#REF!</definedName>
    <definedName name="Байдибекский_район_4" localSheetId="2">#REF!</definedName>
    <definedName name="Байдибекский_район_4" localSheetId="7">#REF!</definedName>
    <definedName name="Байдибекский_район_4" localSheetId="8">#REF!</definedName>
    <definedName name="Байдибекский_район_4" localSheetId="5">#REF!</definedName>
    <definedName name="Байдибекский_район_4" localSheetId="6">#REF!</definedName>
    <definedName name="Байдибекский_район_4" localSheetId="1">#REF!</definedName>
    <definedName name="Байдибекский_район_4">#REF!</definedName>
    <definedName name="Байдибекский_район_5" localSheetId="4">#REF!</definedName>
    <definedName name="Байдибекский_район_5" localSheetId="3">#REF!</definedName>
    <definedName name="Байдибекский_район_5" localSheetId="2">#REF!</definedName>
    <definedName name="Байдибекский_район_5" localSheetId="7">#REF!</definedName>
    <definedName name="Байдибекский_район_5" localSheetId="8">#REF!</definedName>
    <definedName name="Байдибекский_район_5" localSheetId="5">#REF!</definedName>
    <definedName name="Байдибекский_район_5" localSheetId="6">#REF!</definedName>
    <definedName name="Байдибекский_район_5" localSheetId="1">#REF!</definedName>
    <definedName name="Байдибекский_район_5">#REF!</definedName>
    <definedName name="Байдибекский_район_6" localSheetId="4">#REF!</definedName>
    <definedName name="Байдибекский_район_6" localSheetId="3">#REF!</definedName>
    <definedName name="Байдибекский_район_6" localSheetId="2">#REF!</definedName>
    <definedName name="Байдибекский_район_6" localSheetId="7">#REF!</definedName>
    <definedName name="Байдибекский_район_6" localSheetId="8">#REF!</definedName>
    <definedName name="Байдибекский_район_6" localSheetId="5">#REF!</definedName>
    <definedName name="Байдибекский_район_6" localSheetId="6">#REF!</definedName>
    <definedName name="Байдибекский_район_6" localSheetId="1">#REF!</definedName>
    <definedName name="Байдибекский_район_6">#REF!</definedName>
    <definedName name="Байдибекский_район_7" localSheetId="4">#REF!</definedName>
    <definedName name="Байдибекский_район_7" localSheetId="3">#REF!</definedName>
    <definedName name="Байдибекский_район_7" localSheetId="2">#REF!</definedName>
    <definedName name="Байдибекский_район_7" localSheetId="7">#REF!</definedName>
    <definedName name="Байдибекский_район_7" localSheetId="8">#REF!</definedName>
    <definedName name="Байдибекский_район_7" localSheetId="5">#REF!</definedName>
    <definedName name="Байдибекский_район_7" localSheetId="6">#REF!</definedName>
    <definedName name="Байдибекский_район_7" localSheetId="1">#REF!</definedName>
    <definedName name="Байдибекский_район_7">#REF!</definedName>
    <definedName name="Байдибекский_район_8" localSheetId="4">#REF!</definedName>
    <definedName name="Байдибекский_район_8" localSheetId="3">#REF!</definedName>
    <definedName name="Байдибекский_район_8" localSheetId="2">#REF!</definedName>
    <definedName name="Байдибекский_район_8" localSheetId="7">#REF!</definedName>
    <definedName name="Байдибекский_район_8" localSheetId="8">#REF!</definedName>
    <definedName name="Байдибекский_район_8" localSheetId="5">#REF!</definedName>
    <definedName name="Байдибекский_район_8" localSheetId="6">#REF!</definedName>
    <definedName name="Байдибекский_район_8" localSheetId="1">#REF!</definedName>
    <definedName name="Байдибекский_район_8">#REF!</definedName>
    <definedName name="Байдибекский_район_9" localSheetId="4">#REF!</definedName>
    <definedName name="Байдибекский_район_9" localSheetId="3">#REF!</definedName>
    <definedName name="Байдибекский_район_9" localSheetId="2">#REF!</definedName>
    <definedName name="Байдибекский_район_9" localSheetId="7">#REF!</definedName>
    <definedName name="Байдибекский_район_9" localSheetId="8">#REF!</definedName>
    <definedName name="Байдибекский_район_9" localSheetId="5">#REF!</definedName>
    <definedName name="Байдибекский_район_9" localSheetId="6">#REF!</definedName>
    <definedName name="Байдибекский_район_9" localSheetId="1">#REF!</definedName>
    <definedName name="Байдибекский_район_9">#REF!</definedName>
    <definedName name="банк">[10]Main!$B$22</definedName>
    <definedName name="баста" localSheetId="4">#REF!</definedName>
    <definedName name="баста" localSheetId="3">#REF!</definedName>
    <definedName name="баста" localSheetId="2">#REF!</definedName>
    <definedName name="баста" localSheetId="7">#REF!</definedName>
    <definedName name="баста" localSheetId="8">#REF!</definedName>
    <definedName name="баста" localSheetId="5">#REF!</definedName>
    <definedName name="баста" localSheetId="6">#REF!</definedName>
    <definedName name="баста" localSheetId="0">#REF!</definedName>
    <definedName name="баста" localSheetId="1">#REF!</definedName>
    <definedName name="баста">#REF!</definedName>
    <definedName name="ббб" localSheetId="4">#REF!</definedName>
    <definedName name="ббб" localSheetId="3">#REF!</definedName>
    <definedName name="ббб" localSheetId="2">#REF!</definedName>
    <definedName name="ббб" localSheetId="7">#REF!</definedName>
    <definedName name="ббб" localSheetId="8">#REF!</definedName>
    <definedName name="ббб" localSheetId="5">#REF!</definedName>
    <definedName name="ббб" localSheetId="6">#REF!</definedName>
    <definedName name="ббб" localSheetId="1">#REF!</definedName>
    <definedName name="ббб">#REF!</definedName>
    <definedName name="БД" localSheetId="4">#REF!</definedName>
    <definedName name="БД" localSheetId="3">#REF!</definedName>
    <definedName name="БД" localSheetId="2">#REF!</definedName>
    <definedName name="БД" localSheetId="7">#REF!</definedName>
    <definedName name="БД" localSheetId="8">#REF!</definedName>
    <definedName name="БД" localSheetId="5">#REF!</definedName>
    <definedName name="БД" localSheetId="6">#REF!</definedName>
    <definedName name="БД" localSheetId="1">#REF!</definedName>
    <definedName name="БД">#REF!</definedName>
    <definedName name="БДО" localSheetId="4">#REF!</definedName>
    <definedName name="БДО" localSheetId="3">#REF!</definedName>
    <definedName name="БДО" localSheetId="2">#REF!</definedName>
    <definedName name="БДО" localSheetId="7">#REF!</definedName>
    <definedName name="БДО" localSheetId="8">#REF!</definedName>
    <definedName name="БДО" localSheetId="5">#REF!</definedName>
    <definedName name="БДО" localSheetId="6">#REF!</definedName>
    <definedName name="БДО" localSheetId="1">#REF!</definedName>
    <definedName name="БДО">#REF!</definedName>
    <definedName name="БДО_1" localSheetId="4">#REF!</definedName>
    <definedName name="БДО_1" localSheetId="3">#REF!</definedName>
    <definedName name="БДО_1" localSheetId="2">#REF!</definedName>
    <definedName name="БДО_1" localSheetId="7">#REF!</definedName>
    <definedName name="БДО_1" localSheetId="8">#REF!</definedName>
    <definedName name="БДО_1" localSheetId="5">#REF!</definedName>
    <definedName name="БДО_1" localSheetId="6">#REF!</definedName>
    <definedName name="БДО_1" localSheetId="1">#REF!</definedName>
    <definedName name="БДО_1">#REF!</definedName>
    <definedName name="БДО_10" localSheetId="4">#REF!</definedName>
    <definedName name="БДО_10" localSheetId="3">#REF!</definedName>
    <definedName name="БДО_10" localSheetId="2">#REF!</definedName>
    <definedName name="БДО_10" localSheetId="7">#REF!</definedName>
    <definedName name="БДО_10" localSheetId="8">#REF!</definedName>
    <definedName name="БДО_10" localSheetId="5">#REF!</definedName>
    <definedName name="БДО_10" localSheetId="6">#REF!</definedName>
    <definedName name="БДО_10" localSheetId="1">#REF!</definedName>
    <definedName name="БДО_10">#REF!</definedName>
    <definedName name="БДО_11" localSheetId="4">#REF!</definedName>
    <definedName name="БДО_11" localSheetId="3">#REF!</definedName>
    <definedName name="БДО_11" localSheetId="2">#REF!</definedName>
    <definedName name="БДО_11" localSheetId="7">#REF!</definedName>
    <definedName name="БДО_11" localSheetId="8">#REF!</definedName>
    <definedName name="БДО_11" localSheetId="5">#REF!</definedName>
    <definedName name="БДО_11" localSheetId="6">#REF!</definedName>
    <definedName name="БДО_11" localSheetId="1">#REF!</definedName>
    <definedName name="БДО_11">#REF!</definedName>
    <definedName name="БДО_12" localSheetId="4">#REF!</definedName>
    <definedName name="БДО_12" localSheetId="3">#REF!</definedName>
    <definedName name="БДО_12" localSheetId="2">#REF!</definedName>
    <definedName name="БДО_12" localSheetId="7">#REF!</definedName>
    <definedName name="БДО_12" localSheetId="8">#REF!</definedName>
    <definedName name="БДО_12" localSheetId="5">#REF!</definedName>
    <definedName name="БДО_12" localSheetId="6">#REF!</definedName>
    <definedName name="БДО_12" localSheetId="1">#REF!</definedName>
    <definedName name="БДО_12">#REF!</definedName>
    <definedName name="БДО_13" localSheetId="4">#REF!</definedName>
    <definedName name="БДО_13" localSheetId="3">#REF!</definedName>
    <definedName name="БДО_13" localSheetId="2">#REF!</definedName>
    <definedName name="БДО_13" localSheetId="7">#REF!</definedName>
    <definedName name="БДО_13" localSheetId="8">#REF!</definedName>
    <definedName name="БДО_13" localSheetId="5">#REF!</definedName>
    <definedName name="БДО_13" localSheetId="6">#REF!</definedName>
    <definedName name="БДО_13" localSheetId="1">#REF!</definedName>
    <definedName name="БДО_13">#REF!</definedName>
    <definedName name="БДО_14" localSheetId="4">#REF!</definedName>
    <definedName name="БДО_14" localSheetId="3">#REF!</definedName>
    <definedName name="БДО_14" localSheetId="2">#REF!</definedName>
    <definedName name="БДО_14" localSheetId="7">#REF!</definedName>
    <definedName name="БДО_14" localSheetId="8">#REF!</definedName>
    <definedName name="БДО_14" localSheetId="5">#REF!</definedName>
    <definedName name="БДО_14" localSheetId="6">#REF!</definedName>
    <definedName name="БДО_14" localSheetId="1">#REF!</definedName>
    <definedName name="БДО_14">#REF!</definedName>
    <definedName name="БДО_15" localSheetId="4">#REF!</definedName>
    <definedName name="БДО_15" localSheetId="3">#REF!</definedName>
    <definedName name="БДО_15" localSheetId="2">#REF!</definedName>
    <definedName name="БДО_15" localSheetId="7">#REF!</definedName>
    <definedName name="БДО_15" localSheetId="8">#REF!</definedName>
    <definedName name="БДО_15" localSheetId="5">#REF!</definedName>
    <definedName name="БДО_15" localSheetId="6">#REF!</definedName>
    <definedName name="БДО_15" localSheetId="1">#REF!</definedName>
    <definedName name="БДО_15">#REF!</definedName>
    <definedName name="БДО_16" localSheetId="4">#REF!</definedName>
    <definedName name="БДО_16" localSheetId="3">#REF!</definedName>
    <definedName name="БДО_16" localSheetId="2">#REF!</definedName>
    <definedName name="БДО_16" localSheetId="7">#REF!</definedName>
    <definedName name="БДО_16" localSheetId="8">#REF!</definedName>
    <definedName name="БДО_16" localSheetId="5">#REF!</definedName>
    <definedName name="БДО_16" localSheetId="6">#REF!</definedName>
    <definedName name="БДО_16" localSheetId="1">#REF!</definedName>
    <definedName name="БДО_16">#REF!</definedName>
    <definedName name="БДО_2" localSheetId="4">#REF!</definedName>
    <definedName name="БДО_2" localSheetId="3">#REF!</definedName>
    <definedName name="БДО_2" localSheetId="2">#REF!</definedName>
    <definedName name="БДО_2" localSheetId="7">#REF!</definedName>
    <definedName name="БДО_2" localSheetId="8">#REF!</definedName>
    <definedName name="БДО_2" localSheetId="5">#REF!</definedName>
    <definedName name="БДО_2" localSheetId="6">#REF!</definedName>
    <definedName name="БДО_2" localSheetId="1">#REF!</definedName>
    <definedName name="БДО_2">#REF!</definedName>
    <definedName name="БДО_3" localSheetId="4">#REF!</definedName>
    <definedName name="БДО_3" localSheetId="3">#REF!</definedName>
    <definedName name="БДО_3" localSheetId="2">#REF!</definedName>
    <definedName name="БДО_3" localSheetId="7">#REF!</definedName>
    <definedName name="БДО_3" localSheetId="8">#REF!</definedName>
    <definedName name="БДО_3" localSheetId="5">#REF!</definedName>
    <definedName name="БДО_3" localSheetId="6">#REF!</definedName>
    <definedName name="БДО_3" localSheetId="1">#REF!</definedName>
    <definedName name="БДО_3">#REF!</definedName>
    <definedName name="БДО_4" localSheetId="4">#REF!</definedName>
    <definedName name="БДО_4" localSheetId="3">#REF!</definedName>
    <definedName name="БДО_4" localSheetId="2">#REF!</definedName>
    <definedName name="БДО_4" localSheetId="7">#REF!</definedName>
    <definedName name="БДО_4" localSheetId="8">#REF!</definedName>
    <definedName name="БДО_4" localSheetId="5">#REF!</definedName>
    <definedName name="БДО_4" localSheetId="6">#REF!</definedName>
    <definedName name="БДО_4" localSheetId="1">#REF!</definedName>
    <definedName name="БДО_4">#REF!</definedName>
    <definedName name="БДО_5">"$#ССЫЛ!.$H$5"</definedName>
    <definedName name="БДО_6" localSheetId="4">#REF!</definedName>
    <definedName name="БДО_6" localSheetId="3">#REF!</definedName>
    <definedName name="БДО_6" localSheetId="2">#REF!</definedName>
    <definedName name="БДО_6" localSheetId="7">#REF!</definedName>
    <definedName name="БДО_6" localSheetId="8">#REF!</definedName>
    <definedName name="БДО_6" localSheetId="5">#REF!</definedName>
    <definedName name="БДО_6" localSheetId="6">#REF!</definedName>
    <definedName name="БДО_6" localSheetId="0">#REF!</definedName>
    <definedName name="БДО_6" localSheetId="1">#REF!</definedName>
    <definedName name="БДО_6">#REF!</definedName>
    <definedName name="БДО_7" localSheetId="4">#REF!</definedName>
    <definedName name="БДО_7" localSheetId="3">#REF!</definedName>
    <definedName name="БДО_7" localSheetId="2">#REF!</definedName>
    <definedName name="БДО_7" localSheetId="7">#REF!</definedName>
    <definedName name="БДО_7" localSheetId="8">#REF!</definedName>
    <definedName name="БДО_7" localSheetId="5">#REF!</definedName>
    <definedName name="БДО_7" localSheetId="6">#REF!</definedName>
    <definedName name="БДО_7" localSheetId="1">#REF!</definedName>
    <definedName name="БДО_7">#REF!</definedName>
    <definedName name="БДО_8" localSheetId="4">#REF!</definedName>
    <definedName name="БДО_8" localSheetId="3">#REF!</definedName>
    <definedName name="БДО_8" localSheetId="2">#REF!</definedName>
    <definedName name="БДО_8" localSheetId="7">#REF!</definedName>
    <definedName name="БДО_8" localSheetId="8">#REF!</definedName>
    <definedName name="БДО_8" localSheetId="5">#REF!</definedName>
    <definedName name="БДО_8" localSheetId="6">#REF!</definedName>
    <definedName name="БДО_8" localSheetId="1">#REF!</definedName>
    <definedName name="БДО_8">#REF!</definedName>
    <definedName name="БДО_9" localSheetId="4">#REF!</definedName>
    <definedName name="БДО_9" localSheetId="3">#REF!</definedName>
    <definedName name="БДО_9" localSheetId="2">#REF!</definedName>
    <definedName name="БДО_9" localSheetId="7">#REF!</definedName>
    <definedName name="БДО_9" localSheetId="8">#REF!</definedName>
    <definedName name="БДО_9" localSheetId="5">#REF!</definedName>
    <definedName name="БДО_9" localSheetId="6">#REF!</definedName>
    <definedName name="БДО_9" localSheetId="1">#REF!</definedName>
    <definedName name="БДО_9">#REF!</definedName>
    <definedName name="БДО1">'[51]ПО НОВОМУ ШТАТНОМУ'!$J$7</definedName>
    <definedName name="БДО1_1">'[52]ПО НОВОМУ ШТАТНОМУ'!$J$7</definedName>
    <definedName name="БДО1_2">'[53]ПО НОВОМУ ШТАТНОМУ'!$J$7</definedName>
    <definedName name="БДО2" localSheetId="4">#REF!</definedName>
    <definedName name="БДО2" localSheetId="3">#REF!</definedName>
    <definedName name="БДО2" localSheetId="2">#REF!</definedName>
    <definedName name="БДО2" localSheetId="7">#REF!</definedName>
    <definedName name="БДО2" localSheetId="8">#REF!</definedName>
    <definedName name="БДО2" localSheetId="5">#REF!</definedName>
    <definedName name="БДО2" localSheetId="6">#REF!</definedName>
    <definedName name="БДО2" localSheetId="0">#REF!</definedName>
    <definedName name="БДО2" localSheetId="1">#REF!</definedName>
    <definedName name="БДО2">#REF!</definedName>
    <definedName name="БДФЕ" localSheetId="4">#REF!</definedName>
    <definedName name="БДФЕ" localSheetId="3">#REF!</definedName>
    <definedName name="БДФЕ" localSheetId="2">#REF!</definedName>
    <definedName name="БДФЕ" localSheetId="7">#REF!</definedName>
    <definedName name="БДФЕ" localSheetId="8">#REF!</definedName>
    <definedName name="БДФЕ" localSheetId="5">#REF!</definedName>
    <definedName name="БДФЕ" localSheetId="6">#REF!</definedName>
    <definedName name="БДФЕ" localSheetId="1">#REF!</definedName>
    <definedName name="БДФЕ">#REF!</definedName>
    <definedName name="бдшлдш" localSheetId="4">#REF!</definedName>
    <definedName name="бдшлдш" localSheetId="3">#REF!</definedName>
    <definedName name="бдшлдш" localSheetId="2">#REF!</definedName>
    <definedName name="бдшлдш" localSheetId="7">#REF!</definedName>
    <definedName name="бдшлдш" localSheetId="8">#REF!</definedName>
    <definedName name="бдшлдш" localSheetId="5">#REF!</definedName>
    <definedName name="бдшлдш" localSheetId="6">#REF!</definedName>
    <definedName name="бдшлдш" localSheetId="1">#REF!</definedName>
    <definedName name="бдшлдш">#REF!</definedName>
    <definedName name="Бери">[54]Форма2!$D$129:$F$132,[54]Форма2!$D$134:$F$135,[54]Форма2!$D$137:$F$140,[54]Форма2!$D$142:$F$144,[54]Форма2!$D$146:$F$150,[54]Форма2!$D$152:$F$154,[54]Форма2!$D$156:$F$162,[54]Форма2!$D$129</definedName>
    <definedName name="Берик">[54]Форма2!$C$70:$C$72,[54]Форма2!$D$73:$F$73,[54]Форма2!$E$70:$F$72,[54]Форма2!$C$75:$C$77,[54]Форма2!$E$75:$F$77,[54]Форма2!$C$79:$C$82,[54]Форма2!$E$79:$F$82,[54]Форма2!$C$84:$C$86,[54]Форма2!$E$84:$F$86,[54]Форма2!$C$88:$C$89,[54]Форма2!$E$88:$F$89,[54]Форма2!$C$70</definedName>
    <definedName name="бз" localSheetId="4">#REF!</definedName>
    <definedName name="бз" localSheetId="3">#REF!</definedName>
    <definedName name="бз" localSheetId="2">#REF!</definedName>
    <definedName name="бз" localSheetId="7">#REF!</definedName>
    <definedName name="бз" localSheetId="8">#REF!</definedName>
    <definedName name="бз" localSheetId="5">#REF!</definedName>
    <definedName name="бз" localSheetId="6">#REF!</definedName>
    <definedName name="бз" localSheetId="1">#REF!</definedName>
    <definedName name="бз">#REF!</definedName>
    <definedName name="бибикуль" localSheetId="4">#REF!</definedName>
    <definedName name="бибикуль" localSheetId="3">#REF!</definedName>
    <definedName name="бибикуль" localSheetId="2">#REF!</definedName>
    <definedName name="бибикуль" localSheetId="7">#REF!</definedName>
    <definedName name="бибикуль" localSheetId="8">#REF!</definedName>
    <definedName name="бибикуль" localSheetId="5">#REF!</definedName>
    <definedName name="бибикуль" localSheetId="6">#REF!</definedName>
    <definedName name="бибикуль" localSheetId="1">#REF!</definedName>
    <definedName name="бибикуль">#REF!</definedName>
    <definedName name="БИК">[10]Main!$B$23</definedName>
    <definedName name="биржа">[55]База!$A$1:$T$65536</definedName>
    <definedName name="биржа1">[55]База!$B$1:$T$65536</definedName>
    <definedName name="БКОЛ" localSheetId="4">#REF!</definedName>
    <definedName name="БКОЛ" localSheetId="3">#REF!</definedName>
    <definedName name="БКОЛ" localSheetId="2">#REF!</definedName>
    <definedName name="БКОЛ" localSheetId="7">#REF!</definedName>
    <definedName name="БКОЛ" localSheetId="8">#REF!</definedName>
    <definedName name="БКОЛ" localSheetId="5">#REF!</definedName>
    <definedName name="БКОЛ" localSheetId="6">#REF!</definedName>
    <definedName name="БКОЛ" localSheetId="1">#REF!</definedName>
    <definedName name="БКОЛ">#REF!</definedName>
    <definedName name="бланки" localSheetId="4">#REF!</definedName>
    <definedName name="бланки" localSheetId="3">#REF!</definedName>
    <definedName name="бланки" localSheetId="2">#REF!</definedName>
    <definedName name="бланки" localSheetId="7">#REF!</definedName>
    <definedName name="бланки" localSheetId="8">#REF!</definedName>
    <definedName name="бланки" localSheetId="5">#REF!</definedName>
    <definedName name="бланки" localSheetId="6">#REF!</definedName>
    <definedName name="бланки" localSheetId="0">#REF!</definedName>
    <definedName name="бланки" localSheetId="1">#REF!</definedName>
    <definedName name="бланки">#REF!</definedName>
    <definedName name="бланки_1" localSheetId="4">#REF!</definedName>
    <definedName name="бланки_1" localSheetId="3">#REF!</definedName>
    <definedName name="бланки_1" localSheetId="2">#REF!</definedName>
    <definedName name="бланки_1" localSheetId="7">#REF!</definedName>
    <definedName name="бланки_1" localSheetId="8">#REF!</definedName>
    <definedName name="бланки_1" localSheetId="5">#REF!</definedName>
    <definedName name="бланки_1" localSheetId="6">#REF!</definedName>
    <definedName name="бланки_1" localSheetId="1">#REF!</definedName>
    <definedName name="бланки_1">#REF!</definedName>
    <definedName name="бланки_10" localSheetId="4">#REF!</definedName>
    <definedName name="бланки_10" localSheetId="3">#REF!</definedName>
    <definedName name="бланки_10" localSheetId="2">#REF!</definedName>
    <definedName name="бланки_10" localSheetId="7">#REF!</definedName>
    <definedName name="бланки_10" localSheetId="8">#REF!</definedName>
    <definedName name="бланки_10" localSheetId="5">#REF!</definedName>
    <definedName name="бланки_10" localSheetId="6">#REF!</definedName>
    <definedName name="бланки_10" localSheetId="1">#REF!</definedName>
    <definedName name="бланки_10">#REF!</definedName>
    <definedName name="бланки_11" localSheetId="4">#REF!</definedName>
    <definedName name="бланки_11" localSheetId="3">#REF!</definedName>
    <definedName name="бланки_11" localSheetId="2">#REF!</definedName>
    <definedName name="бланки_11" localSheetId="7">#REF!</definedName>
    <definedName name="бланки_11" localSheetId="8">#REF!</definedName>
    <definedName name="бланки_11" localSheetId="5">#REF!</definedName>
    <definedName name="бланки_11" localSheetId="6">#REF!</definedName>
    <definedName name="бланки_11" localSheetId="1">#REF!</definedName>
    <definedName name="бланки_11">#REF!</definedName>
    <definedName name="бланки_12" localSheetId="4">#REF!</definedName>
    <definedName name="бланки_12" localSheetId="3">#REF!</definedName>
    <definedName name="бланки_12" localSheetId="2">#REF!</definedName>
    <definedName name="бланки_12" localSheetId="7">#REF!</definedName>
    <definedName name="бланки_12" localSheetId="8">#REF!</definedName>
    <definedName name="бланки_12" localSheetId="5">#REF!</definedName>
    <definedName name="бланки_12" localSheetId="6">#REF!</definedName>
    <definedName name="бланки_12" localSheetId="1">#REF!</definedName>
    <definedName name="бланки_12">#REF!</definedName>
    <definedName name="бланки_2" localSheetId="4">#REF!</definedName>
    <definedName name="бланки_2" localSheetId="3">#REF!</definedName>
    <definedName name="бланки_2" localSheetId="2">#REF!</definedName>
    <definedName name="бланки_2" localSheetId="7">#REF!</definedName>
    <definedName name="бланки_2" localSheetId="8">#REF!</definedName>
    <definedName name="бланки_2" localSheetId="5">#REF!</definedName>
    <definedName name="бланки_2" localSheetId="6">#REF!</definedName>
    <definedName name="бланки_2" localSheetId="1">#REF!</definedName>
    <definedName name="бланки_2">#REF!</definedName>
    <definedName name="бланки_3" localSheetId="4">#REF!</definedName>
    <definedName name="бланки_3" localSheetId="3">#REF!</definedName>
    <definedName name="бланки_3" localSheetId="2">#REF!</definedName>
    <definedName name="бланки_3" localSheetId="7">#REF!</definedName>
    <definedName name="бланки_3" localSheetId="8">#REF!</definedName>
    <definedName name="бланки_3" localSheetId="5">#REF!</definedName>
    <definedName name="бланки_3" localSheetId="6">#REF!</definedName>
    <definedName name="бланки_3" localSheetId="1">#REF!</definedName>
    <definedName name="бланки_3">#REF!</definedName>
    <definedName name="бланки_4" localSheetId="4">#REF!</definedName>
    <definedName name="бланки_4" localSheetId="3">#REF!</definedName>
    <definedName name="бланки_4" localSheetId="2">#REF!</definedName>
    <definedName name="бланки_4" localSheetId="7">#REF!</definedName>
    <definedName name="бланки_4" localSheetId="8">#REF!</definedName>
    <definedName name="бланки_4" localSheetId="5">#REF!</definedName>
    <definedName name="бланки_4" localSheetId="6">#REF!</definedName>
    <definedName name="бланки_4" localSheetId="1">#REF!</definedName>
    <definedName name="бланки_4">#REF!</definedName>
    <definedName name="бланки_5" localSheetId="4">#REF!</definedName>
    <definedName name="бланки_5" localSheetId="3">#REF!</definedName>
    <definedName name="бланки_5" localSheetId="2">#REF!</definedName>
    <definedName name="бланки_5" localSheetId="7">#REF!</definedName>
    <definedName name="бланки_5" localSheetId="8">#REF!</definedName>
    <definedName name="бланки_5" localSheetId="5">#REF!</definedName>
    <definedName name="бланки_5" localSheetId="6">#REF!</definedName>
    <definedName name="бланки_5" localSheetId="1">#REF!</definedName>
    <definedName name="бланки_5">#REF!</definedName>
    <definedName name="бланки_6" localSheetId="4">#REF!</definedName>
    <definedName name="бланки_6" localSheetId="3">#REF!</definedName>
    <definedName name="бланки_6" localSheetId="2">#REF!</definedName>
    <definedName name="бланки_6" localSheetId="7">#REF!</definedName>
    <definedName name="бланки_6" localSheetId="8">#REF!</definedName>
    <definedName name="бланки_6" localSheetId="5">#REF!</definedName>
    <definedName name="бланки_6" localSheetId="6">#REF!</definedName>
    <definedName name="бланки_6" localSheetId="1">#REF!</definedName>
    <definedName name="бланки_6">#REF!</definedName>
    <definedName name="бланки_7" localSheetId="4">#REF!</definedName>
    <definedName name="бланки_7" localSheetId="3">#REF!</definedName>
    <definedName name="бланки_7" localSheetId="2">#REF!</definedName>
    <definedName name="бланки_7" localSheetId="7">#REF!</definedName>
    <definedName name="бланки_7" localSheetId="8">#REF!</definedName>
    <definedName name="бланки_7" localSheetId="5">#REF!</definedName>
    <definedName name="бланки_7" localSheetId="6">#REF!</definedName>
    <definedName name="бланки_7" localSheetId="1">#REF!</definedName>
    <definedName name="бланки_7">#REF!</definedName>
    <definedName name="бланки_8" localSheetId="4">#REF!</definedName>
    <definedName name="бланки_8" localSheetId="3">#REF!</definedName>
    <definedName name="бланки_8" localSheetId="2">#REF!</definedName>
    <definedName name="бланки_8" localSheetId="7">#REF!</definedName>
    <definedName name="бланки_8" localSheetId="8">#REF!</definedName>
    <definedName name="бланки_8" localSheetId="5">#REF!</definedName>
    <definedName name="бланки_8" localSheetId="6">#REF!</definedName>
    <definedName name="бланки_8" localSheetId="1">#REF!</definedName>
    <definedName name="бланки_8">#REF!</definedName>
    <definedName name="бланки_9" localSheetId="4">#REF!</definedName>
    <definedName name="бланки_9" localSheetId="3">#REF!</definedName>
    <definedName name="бланки_9" localSheetId="2">#REF!</definedName>
    <definedName name="бланки_9" localSheetId="7">#REF!</definedName>
    <definedName name="бланки_9" localSheetId="8">#REF!</definedName>
    <definedName name="бланки_9" localSheetId="5">#REF!</definedName>
    <definedName name="бланки_9" localSheetId="6">#REF!</definedName>
    <definedName name="бланки_9" localSheetId="1">#REF!</definedName>
    <definedName name="бланки_9">#REF!</definedName>
    <definedName name="БЛРаздел1">[56]Форма2!$C$19:$C$24,[56]Форма2!$E$19:$F$24,[56]Форма2!$D$26:$F$31,[56]Форма2!$C$33:$C$38,[56]Форма2!$E$33:$F$38,[56]Форма2!$D$40:$F$43,[56]Форма2!$C$45:$C$48,[56]Форма2!$E$45:$F$48,[56]Форма2!$C$19</definedName>
    <definedName name="БЛРаздел2">[56]Форма2!$C$51:$C$58,[56]Форма2!$E$51:$F$58,[56]Форма2!$C$60:$C$63,[56]Форма2!$E$60:$F$63,[56]Форма2!$C$65:$C$67,[56]Форма2!$E$65:$F$67,[56]Форма2!$C$51</definedName>
    <definedName name="БЛРаздел3">[56]Форма2!$C$70:$C$72,[56]Форма2!$D$73:$F$73,[56]Форма2!$E$70:$F$72,[56]Форма2!$C$75:$C$77,[56]Форма2!$E$75:$F$77,[56]Форма2!$C$79:$C$82,[56]Форма2!$E$79:$F$82,[56]Форма2!$C$84:$C$86,[56]Форма2!$E$84:$F$86,[56]Форма2!$C$88:$C$89,[56]Форма2!$E$88:$F$89,[56]Форма2!$C$70</definedName>
    <definedName name="БЛРаздел4">[56]Форма2!$E$106:$F$107,[56]Форма2!$C$106:$C$107,[56]Форма2!$E$102:$F$104,[56]Форма2!$C$102:$C$104,[56]Форма2!$C$97:$C$100,[56]Форма2!$E$97:$F$100,[56]Форма2!$E$92:$F$95,[56]Форма2!$C$92:$C$95,[56]Форма2!$C$92</definedName>
    <definedName name="БЛРаздел5">[56]Форма2!$C$113:$C$114,[56]Форма2!$D$110:$F$112,[56]Форма2!$E$113:$F$114,[56]Форма2!$D$115:$F$115,[56]Форма2!$D$117:$F$119,[56]Форма2!$D$121:$F$122,[56]Форма2!$D$124:$F$126,[56]Форма2!$D$110</definedName>
    <definedName name="БЛРаздел6">[56]Форма2!$D$129:$F$132,[56]Форма2!$D$134:$F$135,[56]Форма2!$D$137:$F$140,[56]Форма2!$D$142:$F$144,[56]Форма2!$D$146:$F$150,[56]Форма2!$D$152:$F$154,[56]Форма2!$D$156:$F$162,[56]Форма2!$D$129</definedName>
    <definedName name="БЛРаздел7">[56]Форма2!$D$179:$F$185,[56]Форма2!$D$175:$F$177,[56]Форма2!$D$165:$F$173,[56]Форма2!$D$165</definedName>
    <definedName name="БЛРаздел8">[56]Форма2!$E$200:$F$207,[56]Форма2!$C$200:$C$207,[56]Форма2!$E$189:$F$198,[56]Форма2!$C$189:$C$198,[56]Форма2!$E$188:$F$188,[56]Форма2!$C$188</definedName>
    <definedName name="БЛРаздел9">[56]Форма2!$E$234:$F$237,[56]Форма2!$C$234:$C$237,[56]Форма2!$E$224:$F$232,[56]Форма2!$C$224:$C$232,[56]Форма2!$E$223:$F$223,[56]Форма2!$C$223,[56]Форма2!$E$217:$F$221,[56]Форма2!$C$217:$C$221,[56]Форма2!$E$210:$F$215,[56]Форма2!$C$210:$C$215,[56]Форма2!$C$210</definedName>
    <definedName name="бо" localSheetId="4">#REF!</definedName>
    <definedName name="бо" localSheetId="3">#REF!</definedName>
    <definedName name="бо" localSheetId="2">#REF!</definedName>
    <definedName name="бо" localSheetId="7">#REF!</definedName>
    <definedName name="бо" localSheetId="8">#REF!</definedName>
    <definedName name="бо" localSheetId="5">#REF!</definedName>
    <definedName name="бо" localSheetId="6">#REF!</definedName>
    <definedName name="бо" localSheetId="1">#REF!</definedName>
    <definedName name="бо">#REF!</definedName>
    <definedName name="БПДанные">[56]Форма1!$C$22:$D$33,[56]Форма1!$C$36:$D$48,[56]Форма1!$C$22</definedName>
    <definedName name="бюдж" localSheetId="4">#REF!</definedName>
    <definedName name="бюдж" localSheetId="3">#REF!</definedName>
    <definedName name="бюдж" localSheetId="2">#REF!</definedName>
    <definedName name="бюдж" localSheetId="7">#REF!</definedName>
    <definedName name="бюдж" localSheetId="8">#REF!</definedName>
    <definedName name="бюдж" localSheetId="5">#REF!</definedName>
    <definedName name="бюдж" localSheetId="6">#REF!</definedName>
    <definedName name="бюдж" localSheetId="1">#REF!</definedName>
    <definedName name="бюдж">#REF!</definedName>
    <definedName name="Бюджет__по__подразд__2003__года_Лист1_Таблица" localSheetId="4">[57]ОТиТБ!#REF!</definedName>
    <definedName name="Бюджет__по__подразд__2003__года_Лист1_Таблица" localSheetId="3">[57]ОТиТБ!#REF!</definedName>
    <definedName name="Бюджет__по__подразд__2003__года_Лист1_Таблица" localSheetId="2">[57]ОТиТБ!#REF!</definedName>
    <definedName name="Бюджет__по__подразд__2003__года_Лист1_Таблица" localSheetId="7">[57]ОТиТБ!#REF!</definedName>
    <definedName name="Бюджет__по__подразд__2003__года_Лист1_Таблица" localSheetId="8">[57]ОТиТБ!#REF!</definedName>
    <definedName name="Бюджет__по__подразд__2003__года_Лист1_Таблица" localSheetId="5">[57]ОТиТБ!#REF!</definedName>
    <definedName name="Бюджет__по__подразд__2003__года_Лист1_Таблица" localSheetId="6">[57]ОТиТБ!#REF!</definedName>
    <definedName name="Бюджет__по__подразд__2003__года_Лист1_Таблица" localSheetId="1">[57]ОТиТБ!#REF!</definedName>
    <definedName name="Бюджет__по__подразд__2003__года_Лист1_Таблица">[57]ОТиТБ!#REF!</definedName>
    <definedName name="в" localSheetId="4">#REF!</definedName>
    <definedName name="в" localSheetId="3">#REF!</definedName>
    <definedName name="в" localSheetId="2">#REF!</definedName>
    <definedName name="в" localSheetId="7">#REF!</definedName>
    <definedName name="в" localSheetId="8">#REF!</definedName>
    <definedName name="в" localSheetId="5">#REF!</definedName>
    <definedName name="в" localSheetId="6">#REF!</definedName>
    <definedName name="в" localSheetId="1">#REF!</definedName>
    <definedName name="в">#REF!</definedName>
    <definedName name="в23ё">#N/A</definedName>
    <definedName name="в256" localSheetId="4">#REF!</definedName>
    <definedName name="в256" localSheetId="3">#REF!</definedName>
    <definedName name="в256" localSheetId="2">#REF!</definedName>
    <definedName name="в256" localSheetId="7">#REF!</definedName>
    <definedName name="в256" localSheetId="8">#REF!</definedName>
    <definedName name="в256" localSheetId="5">#REF!</definedName>
    <definedName name="в256" localSheetId="6">#REF!</definedName>
    <definedName name="в256" localSheetId="1">#REF!</definedName>
    <definedName name="в256">#REF!</definedName>
    <definedName name="В32" localSheetId="4">#REF!</definedName>
    <definedName name="В32" localSheetId="3">#REF!</definedName>
    <definedName name="В32" localSheetId="2">#REF!</definedName>
    <definedName name="В32" localSheetId="7">#REF!</definedName>
    <definedName name="В32" localSheetId="8">#REF!</definedName>
    <definedName name="В32" localSheetId="5">#REF!</definedName>
    <definedName name="В32" localSheetId="6">#REF!</definedName>
    <definedName name="В32" localSheetId="1">#REF!</definedName>
    <definedName name="В32">#REF!</definedName>
    <definedName name="в54ц" localSheetId="4">#REF!</definedName>
    <definedName name="в54ц" localSheetId="3">#REF!</definedName>
    <definedName name="в54ц" localSheetId="2">#REF!</definedName>
    <definedName name="в54ц" localSheetId="7">#REF!</definedName>
    <definedName name="в54ц" localSheetId="8">#REF!</definedName>
    <definedName name="в54ц" localSheetId="5">#REF!</definedName>
    <definedName name="в54ц" localSheetId="6">#REF!</definedName>
    <definedName name="в54ц" localSheetId="1">#REF!</definedName>
    <definedName name="в54ц">#REF!</definedName>
    <definedName name="ва" localSheetId="4">#REF!</definedName>
    <definedName name="ва" localSheetId="3">#REF!</definedName>
    <definedName name="ва" localSheetId="2">#REF!</definedName>
    <definedName name="ва" localSheetId="7">#REF!</definedName>
    <definedName name="ва" localSheetId="8">#REF!</definedName>
    <definedName name="ва" localSheetId="5">#REF!</definedName>
    <definedName name="ва" localSheetId="6">#REF!</definedName>
    <definedName name="ва" localSheetId="1">#REF!</definedName>
    <definedName name="ва">#REF!</definedName>
    <definedName name="ва23" localSheetId="4">#REF!</definedName>
    <definedName name="ва23" localSheetId="3">#REF!</definedName>
    <definedName name="ва23" localSheetId="2">#REF!</definedName>
    <definedName name="ва23" localSheetId="7">#REF!</definedName>
    <definedName name="ва23" localSheetId="8">#REF!</definedName>
    <definedName name="ва23" localSheetId="5">#REF!</definedName>
    <definedName name="ва23" localSheetId="6">#REF!</definedName>
    <definedName name="ва23" localSheetId="1">#REF!</definedName>
    <definedName name="ва23">#REF!</definedName>
    <definedName name="ваа" localSheetId="4">#REF!</definedName>
    <definedName name="ваа" localSheetId="3">#REF!</definedName>
    <definedName name="ваа" localSheetId="2">#REF!</definedName>
    <definedName name="ваа" localSheetId="7">#REF!</definedName>
    <definedName name="ваа" localSheetId="8">#REF!</definedName>
    <definedName name="ваа" localSheetId="5">#REF!</definedName>
    <definedName name="ваа" localSheetId="6">#REF!</definedName>
    <definedName name="ваа" localSheetId="1">#REF!</definedName>
    <definedName name="ваа">#REF!</definedName>
    <definedName name="ваапп" localSheetId="4">#REF!</definedName>
    <definedName name="ваапп" localSheetId="3">#REF!</definedName>
    <definedName name="ваапп" localSheetId="2">#REF!</definedName>
    <definedName name="ваапп" localSheetId="7">#REF!</definedName>
    <definedName name="ваапп" localSheetId="8">#REF!</definedName>
    <definedName name="ваапп" localSheetId="5">#REF!</definedName>
    <definedName name="ваапп" localSheetId="6">#REF!</definedName>
    <definedName name="ваапп" localSheetId="1">#REF!</definedName>
    <definedName name="ваапп">#REF!</definedName>
    <definedName name="ваджрыуэлтвэпадлыфкзщухцнзщвалпавыэжпдрьавж" localSheetId="4">#REF!</definedName>
    <definedName name="ваджрыуэлтвэпадлыфкзщухцнзщвалпавыэжпдрьавж" localSheetId="3">#REF!</definedName>
    <definedName name="ваджрыуэлтвэпадлыфкзщухцнзщвалпавыэжпдрьавж" localSheetId="2">#REF!</definedName>
    <definedName name="ваджрыуэлтвэпадлыфкзщухцнзщвалпавыэжпдрьавж" localSheetId="7">#REF!</definedName>
    <definedName name="ваджрыуэлтвэпадлыфкзщухцнзщвалпавыэжпдрьавж" localSheetId="8">#REF!</definedName>
    <definedName name="ваджрыуэлтвэпадлыфкзщухцнзщвалпавыэжпдрьавж" localSheetId="5">#REF!</definedName>
    <definedName name="ваджрыуэлтвэпадлыфкзщухцнзщвалпавыэжпдрьавж" localSheetId="6">#REF!</definedName>
    <definedName name="ваджрыуэлтвэпадлыфкзщухцнзщвалпавыэжпдрьавж" localSheetId="1">#REF!</definedName>
    <definedName name="ваджрыуэлтвэпадлыфкзщухцнзщвалпавыэжпдрьавж">#REF!</definedName>
    <definedName name="ваен" localSheetId="4">#REF!</definedName>
    <definedName name="ваен" localSheetId="3">#REF!</definedName>
    <definedName name="ваен" localSheetId="2">#REF!</definedName>
    <definedName name="ваен" localSheetId="7">#REF!</definedName>
    <definedName name="ваен" localSheetId="8">#REF!</definedName>
    <definedName name="ваен" localSheetId="5">#REF!</definedName>
    <definedName name="ваен" localSheetId="6">#REF!</definedName>
    <definedName name="ваен" localSheetId="1">#REF!</definedName>
    <definedName name="ваен">#REF!</definedName>
    <definedName name="ВАЗ" localSheetId="4">#REF!</definedName>
    <definedName name="ВАЗ" localSheetId="3">#REF!</definedName>
    <definedName name="ВАЗ" localSheetId="2">#REF!</definedName>
    <definedName name="ВАЗ" localSheetId="7">#REF!</definedName>
    <definedName name="ВАЗ" localSheetId="8">#REF!</definedName>
    <definedName name="ВАЗ" localSheetId="5">#REF!</definedName>
    <definedName name="ВАЗ" localSheetId="6">#REF!</definedName>
    <definedName name="ВАЗ" localSheetId="1">#REF!</definedName>
    <definedName name="ВАЗ">#REF!</definedName>
    <definedName name="ВАЗ99" localSheetId="4">#REF!</definedName>
    <definedName name="ВАЗ99" localSheetId="3">#REF!</definedName>
    <definedName name="ВАЗ99" localSheetId="2">#REF!</definedName>
    <definedName name="ВАЗ99" localSheetId="7">#REF!</definedName>
    <definedName name="ВАЗ99" localSheetId="8">#REF!</definedName>
    <definedName name="ВАЗ99" localSheetId="5">#REF!</definedName>
    <definedName name="ВАЗ99" localSheetId="6">#REF!</definedName>
    <definedName name="ВАЗ99" localSheetId="1">#REF!</definedName>
    <definedName name="ВАЗ99">#REF!</definedName>
    <definedName name="ваивлджтиэыд" localSheetId="4">#REF!</definedName>
    <definedName name="ваивлджтиэыд" localSheetId="3">#REF!</definedName>
    <definedName name="ваивлджтиэыд" localSheetId="2">#REF!</definedName>
    <definedName name="ваивлджтиэыд" localSheetId="7">#REF!</definedName>
    <definedName name="ваивлджтиэыд" localSheetId="8">#REF!</definedName>
    <definedName name="ваивлджтиэыд" localSheetId="5">#REF!</definedName>
    <definedName name="ваивлджтиэыд" localSheetId="6">#REF!</definedName>
    <definedName name="ваивлджтиэыд" localSheetId="1">#REF!</definedName>
    <definedName name="ваивлджтиэыд">#REF!</definedName>
    <definedName name="вак" localSheetId="4">#REF!</definedName>
    <definedName name="вак" localSheetId="3">#REF!</definedName>
    <definedName name="вак" localSheetId="2">#REF!</definedName>
    <definedName name="вак" localSheetId="7">#REF!</definedName>
    <definedName name="вак" localSheetId="8">#REF!</definedName>
    <definedName name="вак" localSheetId="5">#REF!</definedName>
    <definedName name="вак" localSheetId="6">#REF!</definedName>
    <definedName name="вак" localSheetId="1">#REF!</definedName>
    <definedName name="вак">#REF!</definedName>
    <definedName name="вап" localSheetId="4">#REF!</definedName>
    <definedName name="вап" localSheetId="3">#REF!</definedName>
    <definedName name="вап" localSheetId="2">#REF!</definedName>
    <definedName name="вап" localSheetId="7">#REF!</definedName>
    <definedName name="вап" localSheetId="8">#REF!</definedName>
    <definedName name="вап" localSheetId="5">#REF!</definedName>
    <definedName name="вап" localSheetId="6">#REF!</definedName>
    <definedName name="вап" localSheetId="1">#REF!</definedName>
    <definedName name="вап">#REF!</definedName>
    <definedName name="вап151у" localSheetId="4">#REF!</definedName>
    <definedName name="вап151у" localSheetId="3">#REF!</definedName>
    <definedName name="вап151у" localSheetId="2">#REF!</definedName>
    <definedName name="вап151у" localSheetId="7">#REF!</definedName>
    <definedName name="вап151у" localSheetId="8">#REF!</definedName>
    <definedName name="вап151у" localSheetId="5">#REF!</definedName>
    <definedName name="вап151у" localSheetId="6">#REF!</definedName>
    <definedName name="вап151у" localSheetId="1">#REF!</definedName>
    <definedName name="вап151у">#REF!</definedName>
    <definedName name="вапвапдлваопдвлаповдопдвлопвдалопвдалопдвалопвдалповдлаповдлатмсьтимс456528880000222" localSheetId="4">#REF!</definedName>
    <definedName name="вапвапдлваопдвлаповдопдвлопвдалопвдалопдвалопвдалповдлаповдлатмсьтимс456528880000222" localSheetId="3">#REF!</definedName>
    <definedName name="вапвапдлваопдвлаповдопдвлопвдалопвдалопдвалопвдалповдлаповдлатмсьтимс456528880000222" localSheetId="2">#REF!</definedName>
    <definedName name="вапвапдлваопдвлаповдопдвлопвдалопвдалопдвалопвдалповдлаповдлатмсьтимс456528880000222" localSheetId="7">#REF!</definedName>
    <definedName name="вапвапдлваопдвлаповдопдвлопвдалопвдалопдвалопвдалповдлаповдлатмсьтимс456528880000222" localSheetId="8">#REF!</definedName>
    <definedName name="вапвапдлваопдвлаповдопдвлопвдалопвдалопдвалопвдалповдлаповдлатмсьтимс456528880000222" localSheetId="5">#REF!</definedName>
    <definedName name="вапвапдлваопдвлаповдопдвлопвдалопвдалопдвалопвдалповдлаповдлатмсьтимс456528880000222" localSheetId="6">#REF!</definedName>
    <definedName name="вапвапдлваопдвлаповдопдвлопвдалопвдалопдвалопвдалповдлаповдлатмсьтимс456528880000222" localSheetId="1">#REF!</definedName>
    <definedName name="вапвапдлваопдвлаповдопдвлопвдалопвдалопдвалопвдалповдлаповдлатмсьтимс456528880000222">#REF!</definedName>
    <definedName name="вапвпвапвап3549875554554" localSheetId="4">#REF!</definedName>
    <definedName name="вапвпвапвап3549875554554" localSheetId="3">#REF!</definedName>
    <definedName name="вапвпвапвап3549875554554" localSheetId="2">#REF!</definedName>
    <definedName name="вапвпвапвап3549875554554" localSheetId="7">#REF!</definedName>
    <definedName name="вапвпвапвап3549875554554" localSheetId="8">#REF!</definedName>
    <definedName name="вапвпвапвап3549875554554" localSheetId="5">#REF!</definedName>
    <definedName name="вапвпвапвап3549875554554" localSheetId="6">#REF!</definedName>
    <definedName name="вапвпвапвап3549875554554" localSheetId="1">#REF!</definedName>
    <definedName name="вапвпвапвап3549875554554">#REF!</definedName>
    <definedName name="вапун" localSheetId="4">#REF!</definedName>
    <definedName name="вапун" localSheetId="3">#REF!</definedName>
    <definedName name="вапун" localSheetId="2">#REF!</definedName>
    <definedName name="вапун" localSheetId="7">#REF!</definedName>
    <definedName name="вапун" localSheetId="8">#REF!</definedName>
    <definedName name="вапун" localSheetId="5">#REF!</definedName>
    <definedName name="вапун" localSheetId="6">#REF!</definedName>
    <definedName name="вапун" localSheetId="1">#REF!</definedName>
    <definedName name="вапун">#REF!</definedName>
    <definedName name="вапэжддавлькдлеондлоимсбьетрдлаоп985426532542" localSheetId="4">#REF!</definedName>
    <definedName name="вапэжддавлькдлеондлоимсбьетрдлаоп985426532542" localSheetId="3">#REF!</definedName>
    <definedName name="вапэжддавлькдлеондлоимсбьетрдлаоп985426532542" localSheetId="2">#REF!</definedName>
    <definedName name="вапэжддавлькдлеондлоимсбьетрдлаоп985426532542" localSheetId="7">#REF!</definedName>
    <definedName name="вапэжддавлькдлеондлоимсбьетрдлаоп985426532542" localSheetId="8">#REF!</definedName>
    <definedName name="вапэжддавлькдлеондлоимсбьетрдлаоп985426532542" localSheetId="5">#REF!</definedName>
    <definedName name="вапэжддавлькдлеондлоимсбьетрдлаоп985426532542" localSheetId="6">#REF!</definedName>
    <definedName name="вапэжддавлькдлеондлоимсбьетрдлаоп985426532542" localSheetId="1">#REF!</definedName>
    <definedName name="вапэжддавлькдлеондлоимсбьетрдлаоп985426532542">#REF!</definedName>
    <definedName name="вараа" localSheetId="4">#REF!</definedName>
    <definedName name="вараа" localSheetId="3">#REF!</definedName>
    <definedName name="вараа" localSheetId="2">#REF!</definedName>
    <definedName name="вараа" localSheetId="7">#REF!</definedName>
    <definedName name="вараа" localSheetId="8">#REF!</definedName>
    <definedName name="вараа" localSheetId="5">#REF!</definedName>
    <definedName name="вараа" localSheetId="6">#REF!</definedName>
    <definedName name="вараа" localSheetId="1">#REF!</definedName>
    <definedName name="вараа">#REF!</definedName>
    <definedName name="вб" localSheetId="4">[58]Пр2!#REF!</definedName>
    <definedName name="вб" localSheetId="3">[58]Пр2!#REF!</definedName>
    <definedName name="вб" localSheetId="2">[58]Пр2!#REF!</definedName>
    <definedName name="вб" localSheetId="7">[58]Пр2!#REF!</definedName>
    <definedName name="вб" localSheetId="8">[58]Пр2!#REF!</definedName>
    <definedName name="вб" localSheetId="5">[58]Пр2!#REF!</definedName>
    <definedName name="вб" localSheetId="6">[58]Пр2!#REF!</definedName>
    <definedName name="вб" localSheetId="1">[58]Пр2!#REF!</definedName>
    <definedName name="вб">[58]Пр2!#REF!</definedName>
    <definedName name="вв" localSheetId="4">#REF!</definedName>
    <definedName name="вв" localSheetId="3">#REF!</definedName>
    <definedName name="вв" localSheetId="2">#REF!</definedName>
    <definedName name="вв" localSheetId="7">#REF!</definedName>
    <definedName name="вв" localSheetId="8">#REF!</definedName>
    <definedName name="вв" localSheetId="5">#REF!</definedName>
    <definedName name="вв" localSheetId="6">#REF!</definedName>
    <definedName name="вв" localSheetId="1">#REF!</definedName>
    <definedName name="вв">#REF!</definedName>
    <definedName name="ввв" localSheetId="4">#REF!</definedName>
    <definedName name="ввв" localSheetId="3">#REF!</definedName>
    <definedName name="ввв" localSheetId="2">#REF!</definedName>
    <definedName name="ввв" localSheetId="7">#REF!</definedName>
    <definedName name="ввв" localSheetId="8">#REF!</definedName>
    <definedName name="ввв" localSheetId="5">#REF!</definedName>
    <definedName name="ввв" localSheetId="6">#REF!</definedName>
    <definedName name="ввв" localSheetId="1">#REF!</definedName>
    <definedName name="ввв">#REF!</definedName>
    <definedName name="ввывяы" localSheetId="4">#REF!</definedName>
    <definedName name="ввывяы" localSheetId="3">#REF!</definedName>
    <definedName name="ввывяы" localSheetId="2">#REF!</definedName>
    <definedName name="ввывяы" localSheetId="7">#REF!</definedName>
    <definedName name="ввывяы" localSheetId="8">#REF!</definedName>
    <definedName name="ввывяы" localSheetId="5">#REF!</definedName>
    <definedName name="ввывяы" localSheetId="6">#REF!</definedName>
    <definedName name="ввывяы" localSheetId="1">#REF!</definedName>
    <definedName name="ввывяы">#REF!</definedName>
    <definedName name="ве5" localSheetId="4">#REF!</definedName>
    <definedName name="ве5" localSheetId="3">#REF!</definedName>
    <definedName name="ве5" localSheetId="2">#REF!</definedName>
    <definedName name="ве5" localSheetId="7">#REF!</definedName>
    <definedName name="ве5" localSheetId="8">#REF!</definedName>
    <definedName name="ве5" localSheetId="5">#REF!</definedName>
    <definedName name="ве5" localSheetId="6">#REF!</definedName>
    <definedName name="ве5" localSheetId="1">#REF!</definedName>
    <definedName name="ве5">#REF!</definedName>
    <definedName name="вен67" localSheetId="4">#REF!</definedName>
    <definedName name="вен67" localSheetId="3">#REF!</definedName>
    <definedName name="вен67" localSheetId="2">#REF!</definedName>
    <definedName name="вен67" localSheetId="7">#REF!</definedName>
    <definedName name="вен67" localSheetId="8">#REF!</definedName>
    <definedName name="вен67" localSheetId="5">#REF!</definedName>
    <definedName name="вен67" localSheetId="6">#REF!</definedName>
    <definedName name="вен67" localSheetId="1">#REF!</definedName>
    <definedName name="вен67">#REF!</definedName>
    <definedName name="взаимо2" localSheetId="4">#REF!</definedName>
    <definedName name="взаимо2" localSheetId="3">#REF!</definedName>
    <definedName name="взаимо2" localSheetId="2">#REF!</definedName>
    <definedName name="взаимо2" localSheetId="7">#REF!</definedName>
    <definedName name="взаимо2" localSheetId="8">#REF!</definedName>
    <definedName name="взаимо2" localSheetId="5">#REF!</definedName>
    <definedName name="взаимо2" localSheetId="6">#REF!</definedName>
    <definedName name="взаимо2" localSheetId="1">#REF!</definedName>
    <definedName name="взаимо2">#REF!</definedName>
    <definedName name="ВидПредмета">'[49]Вид предмета'!$A$1:$A$3</definedName>
    <definedName name="Виталий" localSheetId="4">#REF!</definedName>
    <definedName name="Виталий" localSheetId="3">#REF!</definedName>
    <definedName name="Виталий" localSheetId="2">#REF!</definedName>
    <definedName name="Виталий" localSheetId="7">#REF!</definedName>
    <definedName name="Виталий" localSheetId="8">#REF!</definedName>
    <definedName name="Виталий" localSheetId="5">#REF!</definedName>
    <definedName name="Виталий" localSheetId="6">#REF!</definedName>
    <definedName name="Виталий" localSheetId="1">#REF!</definedName>
    <definedName name="Виталий">#REF!</definedName>
    <definedName name="вкеап5" localSheetId="4">#REF!</definedName>
    <definedName name="вкеап5" localSheetId="3">#REF!</definedName>
    <definedName name="вкеап5" localSheetId="2">#REF!</definedName>
    <definedName name="вкеап5" localSheetId="7">#REF!</definedName>
    <definedName name="вкеап5" localSheetId="8">#REF!</definedName>
    <definedName name="вкеап5" localSheetId="5">#REF!</definedName>
    <definedName name="вкеап5" localSheetId="6">#REF!</definedName>
    <definedName name="вкеап5" localSheetId="1">#REF!</definedName>
    <definedName name="вкеап5">#REF!</definedName>
    <definedName name="вкег" localSheetId="4">#REF!</definedName>
    <definedName name="вкег" localSheetId="3">#REF!</definedName>
    <definedName name="вкег" localSheetId="2">#REF!</definedName>
    <definedName name="вкег" localSheetId="7">#REF!</definedName>
    <definedName name="вкег" localSheetId="8">#REF!</definedName>
    <definedName name="вкег" localSheetId="5">#REF!</definedName>
    <definedName name="вкег" localSheetId="6">#REF!</definedName>
    <definedName name="вкег" localSheetId="1">#REF!</definedName>
    <definedName name="вкег">#REF!</definedName>
    <definedName name="вкн" localSheetId="4">#REF!</definedName>
    <definedName name="вкн" localSheetId="3">#REF!</definedName>
    <definedName name="вкн" localSheetId="2">#REF!</definedName>
    <definedName name="вкн" localSheetId="7">#REF!</definedName>
    <definedName name="вкн" localSheetId="8">#REF!</definedName>
    <definedName name="вкн" localSheetId="5">#REF!</definedName>
    <definedName name="вкн" localSheetId="6">#REF!</definedName>
    <definedName name="вкн" localSheetId="1">#REF!</definedName>
    <definedName name="вкн">#REF!</definedName>
    <definedName name="вкнр" localSheetId="4">#REF!</definedName>
    <definedName name="вкнр" localSheetId="3">#REF!</definedName>
    <definedName name="вкнр" localSheetId="2">#REF!</definedName>
    <definedName name="вкнр" localSheetId="7">#REF!</definedName>
    <definedName name="вкнр" localSheetId="8">#REF!</definedName>
    <definedName name="вкнр" localSheetId="5">#REF!</definedName>
    <definedName name="вкнр" localSheetId="6">#REF!</definedName>
    <definedName name="вкнр" localSheetId="1">#REF!</definedName>
    <definedName name="вкнр">#REF!</definedName>
    <definedName name="вко" localSheetId="4">'[20]расш по 146  _2_'!#REF!</definedName>
    <definedName name="вко" localSheetId="3">'[20]расш по 146  _2_'!#REF!</definedName>
    <definedName name="вко" localSheetId="2">'[20]расш по 146  _2_'!#REF!</definedName>
    <definedName name="вко" localSheetId="7">'[20]расш по 146  _2_'!#REF!</definedName>
    <definedName name="вко" localSheetId="8">'[20]расш по 146  _2_'!#REF!</definedName>
    <definedName name="вко" localSheetId="5">'[20]расш по 146  _2_'!#REF!</definedName>
    <definedName name="вко" localSheetId="6">'[20]расш по 146  _2_'!#REF!</definedName>
    <definedName name="вко" localSheetId="1">'[20]расш по 146  _2_'!#REF!</definedName>
    <definedName name="вко">'[20]расш по 146  _2_'!#REF!</definedName>
    <definedName name="вко2" localSheetId="4">'[20]расш по 146  _2_'!#REF!</definedName>
    <definedName name="вко2" localSheetId="3">'[20]расш по 146  _2_'!#REF!</definedName>
    <definedName name="вко2" localSheetId="2">'[20]расш по 146  _2_'!#REF!</definedName>
    <definedName name="вко2" localSheetId="7">'[20]расш по 146  _2_'!#REF!</definedName>
    <definedName name="вко2" localSheetId="8">'[20]расш по 146  _2_'!#REF!</definedName>
    <definedName name="вко2" localSheetId="5">'[20]расш по 146  _2_'!#REF!</definedName>
    <definedName name="вко2" localSheetId="6">'[20]расш по 146  _2_'!#REF!</definedName>
    <definedName name="вко2" localSheetId="1">'[20]расш по 146  _2_'!#REF!</definedName>
    <definedName name="вко2">'[20]расш по 146  _2_'!#REF!</definedName>
    <definedName name="ВКЫ" localSheetId="4">#REF!</definedName>
    <definedName name="ВКЫ" localSheetId="3">#REF!</definedName>
    <definedName name="ВКЫ" localSheetId="2">#REF!</definedName>
    <definedName name="ВКЫ" localSheetId="7">#REF!</definedName>
    <definedName name="ВКЫ" localSheetId="8">#REF!</definedName>
    <definedName name="ВКЫ" localSheetId="5">#REF!</definedName>
    <definedName name="ВКЫ" localSheetId="6">#REF!</definedName>
    <definedName name="ВКЫ" localSheetId="1">#REF!</definedName>
    <definedName name="ВКЫ">#REF!</definedName>
    <definedName name="ВКЫФУ" localSheetId="4">#REF!</definedName>
    <definedName name="ВКЫФУ" localSheetId="3">#REF!</definedName>
    <definedName name="ВКЫФУ" localSheetId="2">#REF!</definedName>
    <definedName name="ВКЫФУ" localSheetId="7">#REF!</definedName>
    <definedName name="ВКЫФУ" localSheetId="8">#REF!</definedName>
    <definedName name="ВКЫФУ" localSheetId="5">#REF!</definedName>
    <definedName name="ВКЫФУ" localSheetId="6">#REF!</definedName>
    <definedName name="ВКЫФУ" localSheetId="1">#REF!</definedName>
    <definedName name="ВКЫФУ">#REF!</definedName>
    <definedName name="вно" localSheetId="4">#REF!</definedName>
    <definedName name="вно" localSheetId="3">#REF!</definedName>
    <definedName name="вно" localSheetId="2">#REF!</definedName>
    <definedName name="вно" localSheetId="7">#REF!</definedName>
    <definedName name="вно" localSheetId="8">#REF!</definedName>
    <definedName name="вно" localSheetId="5">#REF!</definedName>
    <definedName name="вно" localSheetId="6">#REF!</definedName>
    <definedName name="вно" localSheetId="1">#REF!</definedName>
    <definedName name="вно">#REF!</definedName>
    <definedName name="Волга" localSheetId="4">#REF!</definedName>
    <definedName name="Волга" localSheetId="3">#REF!</definedName>
    <definedName name="Волга" localSheetId="2">#REF!</definedName>
    <definedName name="Волга" localSheetId="7">#REF!</definedName>
    <definedName name="Волга" localSheetId="8">#REF!</definedName>
    <definedName name="Волга" localSheetId="5">#REF!</definedName>
    <definedName name="Волга" localSheetId="6">#REF!</definedName>
    <definedName name="Волга" localSheetId="1">#REF!</definedName>
    <definedName name="Волга">#REF!</definedName>
    <definedName name="вп" localSheetId="4">#REF!</definedName>
    <definedName name="вп" localSheetId="3">#REF!</definedName>
    <definedName name="вп" localSheetId="2">#REF!</definedName>
    <definedName name="вп" localSheetId="7">#REF!</definedName>
    <definedName name="вп" localSheetId="8">#REF!</definedName>
    <definedName name="вп" localSheetId="5">#REF!</definedName>
    <definedName name="вп" localSheetId="6">#REF!</definedName>
    <definedName name="вп" localSheetId="1">#REF!</definedName>
    <definedName name="вп">#REF!</definedName>
    <definedName name="вп41" localSheetId="4">#REF!</definedName>
    <definedName name="вп41" localSheetId="3">#REF!</definedName>
    <definedName name="вп41" localSheetId="2">#REF!</definedName>
    <definedName name="вп41" localSheetId="7">#REF!</definedName>
    <definedName name="вп41" localSheetId="8">#REF!</definedName>
    <definedName name="вп41" localSheetId="5">#REF!</definedName>
    <definedName name="вп41" localSheetId="6">#REF!</definedName>
    <definedName name="вп41" localSheetId="1">#REF!</definedName>
    <definedName name="вп41">#REF!</definedName>
    <definedName name="ВПН7Г" localSheetId="4">#REF!</definedName>
    <definedName name="ВПН7Г" localSheetId="3">#REF!</definedName>
    <definedName name="ВПН7Г" localSheetId="2">#REF!</definedName>
    <definedName name="ВПН7Г" localSheetId="7">#REF!</definedName>
    <definedName name="ВПН7Г" localSheetId="8">#REF!</definedName>
    <definedName name="ВПН7Г" localSheetId="5">#REF!</definedName>
    <definedName name="ВПН7Г" localSheetId="6">#REF!</definedName>
    <definedName name="ВПН7Г" localSheetId="1">#REF!</definedName>
    <definedName name="ВПН7Г">#REF!</definedName>
    <definedName name="впр" localSheetId="4">#REF!</definedName>
    <definedName name="впр" localSheetId="3">#REF!</definedName>
    <definedName name="впр" localSheetId="2">#REF!</definedName>
    <definedName name="впр" localSheetId="7">#REF!</definedName>
    <definedName name="впр" localSheetId="8">#REF!</definedName>
    <definedName name="впр" localSheetId="5">#REF!</definedName>
    <definedName name="впр" localSheetId="6">#REF!</definedName>
    <definedName name="впр" localSheetId="1">#REF!</definedName>
    <definedName name="впр">#REF!</definedName>
    <definedName name="врврврврввпвапвп45" localSheetId="4">#REF!</definedName>
    <definedName name="врврврврввпвапвп45" localSheetId="3">#REF!</definedName>
    <definedName name="врврврврввпвапвп45" localSheetId="2">#REF!</definedName>
    <definedName name="врврврврввпвапвп45" localSheetId="7">#REF!</definedName>
    <definedName name="врврврврввпвапвп45" localSheetId="8">#REF!</definedName>
    <definedName name="врврврврввпвапвп45" localSheetId="5">#REF!</definedName>
    <definedName name="врврврврввпвапвп45" localSheetId="6">#REF!</definedName>
    <definedName name="врврврврввпвапвп45" localSheetId="1">#REF!</definedName>
    <definedName name="врврврврввпвапвп45">#REF!</definedName>
    <definedName name="Всего_накоплений_женщины" localSheetId="4">#REF!</definedName>
    <definedName name="Всего_накоплений_женщины" localSheetId="3">#REF!</definedName>
    <definedName name="Всего_накоплений_женщины" localSheetId="2">#REF!</definedName>
    <definedName name="Всего_накоплений_женщины" localSheetId="7">#REF!</definedName>
    <definedName name="Всего_накоплений_женщины" localSheetId="8">#REF!</definedName>
    <definedName name="Всего_накоплений_женщины" localSheetId="5">#REF!</definedName>
    <definedName name="Всего_накоплений_женщины" localSheetId="6">#REF!</definedName>
    <definedName name="Всего_накоплений_женщины" localSheetId="1">#REF!</definedName>
    <definedName name="Всего_накоплений_женщины">#REF!</definedName>
    <definedName name="Всего_накоплений_мужчины" localSheetId="4">#REF!</definedName>
    <definedName name="Всего_накоплений_мужчины" localSheetId="3">#REF!</definedName>
    <definedName name="Всего_накоплений_мужчины" localSheetId="2">#REF!</definedName>
    <definedName name="Всего_накоплений_мужчины" localSheetId="7">#REF!</definedName>
    <definedName name="Всего_накоплений_мужчины" localSheetId="8">#REF!</definedName>
    <definedName name="Всего_накоплений_мужчины" localSheetId="5">#REF!</definedName>
    <definedName name="Всего_накоплений_мужчины" localSheetId="6">#REF!</definedName>
    <definedName name="Всего_накоплений_мужчины" localSheetId="1">#REF!</definedName>
    <definedName name="Всего_накоплений_мужчины">#REF!</definedName>
    <definedName name="всыя" localSheetId="4">#REF!</definedName>
    <definedName name="всыя" localSheetId="3">#REF!</definedName>
    <definedName name="всыя" localSheetId="2">#REF!</definedName>
    <definedName name="всыя" localSheetId="7">#REF!</definedName>
    <definedName name="всыя" localSheetId="8">#REF!</definedName>
    <definedName name="всыя" localSheetId="5">#REF!</definedName>
    <definedName name="всыя" localSheetId="6">#REF!</definedName>
    <definedName name="всыя" localSheetId="1">#REF!</definedName>
    <definedName name="всыя">#REF!</definedName>
    <definedName name="второй" localSheetId="4">#REF!</definedName>
    <definedName name="второй" localSheetId="3">#REF!</definedName>
    <definedName name="второй" localSheetId="2">#REF!</definedName>
    <definedName name="второй" localSheetId="7">#REF!</definedName>
    <definedName name="второй" localSheetId="8">#REF!</definedName>
    <definedName name="второй" localSheetId="5">#REF!</definedName>
    <definedName name="второй" localSheetId="6">#REF!</definedName>
    <definedName name="второй" localSheetId="1">#REF!</definedName>
    <definedName name="второй">#REF!</definedName>
    <definedName name="ву" localSheetId="4">#REF!</definedName>
    <definedName name="ву" localSheetId="3">#REF!</definedName>
    <definedName name="ву" localSheetId="2">#REF!</definedName>
    <definedName name="ву" localSheetId="7">#REF!</definedName>
    <definedName name="ву" localSheetId="8">#REF!</definedName>
    <definedName name="ву" localSheetId="5">#REF!</definedName>
    <definedName name="ву" localSheetId="6">#REF!</definedName>
    <definedName name="ву" localSheetId="1">#REF!</definedName>
    <definedName name="ву">#REF!</definedName>
    <definedName name="вуув" localSheetId="4" hidden="1">{#N/A,#N/A,TRUE,"Лист1";#N/A,#N/A,TRUE,"Лист2";#N/A,#N/A,TRUE,"Лист3"}</definedName>
    <definedName name="вуув" localSheetId="3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localSheetId="7" hidden="1">{#N/A,#N/A,TRUE,"Лист1";#N/A,#N/A,TRUE,"Лист2";#N/A,#N/A,TRUE,"Лист3"}</definedName>
    <definedName name="вуув" localSheetId="8" hidden="1">{#N/A,#N/A,TRUE,"Лист1";#N/A,#N/A,TRUE,"Лист2";#N/A,#N/A,TRUE,"Лист3"}</definedName>
    <definedName name="вуув" localSheetId="5" hidden="1">{#N/A,#N/A,TRUE,"Лист1";#N/A,#N/A,TRUE,"Лист2";#N/A,#N/A,TRUE,"Лист3"}</definedName>
    <definedName name="вуув" localSheetId="6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hidden="1">{#N/A,#N/A,TRUE,"Лист1";#N/A,#N/A,TRUE,"Лист2";#N/A,#N/A,TRUE,"Лист3"}</definedName>
    <definedName name="ВУЫ" localSheetId="4">#REF!</definedName>
    <definedName name="ВУЫ" localSheetId="3">#REF!</definedName>
    <definedName name="ВУЫ" localSheetId="2">#REF!</definedName>
    <definedName name="ВУЫ" localSheetId="7">#REF!</definedName>
    <definedName name="ВУЫ" localSheetId="8">#REF!</definedName>
    <definedName name="ВУЫ" localSheetId="5">#REF!</definedName>
    <definedName name="ВУЫ" localSheetId="6">#REF!</definedName>
    <definedName name="ВУЫ" localSheetId="1">#REF!</definedName>
    <definedName name="ВУЫ">#REF!</definedName>
    <definedName name="вфкупнк" localSheetId="4">#REF!</definedName>
    <definedName name="вфкупнк" localSheetId="3">#REF!</definedName>
    <definedName name="вфкупнк" localSheetId="2">#REF!</definedName>
    <definedName name="вфкупнк" localSheetId="7">#REF!</definedName>
    <definedName name="вфкупнк" localSheetId="8">#REF!</definedName>
    <definedName name="вфкупнк" localSheetId="5">#REF!</definedName>
    <definedName name="вфкупнк" localSheetId="6">#REF!</definedName>
    <definedName name="вфкупнк" localSheetId="1">#REF!</definedName>
    <definedName name="вфкупнк">#REF!</definedName>
    <definedName name="ВЦУ" localSheetId="4">#REF!</definedName>
    <definedName name="ВЦУ" localSheetId="3">#REF!</definedName>
    <definedName name="ВЦУ" localSheetId="2">#REF!</definedName>
    <definedName name="ВЦУ" localSheetId="7">#REF!</definedName>
    <definedName name="ВЦУ" localSheetId="8">#REF!</definedName>
    <definedName name="ВЦУ" localSheetId="5">#REF!</definedName>
    <definedName name="ВЦУ" localSheetId="6">#REF!</definedName>
    <definedName name="ВЦУ" localSheetId="1">#REF!</definedName>
    <definedName name="ВЦУ">#REF!</definedName>
    <definedName name="выа" localSheetId="4">#REF!</definedName>
    <definedName name="выа" localSheetId="3">#REF!</definedName>
    <definedName name="выа" localSheetId="2">#REF!</definedName>
    <definedName name="выа" localSheetId="7">#REF!</definedName>
    <definedName name="выа" localSheetId="8">#REF!</definedName>
    <definedName name="выа" localSheetId="5">#REF!</definedName>
    <definedName name="выа" localSheetId="6">#REF!</definedName>
    <definedName name="выа" localSheetId="1">#REF!</definedName>
    <definedName name="выа">#REF!</definedName>
    <definedName name="выв" localSheetId="4">#REF!</definedName>
    <definedName name="выв" localSheetId="3">#REF!</definedName>
    <definedName name="выв" localSheetId="2">#REF!</definedName>
    <definedName name="выв" localSheetId="7">#REF!</definedName>
    <definedName name="выв" localSheetId="8">#REF!</definedName>
    <definedName name="выв" localSheetId="5">#REF!</definedName>
    <definedName name="выв" localSheetId="6">#REF!</definedName>
    <definedName name="выв" localSheetId="1">#REF!</definedName>
    <definedName name="выв">#REF!</definedName>
    <definedName name="вых" localSheetId="4">#REF!</definedName>
    <definedName name="вых" localSheetId="3">#REF!</definedName>
    <definedName name="вых" localSheetId="2">#REF!</definedName>
    <definedName name="вых" localSheetId="7">#REF!</definedName>
    <definedName name="вых" localSheetId="8">#REF!</definedName>
    <definedName name="вых" localSheetId="5">#REF!</definedName>
    <definedName name="вых" localSheetId="6">#REF!</definedName>
    <definedName name="вых" localSheetId="1">#REF!</definedName>
    <definedName name="вых">#REF!</definedName>
    <definedName name="выходной" localSheetId="4">#REF!</definedName>
    <definedName name="выходной" localSheetId="3">#REF!</definedName>
    <definedName name="выходной" localSheetId="2">#REF!</definedName>
    <definedName name="выходной" localSheetId="7">#REF!</definedName>
    <definedName name="выходной" localSheetId="8">#REF!</definedName>
    <definedName name="выходной" localSheetId="5">#REF!</definedName>
    <definedName name="выходной" localSheetId="6">#REF!</definedName>
    <definedName name="выходной" localSheetId="1">#REF!</definedName>
    <definedName name="выходной">#REF!</definedName>
    <definedName name="ВЭД1">[10]Main!$B$31</definedName>
    <definedName name="ВЭДы">'[10]2'!$D$3:$D$293</definedName>
    <definedName name="г" localSheetId="4">#REF!</definedName>
    <definedName name="г" localSheetId="3">#REF!</definedName>
    <definedName name="г" localSheetId="2">#REF!</definedName>
    <definedName name="г" localSheetId="7">#REF!</definedName>
    <definedName name="г" localSheetId="8">#REF!</definedName>
    <definedName name="г" localSheetId="5">#REF!</definedName>
    <definedName name="г" localSheetId="6">#REF!</definedName>
    <definedName name="г" localSheetId="1">#REF!</definedName>
    <definedName name="г">#REF!</definedName>
    <definedName name="г._Арыс" localSheetId="4">#REF!</definedName>
    <definedName name="г._Арыс" localSheetId="3">#REF!</definedName>
    <definedName name="г._Арыс" localSheetId="2">#REF!</definedName>
    <definedName name="г._Арыс" localSheetId="7">#REF!</definedName>
    <definedName name="г._Арыс" localSheetId="8">#REF!</definedName>
    <definedName name="г._Арыс" localSheetId="5">#REF!</definedName>
    <definedName name="г._Арыс" localSheetId="6">#REF!</definedName>
    <definedName name="г._Арыс" localSheetId="0">#REF!</definedName>
    <definedName name="г._Арыс" localSheetId="1">#REF!</definedName>
    <definedName name="г._Арыс">#REF!</definedName>
    <definedName name="г._Арыс_1" localSheetId="4">#REF!</definedName>
    <definedName name="г._Арыс_1" localSheetId="3">#REF!</definedName>
    <definedName name="г._Арыс_1" localSheetId="2">#REF!</definedName>
    <definedName name="г._Арыс_1" localSheetId="7">#REF!</definedName>
    <definedName name="г._Арыс_1" localSheetId="8">#REF!</definedName>
    <definedName name="г._Арыс_1" localSheetId="5">#REF!</definedName>
    <definedName name="г._Арыс_1" localSheetId="6">#REF!</definedName>
    <definedName name="г._Арыс_1" localSheetId="1">#REF!</definedName>
    <definedName name="г._Арыс_1">#REF!</definedName>
    <definedName name="г._Арыс_10" localSheetId="4">#REF!</definedName>
    <definedName name="г._Арыс_10" localSheetId="3">#REF!</definedName>
    <definedName name="г._Арыс_10" localSheetId="2">#REF!</definedName>
    <definedName name="г._Арыс_10" localSheetId="7">#REF!</definedName>
    <definedName name="г._Арыс_10" localSheetId="8">#REF!</definedName>
    <definedName name="г._Арыс_10" localSheetId="5">#REF!</definedName>
    <definedName name="г._Арыс_10" localSheetId="6">#REF!</definedName>
    <definedName name="г._Арыс_10" localSheetId="1">#REF!</definedName>
    <definedName name="г._Арыс_10">#REF!</definedName>
    <definedName name="г._Арыс_11" localSheetId="4">#REF!</definedName>
    <definedName name="г._Арыс_11" localSheetId="3">#REF!</definedName>
    <definedName name="г._Арыс_11" localSheetId="2">#REF!</definedName>
    <definedName name="г._Арыс_11" localSheetId="7">#REF!</definedName>
    <definedName name="г._Арыс_11" localSheetId="8">#REF!</definedName>
    <definedName name="г._Арыс_11" localSheetId="5">#REF!</definedName>
    <definedName name="г._Арыс_11" localSheetId="6">#REF!</definedName>
    <definedName name="г._Арыс_11" localSheetId="1">#REF!</definedName>
    <definedName name="г._Арыс_11">#REF!</definedName>
    <definedName name="г._Арыс_12" localSheetId="4">#REF!</definedName>
    <definedName name="г._Арыс_12" localSheetId="3">#REF!</definedName>
    <definedName name="г._Арыс_12" localSheetId="2">#REF!</definedName>
    <definedName name="г._Арыс_12" localSheetId="7">#REF!</definedName>
    <definedName name="г._Арыс_12" localSheetId="8">#REF!</definedName>
    <definedName name="г._Арыс_12" localSheetId="5">#REF!</definedName>
    <definedName name="г._Арыс_12" localSheetId="6">#REF!</definedName>
    <definedName name="г._Арыс_12" localSheetId="1">#REF!</definedName>
    <definedName name="г._Арыс_12">#REF!</definedName>
    <definedName name="г._Арыс_13" localSheetId="4">#REF!</definedName>
    <definedName name="г._Арыс_13" localSheetId="3">#REF!</definedName>
    <definedName name="г._Арыс_13" localSheetId="2">#REF!</definedName>
    <definedName name="г._Арыс_13" localSheetId="7">#REF!</definedName>
    <definedName name="г._Арыс_13" localSheetId="8">#REF!</definedName>
    <definedName name="г._Арыс_13" localSheetId="5">#REF!</definedName>
    <definedName name="г._Арыс_13" localSheetId="6">#REF!</definedName>
    <definedName name="г._Арыс_13" localSheetId="1">#REF!</definedName>
    <definedName name="г._Арыс_13">#REF!</definedName>
    <definedName name="г._Арыс_2" localSheetId="4">#REF!</definedName>
    <definedName name="г._Арыс_2" localSheetId="3">#REF!</definedName>
    <definedName name="г._Арыс_2" localSheetId="2">#REF!</definedName>
    <definedName name="г._Арыс_2" localSheetId="7">#REF!</definedName>
    <definedName name="г._Арыс_2" localSheetId="8">#REF!</definedName>
    <definedName name="г._Арыс_2" localSheetId="5">#REF!</definedName>
    <definedName name="г._Арыс_2" localSheetId="6">#REF!</definedName>
    <definedName name="г._Арыс_2" localSheetId="1">#REF!</definedName>
    <definedName name="г._Арыс_2">#REF!</definedName>
    <definedName name="г._Арыс_3" localSheetId="4">#REF!</definedName>
    <definedName name="г._Арыс_3" localSheetId="3">#REF!</definedName>
    <definedName name="г._Арыс_3" localSheetId="2">#REF!</definedName>
    <definedName name="г._Арыс_3" localSheetId="7">#REF!</definedName>
    <definedName name="г._Арыс_3" localSheetId="8">#REF!</definedName>
    <definedName name="г._Арыс_3" localSheetId="5">#REF!</definedName>
    <definedName name="г._Арыс_3" localSheetId="6">#REF!</definedName>
    <definedName name="г._Арыс_3" localSheetId="1">#REF!</definedName>
    <definedName name="г._Арыс_3">#REF!</definedName>
    <definedName name="г._Арыс_4" localSheetId="4">#REF!</definedName>
    <definedName name="г._Арыс_4" localSheetId="3">#REF!</definedName>
    <definedName name="г._Арыс_4" localSheetId="2">#REF!</definedName>
    <definedName name="г._Арыс_4" localSheetId="7">#REF!</definedName>
    <definedName name="г._Арыс_4" localSheetId="8">#REF!</definedName>
    <definedName name="г._Арыс_4" localSheetId="5">#REF!</definedName>
    <definedName name="г._Арыс_4" localSheetId="6">#REF!</definedName>
    <definedName name="г._Арыс_4" localSheetId="1">#REF!</definedName>
    <definedName name="г._Арыс_4">#REF!</definedName>
    <definedName name="г._Арыс_5" localSheetId="4">#REF!</definedName>
    <definedName name="г._Арыс_5" localSheetId="3">#REF!</definedName>
    <definedName name="г._Арыс_5" localSheetId="2">#REF!</definedName>
    <definedName name="г._Арыс_5" localSheetId="7">#REF!</definedName>
    <definedName name="г._Арыс_5" localSheetId="8">#REF!</definedName>
    <definedName name="г._Арыс_5" localSheetId="5">#REF!</definedName>
    <definedName name="г._Арыс_5" localSheetId="6">#REF!</definedName>
    <definedName name="г._Арыс_5" localSheetId="1">#REF!</definedName>
    <definedName name="г._Арыс_5">#REF!</definedName>
    <definedName name="г._Арыс_6" localSheetId="4">#REF!</definedName>
    <definedName name="г._Арыс_6" localSheetId="3">#REF!</definedName>
    <definedName name="г._Арыс_6" localSheetId="2">#REF!</definedName>
    <definedName name="г._Арыс_6" localSheetId="7">#REF!</definedName>
    <definedName name="г._Арыс_6" localSheetId="8">#REF!</definedName>
    <definedName name="г._Арыс_6" localSheetId="5">#REF!</definedName>
    <definedName name="г._Арыс_6" localSheetId="6">#REF!</definedName>
    <definedName name="г._Арыс_6" localSheetId="1">#REF!</definedName>
    <definedName name="г._Арыс_6">#REF!</definedName>
    <definedName name="г._Арыс_7" localSheetId="4">#REF!</definedName>
    <definedName name="г._Арыс_7" localSheetId="3">#REF!</definedName>
    <definedName name="г._Арыс_7" localSheetId="2">#REF!</definedName>
    <definedName name="г._Арыс_7" localSheetId="7">#REF!</definedName>
    <definedName name="г._Арыс_7" localSheetId="8">#REF!</definedName>
    <definedName name="г._Арыс_7" localSheetId="5">#REF!</definedName>
    <definedName name="г._Арыс_7" localSheetId="6">#REF!</definedName>
    <definedName name="г._Арыс_7" localSheetId="1">#REF!</definedName>
    <definedName name="г._Арыс_7">#REF!</definedName>
    <definedName name="г._Арыс_8" localSheetId="4">#REF!</definedName>
    <definedName name="г._Арыс_8" localSheetId="3">#REF!</definedName>
    <definedName name="г._Арыс_8" localSheetId="2">#REF!</definedName>
    <definedName name="г._Арыс_8" localSheetId="7">#REF!</definedName>
    <definedName name="г._Арыс_8" localSheetId="8">#REF!</definedName>
    <definedName name="г._Арыс_8" localSheetId="5">#REF!</definedName>
    <definedName name="г._Арыс_8" localSheetId="6">#REF!</definedName>
    <definedName name="г._Арыс_8" localSheetId="1">#REF!</definedName>
    <definedName name="г._Арыс_8">#REF!</definedName>
    <definedName name="г._Арыс_9" localSheetId="4">#REF!</definedName>
    <definedName name="г._Арыс_9" localSheetId="3">#REF!</definedName>
    <definedName name="г._Арыс_9" localSheetId="2">#REF!</definedName>
    <definedName name="г._Арыс_9" localSheetId="7">#REF!</definedName>
    <definedName name="г._Арыс_9" localSheetId="8">#REF!</definedName>
    <definedName name="г._Арыс_9" localSheetId="5">#REF!</definedName>
    <definedName name="г._Арыс_9" localSheetId="6">#REF!</definedName>
    <definedName name="г._Арыс_9" localSheetId="1">#REF!</definedName>
    <definedName name="г._Арыс_9">#REF!</definedName>
    <definedName name="г._Кентау" localSheetId="4">#REF!</definedName>
    <definedName name="г._Кентау" localSheetId="3">#REF!</definedName>
    <definedName name="г._Кентау" localSheetId="2">#REF!</definedName>
    <definedName name="г._Кентау" localSheetId="7">#REF!</definedName>
    <definedName name="г._Кентау" localSheetId="8">#REF!</definedName>
    <definedName name="г._Кентау" localSheetId="5">#REF!</definedName>
    <definedName name="г._Кентау" localSheetId="6">#REF!</definedName>
    <definedName name="г._Кентау" localSheetId="1">#REF!</definedName>
    <definedName name="г._Кентау">#REF!</definedName>
    <definedName name="г._Кентау_1" localSheetId="4">#REF!</definedName>
    <definedName name="г._Кентау_1" localSheetId="3">#REF!</definedName>
    <definedName name="г._Кентау_1" localSheetId="2">#REF!</definedName>
    <definedName name="г._Кентау_1" localSheetId="7">#REF!</definedName>
    <definedName name="г._Кентау_1" localSheetId="8">#REF!</definedName>
    <definedName name="г._Кентау_1" localSheetId="5">#REF!</definedName>
    <definedName name="г._Кентау_1" localSheetId="6">#REF!</definedName>
    <definedName name="г._Кентау_1" localSheetId="1">#REF!</definedName>
    <definedName name="г._Кентау_1">#REF!</definedName>
    <definedName name="г._Кентау_10" localSheetId="4">#REF!</definedName>
    <definedName name="г._Кентау_10" localSheetId="3">#REF!</definedName>
    <definedName name="г._Кентау_10" localSheetId="2">#REF!</definedName>
    <definedName name="г._Кентау_10" localSheetId="7">#REF!</definedName>
    <definedName name="г._Кентау_10" localSheetId="8">#REF!</definedName>
    <definedName name="г._Кентау_10" localSheetId="5">#REF!</definedName>
    <definedName name="г._Кентау_10" localSheetId="6">#REF!</definedName>
    <definedName name="г._Кентау_10" localSheetId="1">#REF!</definedName>
    <definedName name="г._Кентау_10">#REF!</definedName>
    <definedName name="г._Кентау_11" localSheetId="4">#REF!</definedName>
    <definedName name="г._Кентау_11" localSheetId="3">#REF!</definedName>
    <definedName name="г._Кентау_11" localSheetId="2">#REF!</definedName>
    <definedName name="г._Кентау_11" localSheetId="7">#REF!</definedName>
    <definedName name="г._Кентау_11" localSheetId="8">#REF!</definedName>
    <definedName name="г._Кентау_11" localSheetId="5">#REF!</definedName>
    <definedName name="г._Кентау_11" localSheetId="6">#REF!</definedName>
    <definedName name="г._Кентау_11" localSheetId="1">#REF!</definedName>
    <definedName name="г._Кентау_11">#REF!</definedName>
    <definedName name="г._Кентау_12" localSheetId="4">#REF!</definedName>
    <definedName name="г._Кентау_12" localSheetId="3">#REF!</definedName>
    <definedName name="г._Кентау_12" localSheetId="2">#REF!</definedName>
    <definedName name="г._Кентау_12" localSheetId="7">#REF!</definedName>
    <definedName name="г._Кентау_12" localSheetId="8">#REF!</definedName>
    <definedName name="г._Кентау_12" localSheetId="5">#REF!</definedName>
    <definedName name="г._Кентау_12" localSheetId="6">#REF!</definedName>
    <definedName name="г._Кентау_12" localSheetId="1">#REF!</definedName>
    <definedName name="г._Кентау_12">#REF!</definedName>
    <definedName name="г._Кентау_13" localSheetId="4">#REF!</definedName>
    <definedName name="г._Кентау_13" localSheetId="3">#REF!</definedName>
    <definedName name="г._Кентау_13" localSheetId="2">#REF!</definedName>
    <definedName name="г._Кентау_13" localSheetId="7">#REF!</definedName>
    <definedName name="г._Кентау_13" localSheetId="8">#REF!</definedName>
    <definedName name="г._Кентау_13" localSheetId="5">#REF!</definedName>
    <definedName name="г._Кентау_13" localSheetId="6">#REF!</definedName>
    <definedName name="г._Кентау_13" localSheetId="1">#REF!</definedName>
    <definedName name="г._Кентау_13">#REF!</definedName>
    <definedName name="г._Кентау_2" localSheetId="4">#REF!</definedName>
    <definedName name="г._Кентау_2" localSheetId="3">#REF!</definedName>
    <definedName name="г._Кентау_2" localSheetId="2">#REF!</definedName>
    <definedName name="г._Кентау_2" localSheetId="7">#REF!</definedName>
    <definedName name="г._Кентау_2" localSheetId="8">#REF!</definedName>
    <definedName name="г._Кентау_2" localSheetId="5">#REF!</definedName>
    <definedName name="г._Кентау_2" localSheetId="6">#REF!</definedName>
    <definedName name="г._Кентау_2" localSheetId="1">#REF!</definedName>
    <definedName name="г._Кентау_2">#REF!</definedName>
    <definedName name="г._Кентау_3" localSheetId="4">#REF!</definedName>
    <definedName name="г._Кентау_3" localSheetId="3">#REF!</definedName>
    <definedName name="г._Кентау_3" localSheetId="2">#REF!</definedName>
    <definedName name="г._Кентау_3" localSheetId="7">#REF!</definedName>
    <definedName name="г._Кентау_3" localSheetId="8">#REF!</definedName>
    <definedName name="г._Кентау_3" localSheetId="5">#REF!</definedName>
    <definedName name="г._Кентау_3" localSheetId="6">#REF!</definedName>
    <definedName name="г._Кентау_3" localSheetId="1">#REF!</definedName>
    <definedName name="г._Кентау_3">#REF!</definedName>
    <definedName name="г._Кентау_4" localSheetId="4">#REF!</definedName>
    <definedName name="г._Кентау_4" localSheetId="3">#REF!</definedName>
    <definedName name="г._Кентау_4" localSheetId="2">#REF!</definedName>
    <definedName name="г._Кентау_4" localSheetId="7">#REF!</definedName>
    <definedName name="г._Кентау_4" localSheetId="8">#REF!</definedName>
    <definedName name="г._Кентау_4" localSheetId="5">#REF!</definedName>
    <definedName name="г._Кентау_4" localSheetId="6">#REF!</definedName>
    <definedName name="г._Кентау_4" localSheetId="1">#REF!</definedName>
    <definedName name="г._Кентау_4">#REF!</definedName>
    <definedName name="г._Кентау_5" localSheetId="4">#REF!</definedName>
    <definedName name="г._Кентау_5" localSheetId="3">#REF!</definedName>
    <definedName name="г._Кентау_5" localSheetId="2">#REF!</definedName>
    <definedName name="г._Кентау_5" localSheetId="7">#REF!</definedName>
    <definedName name="г._Кентау_5" localSheetId="8">#REF!</definedName>
    <definedName name="г._Кентау_5" localSheetId="5">#REF!</definedName>
    <definedName name="г._Кентау_5" localSheetId="6">#REF!</definedName>
    <definedName name="г._Кентау_5" localSheetId="1">#REF!</definedName>
    <definedName name="г._Кентау_5">#REF!</definedName>
    <definedName name="г._Кентау_6" localSheetId="4">#REF!</definedName>
    <definedName name="г._Кентау_6" localSheetId="3">#REF!</definedName>
    <definedName name="г._Кентау_6" localSheetId="2">#REF!</definedName>
    <definedName name="г._Кентау_6" localSheetId="7">#REF!</definedName>
    <definedName name="г._Кентау_6" localSheetId="8">#REF!</definedName>
    <definedName name="г._Кентау_6" localSheetId="5">#REF!</definedName>
    <definedName name="г._Кентау_6" localSheetId="6">#REF!</definedName>
    <definedName name="г._Кентау_6" localSheetId="1">#REF!</definedName>
    <definedName name="г._Кентау_6">#REF!</definedName>
    <definedName name="г._Кентау_7" localSheetId="4">#REF!</definedName>
    <definedName name="г._Кентау_7" localSheetId="3">#REF!</definedName>
    <definedName name="г._Кентау_7" localSheetId="2">#REF!</definedName>
    <definedName name="г._Кентау_7" localSheetId="7">#REF!</definedName>
    <definedName name="г._Кентау_7" localSheetId="8">#REF!</definedName>
    <definedName name="г._Кентау_7" localSheetId="5">#REF!</definedName>
    <definedName name="г._Кентау_7" localSheetId="6">#REF!</definedName>
    <definedName name="г._Кентау_7" localSheetId="1">#REF!</definedName>
    <definedName name="г._Кентау_7">#REF!</definedName>
    <definedName name="г._Кентау_8" localSheetId="4">#REF!</definedName>
    <definedName name="г._Кентау_8" localSheetId="3">#REF!</definedName>
    <definedName name="г._Кентау_8" localSheetId="2">#REF!</definedName>
    <definedName name="г._Кентау_8" localSheetId="7">#REF!</definedName>
    <definedName name="г._Кентау_8" localSheetId="8">#REF!</definedName>
    <definedName name="г._Кентау_8" localSheetId="5">#REF!</definedName>
    <definedName name="г._Кентау_8" localSheetId="6">#REF!</definedName>
    <definedName name="г._Кентау_8" localSheetId="1">#REF!</definedName>
    <definedName name="г._Кентау_8">#REF!</definedName>
    <definedName name="г._Кентау_9" localSheetId="4">#REF!</definedName>
    <definedName name="г._Кентау_9" localSheetId="3">#REF!</definedName>
    <definedName name="г._Кентау_9" localSheetId="2">#REF!</definedName>
    <definedName name="г._Кентау_9" localSheetId="7">#REF!</definedName>
    <definedName name="г._Кентау_9" localSheetId="8">#REF!</definedName>
    <definedName name="г._Кентау_9" localSheetId="5">#REF!</definedName>
    <definedName name="г._Кентау_9" localSheetId="6">#REF!</definedName>
    <definedName name="г._Кентау_9" localSheetId="1">#REF!</definedName>
    <definedName name="г._Кентау_9">#REF!</definedName>
    <definedName name="г._Туркестан" localSheetId="4">#REF!</definedName>
    <definedName name="г._Туркестан" localSheetId="3">#REF!</definedName>
    <definedName name="г._Туркестан" localSheetId="2">#REF!</definedName>
    <definedName name="г._Туркестан" localSheetId="7">#REF!</definedName>
    <definedName name="г._Туркестан" localSheetId="8">#REF!</definedName>
    <definedName name="г._Туркестан" localSheetId="5">#REF!</definedName>
    <definedName name="г._Туркестан" localSheetId="6">#REF!</definedName>
    <definedName name="г._Туркестан" localSheetId="1">#REF!</definedName>
    <definedName name="г._Туркестан">#REF!</definedName>
    <definedName name="г._Туркестан_1" localSheetId="4">#REF!</definedName>
    <definedName name="г._Туркестан_1" localSheetId="3">#REF!</definedName>
    <definedName name="г._Туркестан_1" localSheetId="2">#REF!</definedName>
    <definedName name="г._Туркестан_1" localSheetId="7">#REF!</definedName>
    <definedName name="г._Туркестан_1" localSheetId="8">#REF!</definedName>
    <definedName name="г._Туркестан_1" localSheetId="5">#REF!</definedName>
    <definedName name="г._Туркестан_1" localSheetId="6">#REF!</definedName>
    <definedName name="г._Туркестан_1" localSheetId="1">#REF!</definedName>
    <definedName name="г._Туркестан_1">#REF!</definedName>
    <definedName name="г._Туркестан_10" localSheetId="4">#REF!</definedName>
    <definedName name="г._Туркестан_10" localSheetId="3">#REF!</definedName>
    <definedName name="г._Туркестан_10" localSheetId="2">#REF!</definedName>
    <definedName name="г._Туркестан_10" localSheetId="7">#REF!</definedName>
    <definedName name="г._Туркестан_10" localSheetId="8">#REF!</definedName>
    <definedName name="г._Туркестан_10" localSheetId="5">#REF!</definedName>
    <definedName name="г._Туркестан_10" localSheetId="6">#REF!</definedName>
    <definedName name="г._Туркестан_10" localSheetId="1">#REF!</definedName>
    <definedName name="г._Туркестан_10">#REF!</definedName>
    <definedName name="г._Туркестан_11" localSheetId="4">#REF!</definedName>
    <definedName name="г._Туркестан_11" localSheetId="3">#REF!</definedName>
    <definedName name="г._Туркестан_11" localSheetId="2">#REF!</definedName>
    <definedName name="г._Туркестан_11" localSheetId="7">#REF!</definedName>
    <definedName name="г._Туркестан_11" localSheetId="8">#REF!</definedName>
    <definedName name="г._Туркестан_11" localSheetId="5">#REF!</definedName>
    <definedName name="г._Туркестан_11" localSheetId="6">#REF!</definedName>
    <definedName name="г._Туркестан_11" localSheetId="1">#REF!</definedName>
    <definedName name="г._Туркестан_11">#REF!</definedName>
    <definedName name="г._Туркестан_12" localSheetId="4">#REF!</definedName>
    <definedName name="г._Туркестан_12" localSheetId="3">#REF!</definedName>
    <definedName name="г._Туркестан_12" localSheetId="2">#REF!</definedName>
    <definedName name="г._Туркестан_12" localSheetId="7">#REF!</definedName>
    <definedName name="г._Туркестан_12" localSheetId="8">#REF!</definedName>
    <definedName name="г._Туркестан_12" localSheetId="5">#REF!</definedName>
    <definedName name="г._Туркестан_12" localSheetId="6">#REF!</definedName>
    <definedName name="г._Туркестан_12" localSheetId="1">#REF!</definedName>
    <definedName name="г._Туркестан_12">#REF!</definedName>
    <definedName name="г._Туркестан_13" localSheetId="4">#REF!</definedName>
    <definedName name="г._Туркестан_13" localSheetId="3">#REF!</definedName>
    <definedName name="г._Туркестан_13" localSheetId="2">#REF!</definedName>
    <definedName name="г._Туркестан_13" localSheetId="7">#REF!</definedName>
    <definedName name="г._Туркестан_13" localSheetId="8">#REF!</definedName>
    <definedName name="г._Туркестан_13" localSheetId="5">#REF!</definedName>
    <definedName name="г._Туркестан_13" localSheetId="6">#REF!</definedName>
    <definedName name="г._Туркестан_13" localSheetId="1">#REF!</definedName>
    <definedName name="г._Туркестан_13">#REF!</definedName>
    <definedName name="г._Туркестан_2" localSheetId="4">#REF!</definedName>
    <definedName name="г._Туркестан_2" localSheetId="3">#REF!</definedName>
    <definedName name="г._Туркестан_2" localSheetId="2">#REF!</definedName>
    <definedName name="г._Туркестан_2" localSheetId="7">#REF!</definedName>
    <definedName name="г._Туркестан_2" localSheetId="8">#REF!</definedName>
    <definedName name="г._Туркестан_2" localSheetId="5">#REF!</definedName>
    <definedName name="г._Туркестан_2" localSheetId="6">#REF!</definedName>
    <definedName name="г._Туркестан_2" localSheetId="1">#REF!</definedName>
    <definedName name="г._Туркестан_2">#REF!</definedName>
    <definedName name="г._Туркестан_3" localSheetId="4">#REF!</definedName>
    <definedName name="г._Туркестан_3" localSheetId="3">#REF!</definedName>
    <definedName name="г._Туркестан_3" localSheetId="2">#REF!</definedName>
    <definedName name="г._Туркестан_3" localSheetId="7">#REF!</definedName>
    <definedName name="г._Туркестан_3" localSheetId="8">#REF!</definedName>
    <definedName name="г._Туркестан_3" localSheetId="5">#REF!</definedName>
    <definedName name="г._Туркестан_3" localSheetId="6">#REF!</definedName>
    <definedName name="г._Туркестан_3" localSheetId="1">#REF!</definedName>
    <definedName name="г._Туркестан_3">#REF!</definedName>
    <definedName name="г._Туркестан_4" localSheetId="4">#REF!</definedName>
    <definedName name="г._Туркестан_4" localSheetId="3">#REF!</definedName>
    <definedName name="г._Туркестан_4" localSheetId="2">#REF!</definedName>
    <definedName name="г._Туркестан_4" localSheetId="7">#REF!</definedName>
    <definedName name="г._Туркестан_4" localSheetId="8">#REF!</definedName>
    <definedName name="г._Туркестан_4" localSheetId="5">#REF!</definedName>
    <definedName name="г._Туркестан_4" localSheetId="6">#REF!</definedName>
    <definedName name="г._Туркестан_4" localSheetId="1">#REF!</definedName>
    <definedName name="г._Туркестан_4">#REF!</definedName>
    <definedName name="г._Туркестан_5" localSheetId="4">#REF!</definedName>
    <definedName name="г._Туркестан_5" localSheetId="3">#REF!</definedName>
    <definedName name="г._Туркестан_5" localSheetId="2">#REF!</definedName>
    <definedName name="г._Туркестан_5" localSheetId="7">#REF!</definedName>
    <definedName name="г._Туркестан_5" localSheetId="8">#REF!</definedName>
    <definedName name="г._Туркестан_5" localSheetId="5">#REF!</definedName>
    <definedName name="г._Туркестан_5" localSheetId="6">#REF!</definedName>
    <definedName name="г._Туркестан_5" localSheetId="1">#REF!</definedName>
    <definedName name="г._Туркестан_5">#REF!</definedName>
    <definedName name="г._Туркестан_6" localSheetId="4">#REF!</definedName>
    <definedName name="г._Туркестан_6" localSheetId="3">#REF!</definedName>
    <definedName name="г._Туркестан_6" localSheetId="2">#REF!</definedName>
    <definedName name="г._Туркестан_6" localSheetId="7">#REF!</definedName>
    <definedName name="г._Туркестан_6" localSheetId="8">#REF!</definedName>
    <definedName name="г._Туркестан_6" localSheetId="5">#REF!</definedName>
    <definedName name="г._Туркестан_6" localSheetId="6">#REF!</definedName>
    <definedName name="г._Туркестан_6" localSheetId="1">#REF!</definedName>
    <definedName name="г._Туркестан_6">#REF!</definedName>
    <definedName name="г._Туркестан_7" localSheetId="4">#REF!</definedName>
    <definedName name="г._Туркестан_7" localSheetId="3">#REF!</definedName>
    <definedName name="г._Туркестан_7" localSheetId="2">#REF!</definedName>
    <definedName name="г._Туркестан_7" localSheetId="7">#REF!</definedName>
    <definedName name="г._Туркестан_7" localSheetId="8">#REF!</definedName>
    <definedName name="г._Туркестан_7" localSheetId="5">#REF!</definedName>
    <definedName name="г._Туркестан_7" localSheetId="6">#REF!</definedName>
    <definedName name="г._Туркестан_7" localSheetId="1">#REF!</definedName>
    <definedName name="г._Туркестан_7">#REF!</definedName>
    <definedName name="г._Туркестан_8" localSheetId="4">#REF!</definedName>
    <definedName name="г._Туркестан_8" localSheetId="3">#REF!</definedName>
    <definedName name="г._Туркестан_8" localSheetId="2">#REF!</definedName>
    <definedName name="г._Туркестан_8" localSheetId="7">#REF!</definedName>
    <definedName name="г._Туркестан_8" localSheetId="8">#REF!</definedName>
    <definedName name="г._Туркестан_8" localSheetId="5">#REF!</definedName>
    <definedName name="г._Туркестан_8" localSheetId="6">#REF!</definedName>
    <definedName name="г._Туркестан_8" localSheetId="1">#REF!</definedName>
    <definedName name="г._Туркестан_8">#REF!</definedName>
    <definedName name="г._Туркестан_9" localSheetId="4">#REF!</definedName>
    <definedName name="г._Туркестан_9" localSheetId="3">#REF!</definedName>
    <definedName name="г._Туркестан_9" localSheetId="2">#REF!</definedName>
    <definedName name="г._Туркестан_9" localSheetId="7">#REF!</definedName>
    <definedName name="г._Туркестан_9" localSheetId="8">#REF!</definedName>
    <definedName name="г._Туркестан_9" localSheetId="5">#REF!</definedName>
    <definedName name="г._Туркестан_9" localSheetId="6">#REF!</definedName>
    <definedName name="г._Туркестан_9" localSheetId="1">#REF!</definedName>
    <definedName name="г._Туркестан_9">#REF!</definedName>
    <definedName name="г5" localSheetId="4">#REF!</definedName>
    <definedName name="г5" localSheetId="3">#REF!</definedName>
    <definedName name="г5" localSheetId="2">#REF!</definedName>
    <definedName name="г5" localSheetId="7">#REF!</definedName>
    <definedName name="г5" localSheetId="8">#REF!</definedName>
    <definedName name="г5" localSheetId="5">#REF!</definedName>
    <definedName name="г5" localSheetId="6">#REF!</definedName>
    <definedName name="г5" localSheetId="1">#REF!</definedName>
    <definedName name="г5">#REF!</definedName>
    <definedName name="г6" localSheetId="4">#REF!</definedName>
    <definedName name="г6" localSheetId="3">#REF!</definedName>
    <definedName name="г6" localSheetId="2">#REF!</definedName>
    <definedName name="г6" localSheetId="7">#REF!</definedName>
    <definedName name="г6" localSheetId="8">#REF!</definedName>
    <definedName name="г6" localSheetId="5">#REF!</definedName>
    <definedName name="г6" localSheetId="6">#REF!</definedName>
    <definedName name="г6" localSheetId="1">#REF!</definedName>
    <definedName name="г6">#REF!</definedName>
    <definedName name="Г675" localSheetId="4">#REF!</definedName>
    <definedName name="Г675" localSheetId="3">#REF!</definedName>
    <definedName name="Г675" localSheetId="2">#REF!</definedName>
    <definedName name="Г675" localSheetId="7">#REF!</definedName>
    <definedName name="Г675" localSheetId="8">#REF!</definedName>
    <definedName name="Г675" localSheetId="5">#REF!</definedName>
    <definedName name="Г675" localSheetId="6">#REF!</definedName>
    <definedName name="Г675" localSheetId="1">#REF!</definedName>
    <definedName name="Г675">#REF!</definedName>
    <definedName name="г7" localSheetId="4">#REF!</definedName>
    <definedName name="г7" localSheetId="3">#REF!</definedName>
    <definedName name="г7" localSheetId="2">#REF!</definedName>
    <definedName name="г7" localSheetId="7">#REF!</definedName>
    <definedName name="г7" localSheetId="8">#REF!</definedName>
    <definedName name="г7" localSheetId="5">#REF!</definedName>
    <definedName name="г7" localSheetId="6">#REF!</definedName>
    <definedName name="г7" localSheetId="1">#REF!</definedName>
    <definedName name="г7">#REF!</definedName>
    <definedName name="Г78О" localSheetId="4">#REF!</definedName>
    <definedName name="Г78О" localSheetId="3">#REF!</definedName>
    <definedName name="Г78О" localSheetId="2">#REF!</definedName>
    <definedName name="Г78О" localSheetId="7">#REF!</definedName>
    <definedName name="Г78О" localSheetId="8">#REF!</definedName>
    <definedName name="Г78О" localSheetId="5">#REF!</definedName>
    <definedName name="Г78О" localSheetId="6">#REF!</definedName>
    <definedName name="Г78О" localSheetId="1">#REF!</definedName>
    <definedName name="Г78О">#REF!</definedName>
    <definedName name="Г78ОШРТ" localSheetId="4">#REF!</definedName>
    <definedName name="Г78ОШРТ" localSheetId="3">#REF!</definedName>
    <definedName name="Г78ОШРТ" localSheetId="2">#REF!</definedName>
    <definedName name="Г78ОШРТ" localSheetId="7">#REF!</definedName>
    <definedName name="Г78ОШРТ" localSheetId="8">#REF!</definedName>
    <definedName name="Г78ОШРТ" localSheetId="5">#REF!</definedName>
    <definedName name="Г78ОШРТ" localSheetId="6">#REF!</definedName>
    <definedName name="Г78ОШРТ" localSheetId="1">#REF!</definedName>
    <definedName name="Г78ОШРТ">#REF!</definedName>
    <definedName name="Г7ШЛ" localSheetId="4">#REF!</definedName>
    <definedName name="Г7ШЛ" localSheetId="3">#REF!</definedName>
    <definedName name="Г7ШЛ" localSheetId="2">#REF!</definedName>
    <definedName name="Г7ШЛ" localSheetId="7">#REF!</definedName>
    <definedName name="Г7ШЛ" localSheetId="8">#REF!</definedName>
    <definedName name="Г7ШЛ" localSheetId="5">#REF!</definedName>
    <definedName name="Г7ШЛ" localSheetId="6">#REF!</definedName>
    <definedName name="Г7ШЛ" localSheetId="1">#REF!</definedName>
    <definedName name="Г7ШЛ">#REF!</definedName>
    <definedName name="г8" localSheetId="4">#REF!</definedName>
    <definedName name="г8" localSheetId="3">#REF!</definedName>
    <definedName name="г8" localSheetId="2">#REF!</definedName>
    <definedName name="г8" localSheetId="7">#REF!</definedName>
    <definedName name="г8" localSheetId="8">#REF!</definedName>
    <definedName name="г8" localSheetId="5">#REF!</definedName>
    <definedName name="г8" localSheetId="6">#REF!</definedName>
    <definedName name="г8" localSheetId="1">#REF!</definedName>
    <definedName name="г8">#REF!</definedName>
    <definedName name="гакпи" localSheetId="4">#REF!</definedName>
    <definedName name="гакпи" localSheetId="3">#REF!</definedName>
    <definedName name="гакпи" localSheetId="2">#REF!</definedName>
    <definedName name="гакпи" localSheetId="7">#REF!</definedName>
    <definedName name="гакпи" localSheetId="8">#REF!</definedName>
    <definedName name="гакпи" localSheetId="5">#REF!</definedName>
    <definedName name="гакпи" localSheetId="6">#REF!</definedName>
    <definedName name="гакпи" localSheetId="1">#REF!</definedName>
    <definedName name="гакпи">#REF!</definedName>
    <definedName name="Гаухар" localSheetId="4">#REF!</definedName>
    <definedName name="Гаухар" localSheetId="3">#REF!</definedName>
    <definedName name="Гаухар" localSheetId="2">#REF!</definedName>
    <definedName name="Гаухар" localSheetId="7">#REF!</definedName>
    <definedName name="Гаухар" localSheetId="8">#REF!</definedName>
    <definedName name="Гаухар" localSheetId="5">#REF!</definedName>
    <definedName name="Гаухар" localSheetId="6">#REF!</definedName>
    <definedName name="Гаухар" localSheetId="1">#REF!</definedName>
    <definedName name="Гаухар">#REF!</definedName>
    <definedName name="ггг" localSheetId="4">#REF!</definedName>
    <definedName name="ггг" localSheetId="3">#REF!</definedName>
    <definedName name="ггг" localSheetId="2">#REF!</definedName>
    <definedName name="ггг" localSheetId="7">#REF!</definedName>
    <definedName name="ггг" localSheetId="8">#REF!</definedName>
    <definedName name="ггг" localSheetId="5">#REF!</definedName>
    <definedName name="ггг" localSheetId="6">#REF!</definedName>
    <definedName name="ггг" localSheetId="1">#REF!</definedName>
    <definedName name="ггг">#REF!</definedName>
    <definedName name="ГГГГГ" localSheetId="4">#REF!</definedName>
    <definedName name="ГГГГГ" localSheetId="3">#REF!</definedName>
    <definedName name="ГГГГГ" localSheetId="2">#REF!</definedName>
    <definedName name="ГГГГГ" localSheetId="7">#REF!</definedName>
    <definedName name="ГГГГГ" localSheetId="8">#REF!</definedName>
    <definedName name="ГГГГГ" localSheetId="5">#REF!</definedName>
    <definedName name="ГГГГГ" localSheetId="6">#REF!</definedName>
    <definedName name="ГГГГГ" localSheetId="1">#REF!</definedName>
    <definedName name="ГГГГГ">#REF!</definedName>
    <definedName name="ге" localSheetId="4">#REF!</definedName>
    <definedName name="ге" localSheetId="3">#REF!</definedName>
    <definedName name="ге" localSheetId="2">#REF!</definedName>
    <definedName name="ге" localSheetId="7">#REF!</definedName>
    <definedName name="ге" localSheetId="8">#REF!</definedName>
    <definedName name="ге" localSheetId="5">#REF!</definedName>
    <definedName name="ге" localSheetId="6">#REF!</definedName>
    <definedName name="ге" localSheetId="1">#REF!</definedName>
    <definedName name="ге">#REF!</definedName>
    <definedName name="гемодиализ" localSheetId="4">#REF!</definedName>
    <definedName name="гемодиализ" localSheetId="3">#REF!</definedName>
    <definedName name="гемодиализ" localSheetId="2">#REF!</definedName>
    <definedName name="гемодиализ" localSheetId="7">#REF!</definedName>
    <definedName name="гемодиализ" localSheetId="8">#REF!</definedName>
    <definedName name="гемодиализ" localSheetId="5">#REF!</definedName>
    <definedName name="гемодиализ" localSheetId="6">#REF!</definedName>
    <definedName name="гемодиализ" localSheetId="1">#REF!</definedName>
    <definedName name="гемодиализ">#REF!</definedName>
    <definedName name="ген" localSheetId="4">#REF!,#REF!</definedName>
    <definedName name="ген" localSheetId="3">#REF!,#REF!</definedName>
    <definedName name="ген" localSheetId="2">#REF!,#REF!</definedName>
    <definedName name="ген" localSheetId="7">#REF!,#REF!</definedName>
    <definedName name="ген" localSheetId="8">#REF!,#REF!</definedName>
    <definedName name="ген" localSheetId="5">#REF!,#REF!</definedName>
    <definedName name="ген" localSheetId="6">#REF!,#REF!</definedName>
    <definedName name="ген" localSheetId="1">#REF!,#REF!</definedName>
    <definedName name="ген">#REF!,#REF!</definedName>
    <definedName name="Гепатит" localSheetId="4">#REF!</definedName>
    <definedName name="Гепатит" localSheetId="3">#REF!</definedName>
    <definedName name="Гепатит" localSheetId="2">#REF!</definedName>
    <definedName name="Гепатит" localSheetId="7">#REF!</definedName>
    <definedName name="Гепатит" localSheetId="8">#REF!</definedName>
    <definedName name="Гепатит" localSheetId="5">#REF!</definedName>
    <definedName name="Гепатит" localSheetId="6">#REF!</definedName>
    <definedName name="Гепатит" localSheetId="1">#REF!</definedName>
    <definedName name="Гепатит">#REF!</definedName>
    <definedName name="германия" localSheetId="4">#REF!</definedName>
    <definedName name="германия" localSheetId="3">#REF!</definedName>
    <definedName name="германия" localSheetId="2">#REF!</definedName>
    <definedName name="германия" localSheetId="7">#REF!</definedName>
    <definedName name="германия" localSheetId="8">#REF!</definedName>
    <definedName name="германия" localSheetId="5">#REF!</definedName>
    <definedName name="германия" localSheetId="6">#REF!</definedName>
    <definedName name="германия" localSheetId="1">#REF!</definedName>
    <definedName name="германия">#REF!</definedName>
    <definedName name="ги" localSheetId="4">#REF!</definedName>
    <definedName name="ги" localSheetId="3">#REF!</definedName>
    <definedName name="ги" localSheetId="2">#REF!</definedName>
    <definedName name="ги" localSheetId="7">#REF!</definedName>
    <definedName name="ги" localSheetId="8">#REF!</definedName>
    <definedName name="ги" localSheetId="5">#REF!</definedName>
    <definedName name="ги" localSheetId="6">#REF!</definedName>
    <definedName name="ги" localSheetId="1">#REF!</definedName>
    <definedName name="ги">#REF!</definedName>
    <definedName name="гистол" localSheetId="4">#REF!</definedName>
    <definedName name="гистол" localSheetId="3">#REF!</definedName>
    <definedName name="гистол" localSheetId="2">#REF!</definedName>
    <definedName name="гистол" localSheetId="7">#REF!</definedName>
    <definedName name="гистол" localSheetId="8">#REF!</definedName>
    <definedName name="гистол" localSheetId="5">#REF!</definedName>
    <definedName name="гистол" localSheetId="6">#REF!</definedName>
    <definedName name="гистол" localSheetId="1">#REF!</definedName>
    <definedName name="гистол">#REF!</definedName>
    <definedName name="гк" localSheetId="4">#REF!</definedName>
    <definedName name="гк" localSheetId="3">#REF!</definedName>
    <definedName name="гк" localSheetId="2">#REF!</definedName>
    <definedName name="гк" localSheetId="7">#REF!</definedName>
    <definedName name="гк" localSheetId="8">#REF!</definedName>
    <definedName name="гк" localSheetId="5">#REF!</definedName>
    <definedName name="гк" localSheetId="6">#REF!</definedName>
    <definedName name="гк" localSheetId="1">#REF!</definedName>
    <definedName name="гк">#REF!</definedName>
    <definedName name="глшг" localSheetId="4">#REF!</definedName>
    <definedName name="глшг" localSheetId="3">#REF!</definedName>
    <definedName name="глшг" localSheetId="2">#REF!</definedName>
    <definedName name="глшг" localSheetId="7">#REF!</definedName>
    <definedName name="глшг" localSheetId="8">#REF!</definedName>
    <definedName name="глшг" localSheetId="5">#REF!</definedName>
    <definedName name="глшг" localSheetId="6">#REF!</definedName>
    <definedName name="глшг" localSheetId="1">#REF!</definedName>
    <definedName name="глшг">#REF!</definedName>
    <definedName name="гн" localSheetId="4">#REF!</definedName>
    <definedName name="гн" localSheetId="3">#REF!</definedName>
    <definedName name="гн" localSheetId="2">#REF!</definedName>
    <definedName name="гн" localSheetId="7">#REF!</definedName>
    <definedName name="гн" localSheetId="8">#REF!</definedName>
    <definedName name="гн" localSheetId="5">#REF!</definedName>
    <definedName name="гн" localSheetId="6">#REF!</definedName>
    <definedName name="гн" localSheetId="1">#REF!</definedName>
    <definedName name="гн">#REF!</definedName>
    <definedName name="гн67" localSheetId="4">#REF!</definedName>
    <definedName name="гн67" localSheetId="3">#REF!</definedName>
    <definedName name="гн67" localSheetId="2">#REF!</definedName>
    <definedName name="гн67" localSheetId="7">#REF!</definedName>
    <definedName name="гн67" localSheetId="8">#REF!</definedName>
    <definedName name="гн67" localSheetId="5">#REF!</definedName>
    <definedName name="гн67" localSheetId="6">#REF!</definedName>
    <definedName name="гн67" localSheetId="1">#REF!</definedName>
    <definedName name="гн67">#REF!</definedName>
    <definedName name="гн6ор" localSheetId="4">#REF!</definedName>
    <definedName name="гн6ор" localSheetId="3">#REF!</definedName>
    <definedName name="гн6ор" localSheetId="2">#REF!</definedName>
    <definedName name="гн6ор" localSheetId="7">#REF!</definedName>
    <definedName name="гн6ор" localSheetId="8">#REF!</definedName>
    <definedName name="гн6ор" localSheetId="5">#REF!</definedName>
    <definedName name="гн6ор" localSheetId="6">#REF!</definedName>
    <definedName name="гн6ор" localSheetId="1">#REF!</definedName>
    <definedName name="гн6ор">#REF!</definedName>
    <definedName name="гн7" localSheetId="4">#REF!</definedName>
    <definedName name="гн7" localSheetId="3">#REF!</definedName>
    <definedName name="гн7" localSheetId="2">#REF!</definedName>
    <definedName name="гн7" localSheetId="7">#REF!</definedName>
    <definedName name="гн7" localSheetId="8">#REF!</definedName>
    <definedName name="гн7" localSheetId="5">#REF!</definedName>
    <definedName name="гн7" localSheetId="6">#REF!</definedName>
    <definedName name="гн7" localSheetId="1">#REF!</definedName>
    <definedName name="гн7">#REF!</definedName>
    <definedName name="ГН7О8ШЛО" localSheetId="4">#REF!</definedName>
    <definedName name="ГН7О8ШЛО" localSheetId="3">#REF!</definedName>
    <definedName name="ГН7О8ШЛО" localSheetId="2">#REF!</definedName>
    <definedName name="ГН7О8ШЛО" localSheetId="7">#REF!</definedName>
    <definedName name="ГН7О8ШЛО" localSheetId="8">#REF!</definedName>
    <definedName name="ГН7О8ШЛО" localSheetId="5">#REF!</definedName>
    <definedName name="ГН7О8ШЛО" localSheetId="6">#REF!</definedName>
    <definedName name="ГН7О8ШЛО" localSheetId="1">#REF!</definedName>
    <definedName name="ГН7О8ШЛО">#REF!</definedName>
    <definedName name="гн7ори" localSheetId="4">#REF!</definedName>
    <definedName name="гн7ори" localSheetId="3">#REF!</definedName>
    <definedName name="гн7ори" localSheetId="2">#REF!</definedName>
    <definedName name="гн7ори" localSheetId="7">#REF!</definedName>
    <definedName name="гн7ори" localSheetId="8">#REF!</definedName>
    <definedName name="гн7ори" localSheetId="5">#REF!</definedName>
    <definedName name="гн7ори" localSheetId="6">#REF!</definedName>
    <definedName name="гн7ори" localSheetId="1">#REF!</definedName>
    <definedName name="гн7ори">#REF!</definedName>
    <definedName name="ГН7ШЩ" localSheetId="4">#REF!</definedName>
    <definedName name="ГН7ШЩ" localSheetId="3">#REF!</definedName>
    <definedName name="ГН7ШЩ" localSheetId="2">#REF!</definedName>
    <definedName name="ГН7ШЩ" localSheetId="7">#REF!</definedName>
    <definedName name="ГН7ШЩ" localSheetId="8">#REF!</definedName>
    <definedName name="ГН7ШЩ" localSheetId="5">#REF!</definedName>
    <definedName name="ГН7ШЩ" localSheetId="6">#REF!</definedName>
    <definedName name="ГН7ШЩ" localSheetId="1">#REF!</definedName>
    <definedName name="ГН7ШЩ">#REF!</definedName>
    <definedName name="ГНЕР" localSheetId="4">#REF!</definedName>
    <definedName name="ГНЕР" localSheetId="3">#REF!</definedName>
    <definedName name="ГНЕР" localSheetId="2">#REF!</definedName>
    <definedName name="ГНЕР" localSheetId="7">#REF!</definedName>
    <definedName name="ГНЕР" localSheetId="8">#REF!</definedName>
    <definedName name="ГНЕР" localSheetId="5">#REF!</definedName>
    <definedName name="ГНЕР" localSheetId="6">#REF!</definedName>
    <definedName name="ГНЕР" localSheetId="1">#REF!</definedName>
    <definedName name="ГНЕР">#REF!</definedName>
    <definedName name="гнор" localSheetId="4">#REF!</definedName>
    <definedName name="гнор" localSheetId="3">#REF!</definedName>
    <definedName name="гнор" localSheetId="2">#REF!</definedName>
    <definedName name="гнор" localSheetId="7">#REF!</definedName>
    <definedName name="гнор" localSheetId="8">#REF!</definedName>
    <definedName name="гнор" localSheetId="5">#REF!</definedName>
    <definedName name="гнор" localSheetId="6">#REF!</definedName>
    <definedName name="гнор" localSheetId="1">#REF!</definedName>
    <definedName name="гнор">#REF!</definedName>
    <definedName name="ГНОР67ШЛЩ" localSheetId="4">#REF!</definedName>
    <definedName name="ГНОР67ШЛЩ" localSheetId="3">#REF!</definedName>
    <definedName name="ГНОР67ШЛЩ" localSheetId="2">#REF!</definedName>
    <definedName name="ГНОР67ШЛЩ" localSheetId="7">#REF!</definedName>
    <definedName name="ГНОР67ШЛЩ" localSheetId="8">#REF!</definedName>
    <definedName name="ГНОР67ШЛЩ" localSheetId="5">#REF!</definedName>
    <definedName name="ГНОР67ШЛЩ" localSheetId="6">#REF!</definedName>
    <definedName name="ГНОР67ШЛЩ" localSheetId="1">#REF!</definedName>
    <definedName name="ГНОР67ШЛЩ">#REF!</definedName>
    <definedName name="ГНОРШЛЩ" localSheetId="4">#REF!</definedName>
    <definedName name="ГНОРШЛЩ" localSheetId="3">#REF!</definedName>
    <definedName name="ГНОРШЛЩ" localSheetId="2">#REF!</definedName>
    <definedName name="ГНОРШЛЩ" localSheetId="7">#REF!</definedName>
    <definedName name="ГНОРШЛЩ" localSheetId="8">#REF!</definedName>
    <definedName name="ГНОРШЛЩ" localSheetId="5">#REF!</definedName>
    <definedName name="ГНОРШЛЩ" localSheetId="6">#REF!</definedName>
    <definedName name="ГНОРШЛЩ" localSheetId="1">#REF!</definedName>
    <definedName name="ГНОРШЛЩ">#REF!</definedName>
    <definedName name="гнпра" localSheetId="4">#REF!</definedName>
    <definedName name="гнпра" localSheetId="3">#REF!</definedName>
    <definedName name="гнпра" localSheetId="2">#REF!</definedName>
    <definedName name="гнпра" localSheetId="7">#REF!</definedName>
    <definedName name="гнпра" localSheetId="8">#REF!</definedName>
    <definedName name="гнпра" localSheetId="5">#REF!</definedName>
    <definedName name="гнпра" localSheetId="6">#REF!</definedName>
    <definedName name="гнпра" localSheetId="1">#REF!</definedName>
    <definedName name="гнпра">#REF!</definedName>
    <definedName name="гнр67" localSheetId="4">#REF!</definedName>
    <definedName name="гнр67" localSheetId="3">#REF!</definedName>
    <definedName name="гнр67" localSheetId="2">#REF!</definedName>
    <definedName name="гнр67" localSheetId="7">#REF!</definedName>
    <definedName name="гнр67" localSheetId="8">#REF!</definedName>
    <definedName name="гнр67" localSheetId="5">#REF!</definedName>
    <definedName name="гнр67" localSheetId="6">#REF!</definedName>
    <definedName name="гнр67" localSheetId="1">#REF!</definedName>
    <definedName name="гнр67">#REF!</definedName>
    <definedName name="гнр78ореапк" localSheetId="4">#REF!</definedName>
    <definedName name="гнр78ореапк" localSheetId="3">#REF!</definedName>
    <definedName name="гнр78ореапк" localSheetId="2">#REF!</definedName>
    <definedName name="гнр78ореапк" localSheetId="7">#REF!</definedName>
    <definedName name="гнр78ореапк" localSheetId="8">#REF!</definedName>
    <definedName name="гнр78ореапк" localSheetId="5">#REF!</definedName>
    <definedName name="гнр78ореапк" localSheetId="6">#REF!</definedName>
    <definedName name="гнр78ореапк" localSheetId="1">#REF!</definedName>
    <definedName name="гнр78ореапк">#REF!</definedName>
    <definedName name="гнш" localSheetId="4">#REF!</definedName>
    <definedName name="гнш" localSheetId="3">#REF!</definedName>
    <definedName name="гнш" localSheetId="2">#REF!</definedName>
    <definedName name="гнш" localSheetId="7">#REF!</definedName>
    <definedName name="гнш" localSheetId="8">#REF!</definedName>
    <definedName name="гнш" localSheetId="5">#REF!</definedName>
    <definedName name="гнш" localSheetId="6">#REF!</definedName>
    <definedName name="гнш" localSheetId="1">#REF!</definedName>
    <definedName name="гнш">#REF!</definedName>
    <definedName name="гншг" localSheetId="4">#REF!</definedName>
    <definedName name="гншг" localSheetId="3">#REF!</definedName>
    <definedName name="гншг" localSheetId="2">#REF!</definedName>
    <definedName name="гншг" localSheetId="7">#REF!</definedName>
    <definedName name="гншг" localSheetId="8">#REF!</definedName>
    <definedName name="гншг" localSheetId="5">#REF!</definedName>
    <definedName name="гншг" localSheetId="6">#REF!</definedName>
    <definedName name="гншг" localSheetId="1">#REF!</definedName>
    <definedName name="гншг">#REF!</definedName>
    <definedName name="го" localSheetId="4">#REF!</definedName>
    <definedName name="го" localSheetId="3">#REF!</definedName>
    <definedName name="го" localSheetId="2">#REF!</definedName>
    <definedName name="го" localSheetId="7">#REF!</definedName>
    <definedName name="го" localSheetId="8">#REF!</definedName>
    <definedName name="го" localSheetId="5">#REF!</definedName>
    <definedName name="го" localSheetId="6">#REF!</definedName>
    <definedName name="го" localSheetId="1">#REF!</definedName>
    <definedName name="го">#REF!</definedName>
    <definedName name="Год">[49]Год!$A$1:$A$2</definedName>
    <definedName name="год_фонд_зп_адмупр_персонал">#N/A</definedName>
    <definedName name="год_фонд_зп_вспомог_персонал">#N/A</definedName>
    <definedName name="год_фонд_зп_пр_персонал">#N/A</definedName>
    <definedName name="горк" localSheetId="4">#REF!</definedName>
    <definedName name="горк" localSheetId="3">#REF!</definedName>
    <definedName name="горк" localSheetId="2">#REF!</definedName>
    <definedName name="горк" localSheetId="7">#REF!</definedName>
    <definedName name="горк" localSheetId="8">#REF!</definedName>
    <definedName name="горк" localSheetId="5">#REF!</definedName>
    <definedName name="горк" localSheetId="6">#REF!</definedName>
    <definedName name="горк" localSheetId="1">#REF!</definedName>
    <definedName name="горк">#REF!</definedName>
    <definedName name="горпа" localSheetId="4">#REF!</definedName>
    <definedName name="горпа" localSheetId="3">#REF!</definedName>
    <definedName name="горпа" localSheetId="2">#REF!</definedName>
    <definedName name="горпа" localSheetId="7">#REF!</definedName>
    <definedName name="горпа" localSheetId="8">#REF!</definedName>
    <definedName name="горпа" localSheetId="5">#REF!</definedName>
    <definedName name="горпа" localSheetId="6">#REF!</definedName>
    <definedName name="горпа" localSheetId="1">#REF!</definedName>
    <definedName name="горпа">#REF!</definedName>
    <definedName name="ГОРУФЦЪ" localSheetId="4">#REF!</definedName>
    <definedName name="ГОРУФЦЪ" localSheetId="3">#REF!</definedName>
    <definedName name="ГОРУФЦЪ" localSheetId="2">#REF!</definedName>
    <definedName name="ГОРУФЦЪ" localSheetId="7">#REF!</definedName>
    <definedName name="ГОРУФЦЪ" localSheetId="8">#REF!</definedName>
    <definedName name="ГОРУФЦЪ" localSheetId="5">#REF!</definedName>
    <definedName name="ГОРУФЦЪ" localSheetId="6">#REF!</definedName>
    <definedName name="ГОРУФЦЪ" localSheetId="1">#REF!</definedName>
    <definedName name="ГОРУФЦЪ">#REF!</definedName>
    <definedName name="ГОРШ" localSheetId="4">#REF!</definedName>
    <definedName name="ГОРШ" localSheetId="3">#REF!</definedName>
    <definedName name="ГОРШ" localSheetId="2">#REF!</definedName>
    <definedName name="ГОРШ" localSheetId="7">#REF!</definedName>
    <definedName name="ГОРШ" localSheetId="8">#REF!</definedName>
    <definedName name="ГОРШ" localSheetId="5">#REF!</definedName>
    <definedName name="ГОРШ" localSheetId="6">#REF!</definedName>
    <definedName name="ГОРШ" localSheetId="1">#REF!</definedName>
    <definedName name="ГОРШ">#REF!</definedName>
    <definedName name="горшощг897" localSheetId="4">#REF!</definedName>
    <definedName name="горшощг897" localSheetId="3">#REF!</definedName>
    <definedName name="горшощг897" localSheetId="2">#REF!</definedName>
    <definedName name="горшощг897" localSheetId="7">#REF!</definedName>
    <definedName name="горшощг897" localSheetId="8">#REF!</definedName>
    <definedName name="горшощг897" localSheetId="5">#REF!</definedName>
    <definedName name="горшощг897" localSheetId="6">#REF!</definedName>
    <definedName name="горшощг897" localSheetId="1">#REF!</definedName>
    <definedName name="горшощг897">#REF!</definedName>
    <definedName name="ГОРШПАНЕКА" localSheetId="4">#REF!</definedName>
    <definedName name="ГОРШПАНЕКА" localSheetId="3">#REF!</definedName>
    <definedName name="ГОРШПАНЕКА" localSheetId="2">#REF!</definedName>
    <definedName name="ГОРШПАНЕКА" localSheetId="7">#REF!</definedName>
    <definedName name="ГОРШПАНЕКА" localSheetId="8">#REF!</definedName>
    <definedName name="ГОРШПАНЕКА" localSheetId="5">#REF!</definedName>
    <definedName name="ГОРШПАНЕКА" localSheetId="6">#REF!</definedName>
    <definedName name="ГОРШПАНЕКА" localSheetId="1">#REF!</definedName>
    <definedName name="ГОРШПАНЕКА">#REF!</definedName>
    <definedName name="гос.задания" localSheetId="4">#REF!</definedName>
    <definedName name="гос.задания" localSheetId="3">#REF!</definedName>
    <definedName name="гос.задания" localSheetId="2">#REF!</definedName>
    <definedName name="гос.задания" localSheetId="7">#REF!</definedName>
    <definedName name="гос.задания" localSheetId="8">#REF!</definedName>
    <definedName name="гос.задания" localSheetId="5">#REF!</definedName>
    <definedName name="гос.задания" localSheetId="6">#REF!</definedName>
    <definedName name="гос.задания" localSheetId="1">#REF!</definedName>
    <definedName name="гос.задания">#REF!</definedName>
    <definedName name="гоьт" localSheetId="4">#REF!</definedName>
    <definedName name="гоьт" localSheetId="3">#REF!</definedName>
    <definedName name="гоьт" localSheetId="2">#REF!</definedName>
    <definedName name="гоьт" localSheetId="7">#REF!</definedName>
    <definedName name="гоьт" localSheetId="8">#REF!</definedName>
    <definedName name="гоьт" localSheetId="5">#REF!</definedName>
    <definedName name="гоьт" localSheetId="6">#REF!</definedName>
    <definedName name="гоьт" localSheetId="1">#REF!</definedName>
    <definedName name="гоьт">#REF!</definedName>
    <definedName name="гр" localSheetId="4">#REF!</definedName>
    <definedName name="гр" localSheetId="3">#REF!</definedName>
    <definedName name="гр" localSheetId="2">#REF!</definedName>
    <definedName name="гр" localSheetId="7">#REF!</definedName>
    <definedName name="гр" localSheetId="8">#REF!</definedName>
    <definedName name="гр" localSheetId="5">#REF!</definedName>
    <definedName name="гр" localSheetId="6">#REF!</definedName>
    <definedName name="гр" localSheetId="1">#REF!</definedName>
    <definedName name="гр">#REF!</definedName>
    <definedName name="гр8" localSheetId="4">#REF!</definedName>
    <definedName name="гр8" localSheetId="3">#REF!</definedName>
    <definedName name="гр8" localSheetId="2">#REF!</definedName>
    <definedName name="гр8" localSheetId="7">#REF!</definedName>
    <definedName name="гр8" localSheetId="8">#REF!</definedName>
    <definedName name="гр8" localSheetId="5">#REF!</definedName>
    <definedName name="гр8" localSheetId="6">#REF!</definedName>
    <definedName name="гр8" localSheetId="1">#REF!</definedName>
    <definedName name="гр8">#REF!</definedName>
    <definedName name="ГРЕАПНКЕАК" localSheetId="4">#REF!</definedName>
    <definedName name="ГРЕАПНКЕАК" localSheetId="3">#REF!</definedName>
    <definedName name="ГРЕАПНКЕАК" localSheetId="2">#REF!</definedName>
    <definedName name="ГРЕАПНКЕАК" localSheetId="7">#REF!</definedName>
    <definedName name="ГРЕАПНКЕАК" localSheetId="8">#REF!</definedName>
    <definedName name="ГРЕАПНКЕАК" localSheetId="5">#REF!</definedName>
    <definedName name="ГРЕАПНКЕАК" localSheetId="6">#REF!</definedName>
    <definedName name="ГРЕАПНКЕАК" localSheetId="1">#REF!</definedName>
    <definedName name="ГРЕАПНКЕАК">#REF!</definedName>
    <definedName name="грн75" localSheetId="4">#REF!</definedName>
    <definedName name="грн75" localSheetId="3">#REF!</definedName>
    <definedName name="грн75" localSheetId="2">#REF!</definedName>
    <definedName name="грн75" localSheetId="7">#REF!</definedName>
    <definedName name="грн75" localSheetId="8">#REF!</definedName>
    <definedName name="грн75" localSheetId="5">#REF!</definedName>
    <definedName name="грн75" localSheetId="6">#REF!</definedName>
    <definedName name="грн75" localSheetId="1">#REF!</definedName>
    <definedName name="грн75">#REF!</definedName>
    <definedName name="грприрцфв00ав98" localSheetId="4" hidden="1">{#N/A,#N/A,TRUE,"Лист1";#N/A,#N/A,TRUE,"Лист2";#N/A,#N/A,TRUE,"Лист3"}</definedName>
    <definedName name="грприрцфв00ав98" localSheetId="3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localSheetId="7" hidden="1">{#N/A,#N/A,TRUE,"Лист1";#N/A,#N/A,TRUE,"Лист2";#N/A,#N/A,TRUE,"Лист3"}</definedName>
    <definedName name="грприрцфв00ав98" localSheetId="8" hidden="1">{#N/A,#N/A,TRUE,"Лист1";#N/A,#N/A,TRUE,"Лист2";#N/A,#N/A,TRUE,"Лист3"}</definedName>
    <definedName name="грприрцфв00ав98" localSheetId="5" hidden="1">{#N/A,#N/A,TRUE,"Лист1";#N/A,#N/A,TRUE,"Лист2";#N/A,#N/A,TRUE,"Лист3"}</definedName>
    <definedName name="грприрцфв00ав98" localSheetId="6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р" localSheetId="4">#REF!</definedName>
    <definedName name="грр" localSheetId="3">#REF!</definedName>
    <definedName name="грр" localSheetId="2">#REF!</definedName>
    <definedName name="грр" localSheetId="7">#REF!</definedName>
    <definedName name="грр" localSheetId="8">#REF!</definedName>
    <definedName name="грр" localSheetId="5">#REF!</definedName>
    <definedName name="грр" localSheetId="6">#REF!</definedName>
    <definedName name="грр" localSheetId="1">#REF!</definedName>
    <definedName name="грр">#REF!</definedName>
    <definedName name="Группа">[59]группа!$A$1:$B$267</definedName>
    <definedName name="грфинцкавг98Х" localSheetId="4" hidden="1">{#N/A,#N/A,TRUE,"Лист1";#N/A,#N/A,TRUE,"Лист2";#N/A,#N/A,TRUE,"Лист3"}</definedName>
    <definedName name="грфинцкавг98Х" localSheetId="3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localSheetId="7" hidden="1">{#N/A,#N/A,TRUE,"Лист1";#N/A,#N/A,TRUE,"Лист2";#N/A,#N/A,TRUE,"Лист3"}</definedName>
    <definedName name="грфинцкавг98Х" localSheetId="8" hidden="1">{#N/A,#N/A,TRUE,"Лист1";#N/A,#N/A,TRUE,"Лист2";#N/A,#N/A,TRUE,"Лист3"}</definedName>
    <definedName name="грфинцкавг98Х" localSheetId="5" hidden="1">{#N/A,#N/A,TRUE,"Лист1";#N/A,#N/A,TRUE,"Лист2";#N/A,#N/A,TRUE,"Лист3"}</definedName>
    <definedName name="грфинцкавг98Х" localSheetId="6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см" localSheetId="4">#REF!</definedName>
    <definedName name="гсм" localSheetId="3">#REF!</definedName>
    <definedName name="гсм" localSheetId="2">#REF!</definedName>
    <definedName name="гсм" localSheetId="7">#REF!</definedName>
    <definedName name="гсм" localSheetId="8">#REF!</definedName>
    <definedName name="гсм" localSheetId="5">#REF!</definedName>
    <definedName name="гсм" localSheetId="6">#REF!</definedName>
    <definedName name="гсм" localSheetId="0">#REF!</definedName>
    <definedName name="гсм" localSheetId="1">#REF!</definedName>
    <definedName name="гсм">#REF!</definedName>
    <definedName name="гу" localSheetId="4">#REF!</definedName>
    <definedName name="гу" localSheetId="3">#REF!</definedName>
    <definedName name="гу" localSheetId="2">#REF!</definedName>
    <definedName name="гу" localSheetId="7">#REF!</definedName>
    <definedName name="гу" localSheetId="8">#REF!</definedName>
    <definedName name="гу" localSheetId="5">#REF!</definedName>
    <definedName name="гу" localSheetId="6">#REF!</definedName>
    <definedName name="гу" localSheetId="1">#REF!</definedName>
    <definedName name="гу">#REF!</definedName>
    <definedName name="гульмира" localSheetId="4">#REF!</definedName>
    <definedName name="гульмира" localSheetId="3">#REF!</definedName>
    <definedName name="гульмира" localSheetId="2">#REF!</definedName>
    <definedName name="гульмира" localSheetId="7">#REF!</definedName>
    <definedName name="гульмира" localSheetId="8">#REF!</definedName>
    <definedName name="гульмира" localSheetId="5">#REF!</definedName>
    <definedName name="гульмира" localSheetId="6">#REF!</definedName>
    <definedName name="гульмира" localSheetId="1">#REF!</definedName>
    <definedName name="гульмира">#REF!</definedName>
    <definedName name="Гульназ" localSheetId="4">#REF!</definedName>
    <definedName name="Гульназ" localSheetId="3">#REF!</definedName>
    <definedName name="Гульназ" localSheetId="2">#REF!</definedName>
    <definedName name="Гульназ" localSheetId="7">#REF!</definedName>
    <definedName name="Гульназ" localSheetId="8">#REF!</definedName>
    <definedName name="Гульназ" localSheetId="5">#REF!</definedName>
    <definedName name="Гульназ" localSheetId="6">#REF!</definedName>
    <definedName name="Гульназ" localSheetId="1">#REF!</definedName>
    <definedName name="Гульназ">#REF!</definedName>
    <definedName name="Гульназ2" localSheetId="4">#REF!</definedName>
    <definedName name="Гульназ2" localSheetId="3">#REF!</definedName>
    <definedName name="Гульназ2" localSheetId="2">#REF!</definedName>
    <definedName name="Гульназ2" localSheetId="7">#REF!</definedName>
    <definedName name="Гульназ2" localSheetId="8">#REF!</definedName>
    <definedName name="Гульназ2" localSheetId="5">#REF!</definedName>
    <definedName name="Гульназ2" localSheetId="6">#REF!</definedName>
    <definedName name="Гульназ2" localSheetId="1">#REF!</definedName>
    <definedName name="Гульназ2">#REF!</definedName>
    <definedName name="гуууу" localSheetId="4">#REF!</definedName>
    <definedName name="гуууу" localSheetId="3">#REF!</definedName>
    <definedName name="гуууу" localSheetId="2">#REF!</definedName>
    <definedName name="гуууу" localSheetId="7">#REF!</definedName>
    <definedName name="гуууу" localSheetId="8">#REF!</definedName>
    <definedName name="гуууу" localSheetId="5">#REF!</definedName>
    <definedName name="гуууу" localSheetId="6">#REF!</definedName>
    <definedName name="гуууу" localSheetId="1">#REF!</definedName>
    <definedName name="гуууу">#REF!</definedName>
    <definedName name="ГФ" localSheetId="4">#REF!</definedName>
    <definedName name="ГФ" localSheetId="3">#REF!</definedName>
    <definedName name="ГФ" localSheetId="2">#REF!</definedName>
    <definedName name="ГФ" localSheetId="7">#REF!</definedName>
    <definedName name="ГФ" localSheetId="8">#REF!</definedName>
    <definedName name="ГФ" localSheetId="5">#REF!</definedName>
    <definedName name="ГФ" localSheetId="6">#REF!</definedName>
    <definedName name="ГФ" localSheetId="1">#REF!</definedName>
    <definedName name="ГФ">#REF!</definedName>
    <definedName name="ГФОТ_ауп">[10]Main!$C$89</definedName>
    <definedName name="ГФОТ_вп">[10]Main!$C$91</definedName>
    <definedName name="ГФОТ_общ">[10]Main!$C$92</definedName>
    <definedName name="ГФОТ_пп">[10]Main!$C$90</definedName>
    <definedName name="гш" localSheetId="4">#REF!</definedName>
    <definedName name="гш" localSheetId="3">#REF!</definedName>
    <definedName name="гш" localSheetId="2">#REF!</definedName>
    <definedName name="гш" localSheetId="7">#REF!</definedName>
    <definedName name="гш" localSheetId="8">#REF!</definedName>
    <definedName name="гш" localSheetId="5">#REF!</definedName>
    <definedName name="гш" localSheetId="6">#REF!</definedName>
    <definedName name="гш" localSheetId="1">#REF!</definedName>
    <definedName name="гш">#REF!</definedName>
    <definedName name="гшд" localSheetId="4">#REF!</definedName>
    <definedName name="гшд" localSheetId="3">#REF!</definedName>
    <definedName name="гшд" localSheetId="2">#REF!</definedName>
    <definedName name="гшд" localSheetId="7">#REF!</definedName>
    <definedName name="гшд" localSheetId="8">#REF!</definedName>
    <definedName name="гшд" localSheetId="5">#REF!</definedName>
    <definedName name="гшд" localSheetId="6">#REF!</definedName>
    <definedName name="гшд" localSheetId="1">#REF!</definedName>
    <definedName name="гшд">#REF!</definedName>
    <definedName name="гшдбы" localSheetId="4">#REF!</definedName>
    <definedName name="гшдбы" localSheetId="3">#REF!</definedName>
    <definedName name="гшдбы" localSheetId="2">#REF!</definedName>
    <definedName name="гшдбы" localSheetId="7">#REF!</definedName>
    <definedName name="гшдбы" localSheetId="8">#REF!</definedName>
    <definedName name="гшдбы" localSheetId="5">#REF!</definedName>
    <definedName name="гшдбы" localSheetId="6">#REF!</definedName>
    <definedName name="гшдбы" localSheetId="1">#REF!</definedName>
    <definedName name="гшдбы">#REF!</definedName>
    <definedName name="гшк5" localSheetId="4">#REF!</definedName>
    <definedName name="гшк5" localSheetId="3">#REF!</definedName>
    <definedName name="гшк5" localSheetId="2">#REF!</definedName>
    <definedName name="гшк5" localSheetId="7">#REF!</definedName>
    <definedName name="гшк5" localSheetId="8">#REF!</definedName>
    <definedName name="гшк5" localSheetId="5">#REF!</definedName>
    <definedName name="гшк5" localSheetId="6">#REF!</definedName>
    <definedName name="гшк5" localSheetId="1">#REF!</definedName>
    <definedName name="гшк5">#REF!</definedName>
    <definedName name="д" localSheetId="4">#REF!</definedName>
    <definedName name="д" localSheetId="3">#REF!</definedName>
    <definedName name="д" localSheetId="2">#REF!</definedName>
    <definedName name="д" localSheetId="7">#REF!</definedName>
    <definedName name="д" localSheetId="8">#REF!</definedName>
    <definedName name="д" localSheetId="5">#REF!</definedName>
    <definedName name="д" localSheetId="6">#REF!</definedName>
    <definedName name="д" localSheetId="1">#REF!</definedName>
    <definedName name="д">#REF!</definedName>
    <definedName name="д1" localSheetId="4">#REF!</definedName>
    <definedName name="д1" localSheetId="3">#REF!</definedName>
    <definedName name="д1" localSheetId="2">#REF!</definedName>
    <definedName name="д1" localSheetId="7">#REF!</definedName>
    <definedName name="д1" localSheetId="8">#REF!</definedName>
    <definedName name="д1" localSheetId="5">#REF!</definedName>
    <definedName name="д1" localSheetId="6">#REF!</definedName>
    <definedName name="д1" localSheetId="1">#REF!</definedName>
    <definedName name="д1">#REF!</definedName>
    <definedName name="д2" localSheetId="4">#REF!</definedName>
    <definedName name="д2" localSheetId="3">#REF!</definedName>
    <definedName name="д2" localSheetId="2">#REF!</definedName>
    <definedName name="д2" localSheetId="7">#REF!</definedName>
    <definedName name="д2" localSheetId="8">#REF!</definedName>
    <definedName name="д2" localSheetId="5">#REF!</definedName>
    <definedName name="д2" localSheetId="6">#REF!</definedName>
    <definedName name="д2" localSheetId="1">#REF!</definedName>
    <definedName name="д2">#REF!</definedName>
    <definedName name="д3" localSheetId="4">#REF!</definedName>
    <definedName name="д3" localSheetId="3">#REF!</definedName>
    <definedName name="д3" localSheetId="2">#REF!</definedName>
    <definedName name="д3" localSheetId="7">#REF!</definedName>
    <definedName name="д3" localSheetId="8">#REF!</definedName>
    <definedName name="д3" localSheetId="5">#REF!</definedName>
    <definedName name="д3" localSheetId="6">#REF!</definedName>
    <definedName name="д3" localSheetId="1">#REF!</definedName>
    <definedName name="д3">#REF!</definedName>
    <definedName name="д4" localSheetId="4">#REF!</definedName>
    <definedName name="д4" localSheetId="3">#REF!</definedName>
    <definedName name="д4" localSheetId="2">#REF!</definedName>
    <definedName name="д4" localSheetId="7">#REF!</definedName>
    <definedName name="д4" localSheetId="8">#REF!</definedName>
    <definedName name="д4" localSheetId="5">#REF!</definedName>
    <definedName name="д4" localSheetId="6">#REF!</definedName>
    <definedName name="д4" localSheetId="1">#REF!</definedName>
    <definedName name="д4">#REF!</definedName>
    <definedName name="данные" localSheetId="4">#REF!</definedName>
    <definedName name="данные" localSheetId="3">#REF!</definedName>
    <definedName name="данные" localSheetId="2">#REF!</definedName>
    <definedName name="данные" localSheetId="7">#REF!</definedName>
    <definedName name="данные" localSheetId="8">#REF!</definedName>
    <definedName name="данные" localSheetId="5">#REF!</definedName>
    <definedName name="данные" localSheetId="6">#REF!</definedName>
    <definedName name="данные" localSheetId="0">#REF!</definedName>
    <definedName name="данные" localSheetId="1">#REF!</definedName>
    <definedName name="данные">#REF!</definedName>
    <definedName name="дата" localSheetId="4">#REF!</definedName>
    <definedName name="дата" localSheetId="3">#REF!</definedName>
    <definedName name="дата" localSheetId="2">#REF!</definedName>
    <definedName name="дата" localSheetId="7">#REF!</definedName>
    <definedName name="дата" localSheetId="8">#REF!</definedName>
    <definedName name="дата" localSheetId="5">#REF!</definedName>
    <definedName name="дата" localSheetId="6">#REF!</definedName>
    <definedName name="дата" localSheetId="1">#REF!</definedName>
    <definedName name="дата">#REF!</definedName>
    <definedName name="дата_выписки">[10]Main!$B$13</definedName>
    <definedName name="дата_дов">[10]Main!$D$2</definedName>
    <definedName name="дата_изм">[10]Изменения!$C$25</definedName>
    <definedName name="дата8454" localSheetId="4">#REF!</definedName>
    <definedName name="дата8454" localSheetId="3">#REF!</definedName>
    <definedName name="дата8454" localSheetId="2">#REF!</definedName>
    <definedName name="дата8454" localSheetId="7">#REF!</definedName>
    <definedName name="дата8454" localSheetId="8">#REF!</definedName>
    <definedName name="дата8454" localSheetId="5">#REF!</definedName>
    <definedName name="дата8454" localSheetId="6">#REF!</definedName>
    <definedName name="дата8454" localSheetId="1">#REF!</definedName>
    <definedName name="дата8454">#REF!</definedName>
    <definedName name="дб" localSheetId="4">#REF!</definedName>
    <definedName name="дб" localSheetId="3">#REF!</definedName>
    <definedName name="дб" localSheetId="2">#REF!</definedName>
    <definedName name="дб" localSheetId="7">#REF!</definedName>
    <definedName name="дб" localSheetId="8">#REF!</definedName>
    <definedName name="дб" localSheetId="5">#REF!</definedName>
    <definedName name="дб" localSheetId="6">#REF!</definedName>
    <definedName name="дб" localSheetId="1">#REF!</definedName>
    <definedName name="дб">#REF!</definedName>
    <definedName name="дд" localSheetId="4">#REF!</definedName>
    <definedName name="дд" localSheetId="3">#REF!</definedName>
    <definedName name="дд" localSheetId="2">#REF!</definedName>
    <definedName name="дд" localSheetId="7">#REF!</definedName>
    <definedName name="дд" localSheetId="8">#REF!</definedName>
    <definedName name="дд" localSheetId="5">#REF!</definedName>
    <definedName name="дд" localSheetId="6">#REF!</definedName>
    <definedName name="дд" localSheetId="1">#REF!</definedName>
    <definedName name="дд">#REF!</definedName>
    <definedName name="ддд" localSheetId="4">#REF!</definedName>
    <definedName name="ддд" localSheetId="3">#REF!</definedName>
    <definedName name="ддд" localSheetId="2">#REF!</definedName>
    <definedName name="ддд" localSheetId="7">#REF!</definedName>
    <definedName name="ддд" localSheetId="8">#REF!</definedName>
    <definedName name="ддд" localSheetId="5">#REF!</definedName>
    <definedName name="ддд" localSheetId="6">#REF!</definedName>
    <definedName name="ддд" localSheetId="1">#REF!</definedName>
    <definedName name="ддд">#REF!</definedName>
    <definedName name="дебит">'[60]из сем'!$A$2:$B$362</definedName>
    <definedName name="декабрь" localSheetId="4">#REF!</definedName>
    <definedName name="декабрь" localSheetId="3">#REF!</definedName>
    <definedName name="декабрь" localSheetId="2">#REF!</definedName>
    <definedName name="декабрь" localSheetId="7">#REF!</definedName>
    <definedName name="декабрь" localSheetId="8">#REF!</definedName>
    <definedName name="декабрь" localSheetId="5">#REF!</definedName>
    <definedName name="декабрь" localSheetId="6">#REF!</definedName>
    <definedName name="декабрь" localSheetId="1">#REF!</definedName>
    <definedName name="декабрь">#REF!</definedName>
    <definedName name="дигна" localSheetId="4">#REF!</definedName>
    <definedName name="дигна" localSheetId="3">#REF!</definedName>
    <definedName name="дигна" localSheetId="2">#REF!</definedName>
    <definedName name="дигна" localSheetId="7">#REF!</definedName>
    <definedName name="дигна" localSheetId="8">#REF!</definedName>
    <definedName name="дигна" localSheetId="5">#REF!</definedName>
    <definedName name="дигна" localSheetId="6">#REF!</definedName>
    <definedName name="дигна" localSheetId="0">#REF!</definedName>
    <definedName name="дигна" localSheetId="1">#REF!</definedName>
    <definedName name="дигна">#REF!</definedName>
    <definedName name="дина" localSheetId="4">#REF!,#REF!</definedName>
    <definedName name="дина" localSheetId="3">#REF!,#REF!</definedName>
    <definedName name="дина" localSheetId="2">#REF!,#REF!</definedName>
    <definedName name="дина" localSheetId="7">#REF!,#REF!</definedName>
    <definedName name="дина" localSheetId="8">#REF!,#REF!</definedName>
    <definedName name="дина" localSheetId="5">#REF!,#REF!</definedName>
    <definedName name="дина" localSheetId="6">#REF!,#REF!</definedName>
    <definedName name="дина" localSheetId="0">#REF!,#REF!</definedName>
    <definedName name="дина" localSheetId="1">#REF!,#REF!</definedName>
    <definedName name="дина">#REF!,#REF!</definedName>
    <definedName name="динамика">IF([61]ГБ!$A$43=1,"**Поступления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длд" localSheetId="4">#REF!</definedName>
    <definedName name="длд" localSheetId="3">#REF!</definedName>
    <definedName name="длд" localSheetId="2">#REF!</definedName>
    <definedName name="длд" localSheetId="7">#REF!</definedName>
    <definedName name="длд" localSheetId="8">#REF!</definedName>
    <definedName name="длд" localSheetId="5">#REF!</definedName>
    <definedName name="длд" localSheetId="6">#REF!</definedName>
    <definedName name="длд" localSheetId="1">#REF!</definedName>
    <definedName name="длд">#REF!</definedName>
    <definedName name="дмтс" localSheetId="4">'[15]yO302.1'!#REF!</definedName>
    <definedName name="дмтс" localSheetId="3">'[15]yO302.1'!#REF!</definedName>
    <definedName name="дмтс" localSheetId="2">'[15]yO302.1'!#REF!</definedName>
    <definedName name="дмтс" localSheetId="7">'[15]yO302.1'!#REF!</definedName>
    <definedName name="дмтс" localSheetId="8">'[15]yO302.1'!#REF!</definedName>
    <definedName name="дмтс" localSheetId="5">'[15]yO302.1'!#REF!</definedName>
    <definedName name="дмтс" localSheetId="6">'[15]yO302.1'!#REF!</definedName>
    <definedName name="дмтс" localSheetId="1">'[15]yO302.1'!#REF!</definedName>
    <definedName name="дмтс">'[15]yO302.1'!#REF!</definedName>
    <definedName name="дн75" localSheetId="4">#REF!</definedName>
    <definedName name="дн75" localSheetId="3">#REF!</definedName>
    <definedName name="дн75" localSheetId="2">#REF!</definedName>
    <definedName name="дн75" localSheetId="7">#REF!</definedName>
    <definedName name="дн75" localSheetId="8">#REF!</definedName>
    <definedName name="дн75" localSheetId="5">#REF!</definedName>
    <definedName name="дн75" localSheetId="6">#REF!</definedName>
    <definedName name="дн75" localSheetId="1">#REF!</definedName>
    <definedName name="дн75">#REF!</definedName>
    <definedName name="Добыча">'[62]Добыча нефти4'!$F$11:$Q$12</definedName>
    <definedName name="Доз5" localSheetId="4">#REF!</definedName>
    <definedName name="Доз5" localSheetId="3">#REF!</definedName>
    <definedName name="Доз5" localSheetId="2">#REF!</definedName>
    <definedName name="Доз5" localSheetId="7">#REF!</definedName>
    <definedName name="Доз5" localSheetId="8">#REF!</definedName>
    <definedName name="Доз5" localSheetId="5">#REF!</definedName>
    <definedName name="Доз5" localSheetId="6">#REF!</definedName>
    <definedName name="Доз5" localSheetId="1">#REF!</definedName>
    <definedName name="Доз5">#REF!</definedName>
    <definedName name="доз6" localSheetId="4">#REF!</definedName>
    <definedName name="доз6" localSheetId="3">#REF!</definedName>
    <definedName name="доз6" localSheetId="2">#REF!</definedName>
    <definedName name="доз6" localSheetId="7">#REF!</definedName>
    <definedName name="доз6" localSheetId="8">#REF!</definedName>
    <definedName name="доз6" localSheetId="5">#REF!</definedName>
    <definedName name="доз6" localSheetId="6">#REF!</definedName>
    <definedName name="доз6" localSheetId="1">#REF!</definedName>
    <definedName name="доз6">#REF!</definedName>
    <definedName name="доирщгнп7557" localSheetId="4">#REF!</definedName>
    <definedName name="доирщгнп7557" localSheetId="3">#REF!</definedName>
    <definedName name="доирщгнп7557" localSheetId="2">#REF!</definedName>
    <definedName name="доирщгнп7557" localSheetId="7">#REF!</definedName>
    <definedName name="доирщгнп7557" localSheetId="8">#REF!</definedName>
    <definedName name="доирщгнп7557" localSheetId="5">#REF!</definedName>
    <definedName name="доирщгнп7557" localSheetId="6">#REF!</definedName>
    <definedName name="доирщгнп7557" localSheetId="1">#REF!</definedName>
    <definedName name="доирщгнп7557">#REF!</definedName>
    <definedName name="докум_лицо">[10]Main!$B$45</definedName>
    <definedName name="долж_лицо">[10]Main!$B$44</definedName>
    <definedName name="долж_менеджер_р">[10]Main!$B$6</definedName>
    <definedName name="должность_р">[10]Main!$F$44</definedName>
    <definedName name="доо" localSheetId="4">#REF!</definedName>
    <definedName name="доо" localSheetId="3">#REF!</definedName>
    <definedName name="доо" localSheetId="2">#REF!</definedName>
    <definedName name="доо" localSheetId="7">#REF!</definedName>
    <definedName name="доо" localSheetId="8">#REF!</definedName>
    <definedName name="доо" localSheetId="5">#REF!</definedName>
    <definedName name="доо" localSheetId="6">#REF!</definedName>
    <definedName name="доо" localSheetId="1">#REF!</definedName>
    <definedName name="доо">#REF!</definedName>
    <definedName name="доп" localSheetId="4">#REF!</definedName>
    <definedName name="доп" localSheetId="3">#REF!</definedName>
    <definedName name="доп" localSheetId="2">#REF!</definedName>
    <definedName name="доп" localSheetId="7">#REF!</definedName>
    <definedName name="доп" localSheetId="8">#REF!</definedName>
    <definedName name="доп" localSheetId="5">#REF!</definedName>
    <definedName name="доп" localSheetId="6">#REF!</definedName>
    <definedName name="доп" localSheetId="0">#REF!</definedName>
    <definedName name="доп" localSheetId="1">#REF!</definedName>
    <definedName name="доп">#REF!</definedName>
    <definedName name="доплата">[10]Изменения!$C$44</definedName>
    <definedName name="допол" localSheetId="4">#REF!</definedName>
    <definedName name="допол" localSheetId="3">#REF!</definedName>
    <definedName name="допол" localSheetId="2">#REF!</definedName>
    <definedName name="допол" localSheetId="7">#REF!</definedName>
    <definedName name="допол" localSheetId="8">#REF!</definedName>
    <definedName name="допол" localSheetId="5">#REF!</definedName>
    <definedName name="допол" localSheetId="6">#REF!</definedName>
    <definedName name="допол" localSheetId="0">#REF!</definedName>
    <definedName name="допол" localSheetId="1">#REF!</definedName>
    <definedName name="допол">#REF!</definedName>
    <definedName name="дорзщрзщршзщшр" localSheetId="4">#REF!</definedName>
    <definedName name="дорзщрзщршзщшр" localSheetId="3">#REF!</definedName>
    <definedName name="дорзщрзщршзщшр" localSheetId="2">#REF!</definedName>
    <definedName name="дорзщрзщршзщшр" localSheetId="7">#REF!</definedName>
    <definedName name="дорзщрзщршзщшр" localSheetId="8">#REF!</definedName>
    <definedName name="дорзщрзщршзщшр" localSheetId="5">#REF!</definedName>
    <definedName name="дорзщрзщршзщшр" localSheetId="6">#REF!</definedName>
    <definedName name="дорзщрзщршзщшр" localSheetId="1">#REF!</definedName>
    <definedName name="дорзщрзщршзщшр">#REF!</definedName>
    <definedName name="дошр" localSheetId="4">#REF!</definedName>
    <definedName name="дошр" localSheetId="3">#REF!</definedName>
    <definedName name="дошр" localSheetId="2">#REF!</definedName>
    <definedName name="дошр" localSheetId="7">#REF!</definedName>
    <definedName name="дошр" localSheetId="8">#REF!</definedName>
    <definedName name="дошр" localSheetId="5">#REF!</definedName>
    <definedName name="дошр" localSheetId="6">#REF!</definedName>
    <definedName name="дошр" localSheetId="1">#REF!</definedName>
    <definedName name="дошр">#REF!</definedName>
    <definedName name="е" localSheetId="4">#REF!</definedName>
    <definedName name="е" localSheetId="3">#REF!</definedName>
    <definedName name="е" localSheetId="2">#REF!</definedName>
    <definedName name="е" localSheetId="7">#REF!</definedName>
    <definedName name="е" localSheetId="8">#REF!</definedName>
    <definedName name="е" localSheetId="5">#REF!</definedName>
    <definedName name="е" localSheetId="6">#REF!</definedName>
    <definedName name="е" localSheetId="1">#REF!</definedName>
    <definedName name="е">#REF!</definedName>
    <definedName name="ё" localSheetId="4">#REF!</definedName>
    <definedName name="ё" localSheetId="3">#REF!</definedName>
    <definedName name="ё" localSheetId="2">#REF!</definedName>
    <definedName name="ё" localSheetId="7">#REF!</definedName>
    <definedName name="ё" localSheetId="8">#REF!</definedName>
    <definedName name="ё" localSheetId="5">#REF!</definedName>
    <definedName name="ё" localSheetId="6">#REF!</definedName>
    <definedName name="ё" localSheetId="1">#REF!</definedName>
    <definedName name="ё">#REF!</definedName>
    <definedName name="ё24" localSheetId="4">#REF!</definedName>
    <definedName name="ё24" localSheetId="3">#REF!</definedName>
    <definedName name="ё24" localSheetId="2">#REF!</definedName>
    <definedName name="ё24" localSheetId="7">#REF!</definedName>
    <definedName name="ё24" localSheetId="8">#REF!</definedName>
    <definedName name="ё24" localSheetId="5">#REF!</definedName>
    <definedName name="ё24" localSheetId="6">#REF!</definedName>
    <definedName name="ё24" localSheetId="1">#REF!</definedName>
    <definedName name="ё24">#REF!</definedName>
    <definedName name="Е34" localSheetId="4">#REF!</definedName>
    <definedName name="Е34" localSheetId="3">#REF!</definedName>
    <definedName name="Е34" localSheetId="2">#REF!</definedName>
    <definedName name="Е34" localSheetId="7">#REF!</definedName>
    <definedName name="Е34" localSheetId="8">#REF!</definedName>
    <definedName name="Е34" localSheetId="5">#REF!</definedName>
    <definedName name="Е34" localSheetId="6">#REF!</definedName>
    <definedName name="Е34" localSheetId="1">#REF!</definedName>
    <definedName name="Е34">#REF!</definedName>
    <definedName name="е4" localSheetId="4">#REF!</definedName>
    <definedName name="е4" localSheetId="3">#REF!</definedName>
    <definedName name="е4" localSheetId="2">#REF!</definedName>
    <definedName name="е4" localSheetId="7">#REF!</definedName>
    <definedName name="е4" localSheetId="8">#REF!</definedName>
    <definedName name="е4" localSheetId="5">#REF!</definedName>
    <definedName name="е4" localSheetId="6">#REF!</definedName>
    <definedName name="е4" localSheetId="1">#REF!</definedName>
    <definedName name="е4">#REF!</definedName>
    <definedName name="Ё4" localSheetId="4">#REF!</definedName>
    <definedName name="Ё4" localSheetId="3">#REF!</definedName>
    <definedName name="Ё4" localSheetId="2">#REF!</definedName>
    <definedName name="Ё4" localSheetId="7">#REF!</definedName>
    <definedName name="Ё4" localSheetId="8">#REF!</definedName>
    <definedName name="Ё4" localSheetId="5">#REF!</definedName>
    <definedName name="Ё4" localSheetId="6">#REF!</definedName>
    <definedName name="Ё4" localSheetId="1">#REF!</definedName>
    <definedName name="Ё4">#REF!</definedName>
    <definedName name="е54н" localSheetId="4">#REF!</definedName>
    <definedName name="е54н" localSheetId="3">#REF!</definedName>
    <definedName name="е54н" localSheetId="2">#REF!</definedName>
    <definedName name="е54н" localSheetId="7">#REF!</definedName>
    <definedName name="е54н" localSheetId="8">#REF!</definedName>
    <definedName name="е54н" localSheetId="5">#REF!</definedName>
    <definedName name="е54н" localSheetId="6">#REF!</definedName>
    <definedName name="е54н" localSheetId="1">#REF!</definedName>
    <definedName name="е54н">#REF!</definedName>
    <definedName name="е554" localSheetId="4">#REF!</definedName>
    <definedName name="е554" localSheetId="3">#REF!</definedName>
    <definedName name="е554" localSheetId="2">#REF!</definedName>
    <definedName name="е554" localSheetId="7">#REF!</definedName>
    <definedName name="е554" localSheetId="8">#REF!</definedName>
    <definedName name="е554" localSheetId="5">#REF!</definedName>
    <definedName name="е554" localSheetId="6">#REF!</definedName>
    <definedName name="е554" localSheetId="1">#REF!</definedName>
    <definedName name="е554">#REF!</definedName>
    <definedName name="е56" localSheetId="4">#REF!</definedName>
    <definedName name="е56" localSheetId="3">#REF!</definedName>
    <definedName name="е56" localSheetId="2">#REF!</definedName>
    <definedName name="е56" localSheetId="7">#REF!</definedName>
    <definedName name="е56" localSheetId="8">#REF!</definedName>
    <definedName name="е56" localSheetId="5">#REF!</definedName>
    <definedName name="е56" localSheetId="6">#REF!</definedName>
    <definedName name="е56" localSheetId="1">#REF!</definedName>
    <definedName name="е56">#REF!</definedName>
    <definedName name="е5гн6но" localSheetId="4">#REF!</definedName>
    <definedName name="е5гн6но" localSheetId="3">#REF!</definedName>
    <definedName name="е5гн6но" localSheetId="2">#REF!</definedName>
    <definedName name="е5гн6но" localSheetId="7">#REF!</definedName>
    <definedName name="е5гн6но" localSheetId="8">#REF!</definedName>
    <definedName name="е5гн6но" localSheetId="5">#REF!</definedName>
    <definedName name="е5гн6но" localSheetId="6">#REF!</definedName>
    <definedName name="е5гн6но" localSheetId="1">#REF!</definedName>
    <definedName name="е5гн6но">#REF!</definedName>
    <definedName name="Е5К4Н65Г7Ш8" localSheetId="4">#REF!</definedName>
    <definedName name="Е5К4Н65Г7Ш8" localSheetId="3">#REF!</definedName>
    <definedName name="Е5К4Н65Г7Ш8" localSheetId="2">#REF!</definedName>
    <definedName name="Е5К4Н65Г7Ш8" localSheetId="7">#REF!</definedName>
    <definedName name="Е5К4Н65Г7Ш8" localSheetId="8">#REF!</definedName>
    <definedName name="Е5К4Н65Г7Ш8" localSheetId="5">#REF!</definedName>
    <definedName name="Е5К4Н65Г7Ш8" localSheetId="6">#REF!</definedName>
    <definedName name="Е5К4Н65Г7Ш8" localSheetId="1">#REF!</definedName>
    <definedName name="Е5К4Н65Г7Ш8">#REF!</definedName>
    <definedName name="е5н" localSheetId="4">#REF!</definedName>
    <definedName name="е5н" localSheetId="3">#REF!</definedName>
    <definedName name="е5н" localSheetId="2">#REF!</definedName>
    <definedName name="е5н" localSheetId="7">#REF!</definedName>
    <definedName name="е5н" localSheetId="8">#REF!</definedName>
    <definedName name="е5н" localSheetId="5">#REF!</definedName>
    <definedName name="е5н" localSheetId="6">#REF!</definedName>
    <definedName name="е5н" localSheetId="1">#REF!</definedName>
    <definedName name="е5н">#REF!</definedName>
    <definedName name="е5пц34ен" localSheetId="4">#REF!</definedName>
    <definedName name="е5пц34ен" localSheetId="3">#REF!</definedName>
    <definedName name="е5пц34ен" localSheetId="2">#REF!</definedName>
    <definedName name="е5пц34ен" localSheetId="7">#REF!</definedName>
    <definedName name="е5пц34ен" localSheetId="8">#REF!</definedName>
    <definedName name="е5пц34ен" localSheetId="5">#REF!</definedName>
    <definedName name="е5пц34ен" localSheetId="6">#REF!</definedName>
    <definedName name="е5пц34ен" localSheetId="1">#REF!</definedName>
    <definedName name="е5пц34ен">#REF!</definedName>
    <definedName name="е5щ" localSheetId="4">#REF!</definedName>
    <definedName name="е5щ" localSheetId="3">#REF!</definedName>
    <definedName name="е5щ" localSheetId="2">#REF!</definedName>
    <definedName name="е5щ" localSheetId="7">#REF!</definedName>
    <definedName name="е5щ" localSheetId="8">#REF!</definedName>
    <definedName name="е5щ" localSheetId="5">#REF!</definedName>
    <definedName name="е5щ" localSheetId="6">#REF!</definedName>
    <definedName name="е5щ" localSheetId="1">#REF!</definedName>
    <definedName name="е5щ">#REF!</definedName>
    <definedName name="е6" localSheetId="4">#REF!</definedName>
    <definedName name="е6" localSheetId="3">#REF!</definedName>
    <definedName name="е6" localSheetId="2">#REF!</definedName>
    <definedName name="е6" localSheetId="7">#REF!</definedName>
    <definedName name="е6" localSheetId="8">#REF!</definedName>
    <definedName name="е6" localSheetId="5">#REF!</definedName>
    <definedName name="е6" localSheetId="6">#REF!</definedName>
    <definedName name="е6" localSheetId="1">#REF!</definedName>
    <definedName name="е6">#REF!</definedName>
    <definedName name="ЕА" localSheetId="4">#REF!</definedName>
    <definedName name="ЕА" localSheetId="3">#REF!</definedName>
    <definedName name="ЕА" localSheetId="2">#REF!</definedName>
    <definedName name="ЕА" localSheetId="7">#REF!</definedName>
    <definedName name="ЕА" localSheetId="8">#REF!</definedName>
    <definedName name="ЕА" localSheetId="5">#REF!</definedName>
    <definedName name="ЕА" localSheetId="6">#REF!</definedName>
    <definedName name="ЕА" localSheetId="1">#REF!</definedName>
    <definedName name="ЕА">#REF!</definedName>
    <definedName name="еавгнкегнк" localSheetId="4">#REF!</definedName>
    <definedName name="еавгнкегнк" localSheetId="3">#REF!</definedName>
    <definedName name="еавгнкегнк" localSheetId="2">#REF!</definedName>
    <definedName name="еавгнкегнк" localSheetId="7">#REF!</definedName>
    <definedName name="еавгнкегнк" localSheetId="8">#REF!</definedName>
    <definedName name="еавгнкегнк" localSheetId="5">#REF!</definedName>
    <definedName name="еавгнкегнк" localSheetId="6">#REF!</definedName>
    <definedName name="еавгнкегнк" localSheetId="1">#REF!</definedName>
    <definedName name="еавгнкегнк">#REF!</definedName>
    <definedName name="ЕАКЫВФЦЫ" localSheetId="4">#REF!</definedName>
    <definedName name="ЕАКЫВФЦЫ" localSheetId="3">#REF!</definedName>
    <definedName name="ЕАКЫВФЦЫ" localSheetId="2">#REF!</definedName>
    <definedName name="ЕАКЫВФЦЫ" localSheetId="7">#REF!</definedName>
    <definedName name="ЕАКЫВФЦЫ" localSheetId="8">#REF!</definedName>
    <definedName name="ЕАКЫВФЦЫ" localSheetId="5">#REF!</definedName>
    <definedName name="ЕАКЫВФЦЫ" localSheetId="6">#REF!</definedName>
    <definedName name="ЕАКЫВФЦЫ" localSheetId="1">#REF!</definedName>
    <definedName name="ЕАКЫВФЦЫ">#REF!</definedName>
    <definedName name="еап5г" localSheetId="4">#REF!</definedName>
    <definedName name="еап5г" localSheetId="3">#REF!</definedName>
    <definedName name="еап5г" localSheetId="2">#REF!</definedName>
    <definedName name="еап5г" localSheetId="7">#REF!</definedName>
    <definedName name="еап5г" localSheetId="8">#REF!</definedName>
    <definedName name="еап5г" localSheetId="5">#REF!</definedName>
    <definedName name="еап5г" localSheetId="6">#REF!</definedName>
    <definedName name="еап5г" localSheetId="1">#REF!</definedName>
    <definedName name="еап5г">#REF!</definedName>
    <definedName name="еапкувке5гн7ш" localSheetId="4">#REF!</definedName>
    <definedName name="еапкувке5гн7ш" localSheetId="3">#REF!</definedName>
    <definedName name="еапкувке5гн7ш" localSheetId="2">#REF!</definedName>
    <definedName name="еапкувке5гн7ш" localSheetId="7">#REF!</definedName>
    <definedName name="еапкувке5гн7ш" localSheetId="8">#REF!</definedName>
    <definedName name="еапкувке5гн7ш" localSheetId="5">#REF!</definedName>
    <definedName name="еапкувке5гн7ш" localSheetId="6">#REF!</definedName>
    <definedName name="еапкувке5гн7ш" localSheetId="1">#REF!</definedName>
    <definedName name="еапкувке5гн7ш">#REF!</definedName>
    <definedName name="еапми" localSheetId="4">#REF!</definedName>
    <definedName name="еапми" localSheetId="3">#REF!</definedName>
    <definedName name="еапми" localSheetId="2">#REF!</definedName>
    <definedName name="еапми" localSheetId="7">#REF!</definedName>
    <definedName name="еапми" localSheetId="8">#REF!</definedName>
    <definedName name="еапми" localSheetId="5">#REF!</definedName>
    <definedName name="еапми" localSheetId="6">#REF!</definedName>
    <definedName name="еапми" localSheetId="1">#REF!</definedName>
    <definedName name="еапми">#REF!</definedName>
    <definedName name="еапмикеап" localSheetId="4">#REF!</definedName>
    <definedName name="еапмикеап" localSheetId="3">#REF!</definedName>
    <definedName name="еапмикеап" localSheetId="2">#REF!</definedName>
    <definedName name="еапмикеап" localSheetId="7">#REF!</definedName>
    <definedName name="еапмикеап" localSheetId="8">#REF!</definedName>
    <definedName name="еапмикеап" localSheetId="5">#REF!</definedName>
    <definedName name="еапмикеап" localSheetId="6">#REF!</definedName>
    <definedName name="еапмикеап" localSheetId="1">#REF!</definedName>
    <definedName name="еапмикеап">#REF!</definedName>
    <definedName name="ЕАПР" localSheetId="4">#REF!</definedName>
    <definedName name="ЕАПР" localSheetId="3">#REF!</definedName>
    <definedName name="ЕАПР" localSheetId="2">#REF!</definedName>
    <definedName name="ЕАПР" localSheetId="7">#REF!</definedName>
    <definedName name="ЕАПР" localSheetId="8">#REF!</definedName>
    <definedName name="ЕАПР" localSheetId="5">#REF!</definedName>
    <definedName name="ЕАПР" localSheetId="6">#REF!</definedName>
    <definedName name="ЕАПР" localSheetId="1">#REF!</definedName>
    <definedName name="ЕАПР">#REF!</definedName>
    <definedName name="евва" localSheetId="4">#REF!</definedName>
    <definedName name="евва" localSheetId="3">#REF!</definedName>
    <definedName name="евва" localSheetId="2">#REF!</definedName>
    <definedName name="евва" localSheetId="7">#REF!</definedName>
    <definedName name="евва" localSheetId="8">#REF!</definedName>
    <definedName name="евва" localSheetId="5">#REF!</definedName>
    <definedName name="евва" localSheetId="6">#REF!</definedName>
    <definedName name="евва" localSheetId="1">#REF!</definedName>
    <definedName name="евва">#REF!</definedName>
    <definedName name="ЕГ" localSheetId="4">#REF!</definedName>
    <definedName name="ЕГ" localSheetId="3">#REF!</definedName>
    <definedName name="ЕГ" localSheetId="2">#REF!</definedName>
    <definedName name="ЕГ" localSheetId="7">#REF!</definedName>
    <definedName name="ЕГ" localSheetId="8">#REF!</definedName>
    <definedName name="ЕГ" localSheetId="5">#REF!</definedName>
    <definedName name="ЕГ" localSheetId="6">#REF!</definedName>
    <definedName name="ЕГ" localSheetId="1">#REF!</definedName>
    <definedName name="ЕГ">#REF!</definedName>
    <definedName name="ЕГНЕ" localSheetId="4">#REF!</definedName>
    <definedName name="ЕГНЕ" localSheetId="3">#REF!</definedName>
    <definedName name="ЕГНЕ" localSheetId="2">#REF!</definedName>
    <definedName name="ЕГНЕ" localSheetId="7">#REF!</definedName>
    <definedName name="ЕГНЕ" localSheetId="8">#REF!</definedName>
    <definedName name="ЕГНЕ" localSheetId="5">#REF!</definedName>
    <definedName name="ЕГНЕ" localSheetId="6">#REF!</definedName>
    <definedName name="ЕГНЕ" localSheetId="1">#REF!</definedName>
    <definedName name="ЕГНЕ">#REF!</definedName>
    <definedName name="егншд" localSheetId="4">#REF!</definedName>
    <definedName name="егншд" localSheetId="3">#REF!</definedName>
    <definedName name="егншд" localSheetId="2">#REF!</definedName>
    <definedName name="егншд" localSheetId="7">#REF!</definedName>
    <definedName name="егншд" localSheetId="8">#REF!</definedName>
    <definedName name="егншд" localSheetId="5">#REF!</definedName>
    <definedName name="егншд" localSheetId="6">#REF!</definedName>
    <definedName name="егншд" localSheetId="1">#REF!</definedName>
    <definedName name="егншд">#REF!</definedName>
    <definedName name="егшп7щд" localSheetId="4">#REF!</definedName>
    <definedName name="егшп7щд" localSheetId="3">#REF!</definedName>
    <definedName name="егшп7щд" localSheetId="2">#REF!</definedName>
    <definedName name="егшп7щд" localSheetId="7">#REF!</definedName>
    <definedName name="егшп7щд" localSheetId="8">#REF!</definedName>
    <definedName name="егшп7щд" localSheetId="5">#REF!</definedName>
    <definedName name="егшп7щд" localSheetId="6">#REF!</definedName>
    <definedName name="егшп7щд" localSheetId="1">#REF!</definedName>
    <definedName name="егшп7щд">#REF!</definedName>
    <definedName name="ЕдИзм">[31]ЕдИзм!$A$1:$D$25</definedName>
    <definedName name="ЕЕЕУУ" localSheetId="4">#REF!</definedName>
    <definedName name="ЕЕЕУУ" localSheetId="3">#REF!</definedName>
    <definedName name="ЕЕЕУУ" localSheetId="2">#REF!</definedName>
    <definedName name="ЕЕЕУУ" localSheetId="7">#REF!</definedName>
    <definedName name="ЕЕЕУУ" localSheetId="8">#REF!</definedName>
    <definedName name="ЕЕЕУУ" localSheetId="5">#REF!</definedName>
    <definedName name="ЕЕЕУУ" localSheetId="6">#REF!</definedName>
    <definedName name="ЕЕЕУУ" localSheetId="1">#REF!</definedName>
    <definedName name="ЕЕЕУУ">#REF!</definedName>
    <definedName name="еикен6" localSheetId="4">#REF!</definedName>
    <definedName name="еикен6" localSheetId="3">#REF!</definedName>
    <definedName name="еикен6" localSheetId="2">#REF!</definedName>
    <definedName name="еикен6" localSheetId="7">#REF!</definedName>
    <definedName name="еикен6" localSheetId="8">#REF!</definedName>
    <definedName name="еикен6" localSheetId="5">#REF!</definedName>
    <definedName name="еикен6" localSheetId="6">#REF!</definedName>
    <definedName name="еикен6" localSheetId="1">#REF!</definedName>
    <definedName name="еикен6">#REF!</definedName>
    <definedName name="ей4" localSheetId="4">#REF!</definedName>
    <definedName name="ей4" localSheetId="3">#REF!</definedName>
    <definedName name="ей4" localSheetId="2">#REF!</definedName>
    <definedName name="ей4" localSheetId="7">#REF!</definedName>
    <definedName name="ей4" localSheetId="8">#REF!</definedName>
    <definedName name="ей4" localSheetId="5">#REF!</definedName>
    <definedName name="ей4" localSheetId="6">#REF!</definedName>
    <definedName name="ей4" localSheetId="1">#REF!</definedName>
    <definedName name="ей4">#REF!</definedName>
    <definedName name="ек" localSheetId="4">#REF!</definedName>
    <definedName name="ек" localSheetId="3">#REF!</definedName>
    <definedName name="ек" localSheetId="2">#REF!</definedName>
    <definedName name="ек" localSheetId="7">#REF!</definedName>
    <definedName name="ек" localSheetId="8">#REF!</definedName>
    <definedName name="ек" localSheetId="5">#REF!</definedName>
    <definedName name="ек" localSheetId="6">#REF!</definedName>
    <definedName name="ек" localSheetId="1">#REF!</definedName>
    <definedName name="ек">#REF!</definedName>
    <definedName name="ек6" localSheetId="4">#REF!</definedName>
    <definedName name="ек6" localSheetId="3">#REF!</definedName>
    <definedName name="ек6" localSheetId="2">#REF!</definedName>
    <definedName name="ек6" localSheetId="7">#REF!</definedName>
    <definedName name="ек6" localSheetId="8">#REF!</definedName>
    <definedName name="ек6" localSheetId="5">#REF!</definedName>
    <definedName name="ек6" localSheetId="6">#REF!</definedName>
    <definedName name="ек6" localSheetId="1">#REF!</definedName>
    <definedName name="ек6">#REF!</definedName>
    <definedName name="екнгоенген" localSheetId="4">#REF!</definedName>
    <definedName name="екнгоенген" localSheetId="3">#REF!</definedName>
    <definedName name="екнгоенген" localSheetId="2">#REF!</definedName>
    <definedName name="екнгоенген" localSheetId="7">#REF!</definedName>
    <definedName name="екнгоенген" localSheetId="8">#REF!</definedName>
    <definedName name="екнгоенген" localSheetId="5">#REF!</definedName>
    <definedName name="екнгоенген" localSheetId="6">#REF!</definedName>
    <definedName name="екнгоенген" localSheetId="1">#REF!</definedName>
    <definedName name="екнгоенген">#REF!</definedName>
    <definedName name="екноеноеноеноеоевароп" localSheetId="4">#REF!</definedName>
    <definedName name="екноеноеноеноеоевароп" localSheetId="3">#REF!</definedName>
    <definedName name="екноеноеноеноеоевароп" localSheetId="2">#REF!</definedName>
    <definedName name="екноеноеноеноеоевароп" localSheetId="7">#REF!</definedName>
    <definedName name="екноеноеноеноеоевароп" localSheetId="8">#REF!</definedName>
    <definedName name="екноеноеноеноеоевароп" localSheetId="5">#REF!</definedName>
    <definedName name="екноеноеноеноеоевароп" localSheetId="6">#REF!</definedName>
    <definedName name="екноеноеноеноеоевароп" localSheetId="1">#REF!</definedName>
    <definedName name="екноеноеноеноеоевароп">#REF!</definedName>
    <definedName name="екршоцйуа" localSheetId="4">#REF!</definedName>
    <definedName name="екршоцйуа" localSheetId="3">#REF!</definedName>
    <definedName name="екршоцйуа" localSheetId="2">#REF!</definedName>
    <definedName name="екршоцйуа" localSheetId="7">#REF!</definedName>
    <definedName name="екршоцйуа" localSheetId="8">#REF!</definedName>
    <definedName name="екршоцйуа" localSheetId="5">#REF!</definedName>
    <definedName name="екршоцйуа" localSheetId="6">#REF!</definedName>
    <definedName name="екршоцйуа" localSheetId="1">#REF!</definedName>
    <definedName name="екршоцйуа">#REF!</definedName>
    <definedName name="елплплпл" localSheetId="4">#REF!</definedName>
    <definedName name="елплплпл" localSheetId="3">#REF!</definedName>
    <definedName name="елплплпл" localSheetId="2">#REF!</definedName>
    <definedName name="елплплпл" localSheetId="7">#REF!</definedName>
    <definedName name="елплплпл" localSheetId="8">#REF!</definedName>
    <definedName name="елплплпл" localSheetId="5">#REF!</definedName>
    <definedName name="елплплпл" localSheetId="6">#REF!</definedName>
    <definedName name="елплплпл" localSheetId="1">#REF!</definedName>
    <definedName name="елплплпл">#REF!</definedName>
    <definedName name="ен" localSheetId="4">#REF!</definedName>
    <definedName name="ен" localSheetId="3">#REF!</definedName>
    <definedName name="ен" localSheetId="2">#REF!</definedName>
    <definedName name="ен" localSheetId="7">#REF!</definedName>
    <definedName name="ен" localSheetId="8">#REF!</definedName>
    <definedName name="ен" localSheetId="5">#REF!</definedName>
    <definedName name="ен" localSheetId="6">#REF!</definedName>
    <definedName name="ен" localSheetId="1">#REF!</definedName>
    <definedName name="ен">#REF!</definedName>
    <definedName name="ен5го7уш" localSheetId="4">#REF!</definedName>
    <definedName name="ен5го7уш" localSheetId="3">#REF!</definedName>
    <definedName name="ен5го7уш" localSheetId="2">#REF!</definedName>
    <definedName name="ен5го7уш" localSheetId="7">#REF!</definedName>
    <definedName name="ен5го7уш" localSheetId="8">#REF!</definedName>
    <definedName name="ен5го7уш" localSheetId="5">#REF!</definedName>
    <definedName name="ен5го7уш" localSheetId="6">#REF!</definedName>
    <definedName name="ен5го7уш" localSheetId="1">#REF!</definedName>
    <definedName name="ен5го7уш">#REF!</definedName>
    <definedName name="ен6" localSheetId="4">#REF!</definedName>
    <definedName name="ен6" localSheetId="3">#REF!</definedName>
    <definedName name="ен6" localSheetId="2">#REF!</definedName>
    <definedName name="ен6" localSheetId="7">#REF!</definedName>
    <definedName name="ен6" localSheetId="8">#REF!</definedName>
    <definedName name="ен6" localSheetId="5">#REF!</definedName>
    <definedName name="ен6" localSheetId="6">#REF!</definedName>
    <definedName name="ен6" localSheetId="1">#REF!</definedName>
    <definedName name="ен6">#REF!</definedName>
    <definedName name="ена" localSheetId="4">'[14]m Project Num-Sevice-Pay'!#REF!</definedName>
    <definedName name="ена" localSheetId="3">'[14]m Project Num-Sevice-Pay'!#REF!</definedName>
    <definedName name="ена" localSheetId="2">'[14]m Project Num-Sevice-Pay'!#REF!</definedName>
    <definedName name="ена" localSheetId="7">'[14]m Project Num-Sevice-Pay'!#REF!</definedName>
    <definedName name="ена" localSheetId="8">'[14]m Project Num-Sevice-Pay'!#REF!</definedName>
    <definedName name="ена" localSheetId="5">'[14]m Project Num-Sevice-Pay'!#REF!</definedName>
    <definedName name="ена" localSheetId="6">'[14]m Project Num-Sevice-Pay'!#REF!</definedName>
    <definedName name="ена" localSheetId="1">'[14]m Project Num-Sevice-Pay'!#REF!</definedName>
    <definedName name="ена">'[14]m Project Num-Sevice-Pay'!#REF!</definedName>
    <definedName name="ендлгроэукнржукщ" localSheetId="4">'[43]Inventory Count Sheet'!#REF!</definedName>
    <definedName name="ендлгроэукнржукщ" localSheetId="3">'[43]Inventory Count Sheet'!#REF!</definedName>
    <definedName name="ендлгроэукнржукщ" localSheetId="2">'[43]Inventory Count Sheet'!#REF!</definedName>
    <definedName name="ендлгроэукнржукщ" localSheetId="7">'[43]Inventory Count Sheet'!#REF!</definedName>
    <definedName name="ендлгроэукнржукщ" localSheetId="8">'[43]Inventory Count Sheet'!#REF!</definedName>
    <definedName name="ендлгроэукнржукщ" localSheetId="5">'[43]Inventory Count Sheet'!#REF!</definedName>
    <definedName name="ендлгроэукнржукщ" localSheetId="6">'[43]Inventory Count Sheet'!#REF!</definedName>
    <definedName name="ендлгроэукнржукщ" localSheetId="1">'[43]Inventory Count Sheet'!#REF!</definedName>
    <definedName name="ендлгроэукнржукщ">'[43]Inventory Count Sheet'!#REF!</definedName>
    <definedName name="енлоьаэл" localSheetId="4">#REF!</definedName>
    <definedName name="енлоьаэл" localSheetId="3">#REF!</definedName>
    <definedName name="енлоьаэл" localSheetId="2">#REF!</definedName>
    <definedName name="енлоьаэл" localSheetId="7">#REF!</definedName>
    <definedName name="енлоьаэл" localSheetId="8">#REF!</definedName>
    <definedName name="енлоьаэл" localSheetId="5">#REF!</definedName>
    <definedName name="енлоьаэл" localSheetId="6">#REF!</definedName>
    <definedName name="енлоьаэл" localSheetId="1">#REF!</definedName>
    <definedName name="енлоьаэл">#REF!</definedName>
    <definedName name="ЕНУ5" localSheetId="4">#REF!</definedName>
    <definedName name="ЕНУ5" localSheetId="3">#REF!</definedName>
    <definedName name="ЕНУ5" localSheetId="2">#REF!</definedName>
    <definedName name="ЕНУ5" localSheetId="7">#REF!</definedName>
    <definedName name="ЕНУ5" localSheetId="8">#REF!</definedName>
    <definedName name="ЕНУ5" localSheetId="5">#REF!</definedName>
    <definedName name="ЕНУ5" localSheetId="6">#REF!</definedName>
    <definedName name="ЕНУ5" localSheetId="1">#REF!</definedName>
    <definedName name="ЕНУ5">#REF!</definedName>
    <definedName name="еокеонго" localSheetId="4">#REF!</definedName>
    <definedName name="еокеонго" localSheetId="3">#REF!</definedName>
    <definedName name="еокеонго" localSheetId="2">#REF!</definedName>
    <definedName name="еокеонго" localSheetId="7">#REF!</definedName>
    <definedName name="еокеонго" localSheetId="8">#REF!</definedName>
    <definedName name="еокеонго" localSheetId="5">#REF!</definedName>
    <definedName name="еокеонго" localSheetId="6">#REF!</definedName>
    <definedName name="еокеонго" localSheetId="1">#REF!</definedName>
    <definedName name="еокеонго">#REF!</definedName>
    <definedName name="ЕОЬЛ" localSheetId="4">#REF!</definedName>
    <definedName name="ЕОЬЛ" localSheetId="3">#REF!</definedName>
    <definedName name="ЕОЬЛ" localSheetId="2">#REF!</definedName>
    <definedName name="ЕОЬЛ" localSheetId="7">#REF!</definedName>
    <definedName name="ЕОЬЛ" localSheetId="8">#REF!</definedName>
    <definedName name="ЕОЬЛ" localSheetId="5">#REF!</definedName>
    <definedName name="ЕОЬЛ" localSheetId="6">#REF!</definedName>
    <definedName name="ЕОЬЛ" localSheetId="1">#REF!</definedName>
    <definedName name="ЕОЬЛ">#REF!</definedName>
    <definedName name="еп" localSheetId="4">#REF!</definedName>
    <definedName name="еп" localSheetId="3">#REF!</definedName>
    <definedName name="еп" localSheetId="2">#REF!</definedName>
    <definedName name="еп" localSheetId="7">#REF!</definedName>
    <definedName name="еп" localSheetId="8">#REF!</definedName>
    <definedName name="еп" localSheetId="5">#REF!</definedName>
    <definedName name="еп" localSheetId="6">#REF!</definedName>
    <definedName name="еп" localSheetId="1">#REF!</definedName>
    <definedName name="еп">#REF!</definedName>
    <definedName name="епгно" localSheetId="4">#REF!</definedName>
    <definedName name="епгно" localSheetId="3">#REF!</definedName>
    <definedName name="епгно" localSheetId="2">#REF!</definedName>
    <definedName name="епгно" localSheetId="7">#REF!</definedName>
    <definedName name="епгно" localSheetId="8">#REF!</definedName>
    <definedName name="епгно" localSheetId="5">#REF!</definedName>
    <definedName name="епгно" localSheetId="6">#REF!</definedName>
    <definedName name="епгно" localSheetId="1">#REF!</definedName>
    <definedName name="епгно">#REF!</definedName>
    <definedName name="епми" localSheetId="4">#REF!</definedName>
    <definedName name="епми" localSheetId="3">#REF!</definedName>
    <definedName name="епми" localSheetId="2">#REF!</definedName>
    <definedName name="епми" localSheetId="7">#REF!</definedName>
    <definedName name="епми" localSheetId="8">#REF!</definedName>
    <definedName name="епми" localSheetId="5">#REF!</definedName>
    <definedName name="епми" localSheetId="6">#REF!</definedName>
    <definedName name="епми" localSheetId="1">#REF!</definedName>
    <definedName name="епми">#REF!</definedName>
    <definedName name="епмиепи" localSheetId="4">#REF!</definedName>
    <definedName name="епмиепи" localSheetId="3">#REF!</definedName>
    <definedName name="епмиепи" localSheetId="2">#REF!</definedName>
    <definedName name="епмиепи" localSheetId="7">#REF!</definedName>
    <definedName name="епмиепи" localSheetId="8">#REF!</definedName>
    <definedName name="епмиепи" localSheetId="5">#REF!</definedName>
    <definedName name="епмиепи" localSheetId="6">#REF!</definedName>
    <definedName name="епмиепи" localSheetId="1">#REF!</definedName>
    <definedName name="епмиепи">#REF!</definedName>
    <definedName name="епонрлг" localSheetId="4">#REF!</definedName>
    <definedName name="епонрлг" localSheetId="3">#REF!</definedName>
    <definedName name="епонрлг" localSheetId="2">#REF!</definedName>
    <definedName name="епонрлг" localSheetId="7">#REF!</definedName>
    <definedName name="епонрлг" localSheetId="8">#REF!</definedName>
    <definedName name="епонрлг" localSheetId="5">#REF!</definedName>
    <definedName name="епонрлг" localSheetId="6">#REF!</definedName>
    <definedName name="епонрлг" localSheetId="1">#REF!</definedName>
    <definedName name="епонрлг">#REF!</definedName>
    <definedName name="епупр" localSheetId="4">#REF!</definedName>
    <definedName name="епупр" localSheetId="3">#REF!</definedName>
    <definedName name="епупр" localSheetId="2">#REF!</definedName>
    <definedName name="епупр" localSheetId="7">#REF!</definedName>
    <definedName name="епупр" localSheetId="8">#REF!</definedName>
    <definedName name="епупр" localSheetId="5">#REF!</definedName>
    <definedName name="епупр" localSheetId="6">#REF!</definedName>
    <definedName name="епупр" localSheetId="1">#REF!</definedName>
    <definedName name="епупр">#REF!</definedName>
    <definedName name="ер" localSheetId="4">#REF!</definedName>
    <definedName name="ер" localSheetId="3">#REF!</definedName>
    <definedName name="ер" localSheetId="2">#REF!</definedName>
    <definedName name="ер" localSheetId="7">#REF!</definedName>
    <definedName name="ер" localSheetId="8">#REF!</definedName>
    <definedName name="ер" localSheetId="5">#REF!</definedName>
    <definedName name="ер" localSheetId="6">#REF!</definedName>
    <definedName name="ер" localSheetId="1">#REF!</definedName>
    <definedName name="ер">#REF!</definedName>
    <definedName name="ердьапльрщапукцзщкшнгзуцкщшенгзкуцщешнгвжаплортбмчсьти25648321654" localSheetId="4">#REF!</definedName>
    <definedName name="ердьапльрщапукцзщкшнгзуцкщшенгзкуцщешнгвжаплортбмчсьти25648321654" localSheetId="3">#REF!</definedName>
    <definedName name="ердьапльрщапукцзщкшнгзуцкщшенгзкуцщешнгвжаплортбмчсьти25648321654" localSheetId="2">#REF!</definedName>
    <definedName name="ердьапльрщапукцзщкшнгзуцкщшенгзкуцщешнгвжаплортбмчсьти25648321654" localSheetId="7">#REF!</definedName>
    <definedName name="ердьапльрщапукцзщкшнгзуцкщшенгзкуцщешнгвжаплортбмчсьти25648321654" localSheetId="8">#REF!</definedName>
    <definedName name="ердьапльрщапукцзщкшнгзуцкщшенгзкуцщешнгвжаплортбмчсьти25648321654" localSheetId="5">#REF!</definedName>
    <definedName name="ердьапльрщапукцзщкшнгзуцкщшенгзкуцщешнгвжаплортбмчсьти25648321654" localSheetId="6">#REF!</definedName>
    <definedName name="ердьапльрщапукцзщкшнгзуцкщшенгзкуцщешнгвжаплортбмчсьти25648321654" localSheetId="1">#REF!</definedName>
    <definedName name="ердьапльрщапукцзщкшнгзуцкщшенгзкуцщешнгвжаплортбмчсьти25648321654">#REF!</definedName>
    <definedName name="ерп" localSheetId="4">#REF!</definedName>
    <definedName name="ерп" localSheetId="3">#REF!</definedName>
    <definedName name="ерп" localSheetId="2">#REF!</definedName>
    <definedName name="ерп" localSheetId="7">#REF!</definedName>
    <definedName name="ерп" localSheetId="8">#REF!</definedName>
    <definedName name="ерп" localSheetId="5">#REF!</definedName>
    <definedName name="ерп" localSheetId="6">#REF!</definedName>
    <definedName name="ерп" localSheetId="1">#REF!</definedName>
    <definedName name="ерп">#REF!</definedName>
    <definedName name="ЕУ" localSheetId="4">#REF!</definedName>
    <definedName name="ЕУ" localSheetId="3">#REF!</definedName>
    <definedName name="ЕУ" localSheetId="2">#REF!</definedName>
    <definedName name="ЕУ" localSheetId="7">#REF!</definedName>
    <definedName name="ЕУ" localSheetId="8">#REF!</definedName>
    <definedName name="ЕУ" localSheetId="5">#REF!</definedName>
    <definedName name="ЕУ" localSheetId="6">#REF!</definedName>
    <definedName name="ЕУ" localSheetId="1">#REF!</definedName>
    <definedName name="ЕУ">#REF!</definedName>
    <definedName name="ЁЦ" localSheetId="4">#REF!</definedName>
    <definedName name="ЁЦ" localSheetId="3">#REF!</definedName>
    <definedName name="ЁЦ" localSheetId="2">#REF!</definedName>
    <definedName name="ЁЦ" localSheetId="7">#REF!</definedName>
    <definedName name="ЁЦ" localSheetId="8">#REF!</definedName>
    <definedName name="ЁЦ" localSheetId="5">#REF!</definedName>
    <definedName name="ЁЦ" localSheetId="6">#REF!</definedName>
    <definedName name="ЁЦ" localSheetId="1">#REF!</definedName>
    <definedName name="ЁЦ">#REF!</definedName>
    <definedName name="ёч" localSheetId="4">#REF!</definedName>
    <definedName name="ёч" localSheetId="3">#REF!</definedName>
    <definedName name="ёч" localSheetId="2">#REF!</definedName>
    <definedName name="ёч" localSheetId="7">#REF!</definedName>
    <definedName name="ёч" localSheetId="8">#REF!</definedName>
    <definedName name="ёч" localSheetId="5">#REF!</definedName>
    <definedName name="ёч" localSheetId="6">#REF!</definedName>
    <definedName name="ёч" localSheetId="1">#REF!</definedName>
    <definedName name="ёч">#REF!</definedName>
    <definedName name="ещ" localSheetId="4">#REF!</definedName>
    <definedName name="ещ" localSheetId="3">#REF!</definedName>
    <definedName name="ещ" localSheetId="2">#REF!</definedName>
    <definedName name="ещ" localSheetId="7">#REF!</definedName>
    <definedName name="ещ" localSheetId="8">#REF!</definedName>
    <definedName name="ещ" localSheetId="5">#REF!</definedName>
    <definedName name="ещ" localSheetId="6">#REF!</definedName>
    <definedName name="ещ" localSheetId="1">#REF!</definedName>
    <definedName name="ещ">#REF!</definedName>
    <definedName name="ж" localSheetId="4">#REF!</definedName>
    <definedName name="ж" localSheetId="3">#REF!</definedName>
    <definedName name="ж" localSheetId="2">#REF!</definedName>
    <definedName name="ж" localSheetId="7">#REF!</definedName>
    <definedName name="ж" localSheetId="8">#REF!</definedName>
    <definedName name="ж" localSheetId="5">#REF!</definedName>
    <definedName name="ж" localSheetId="6">#REF!</definedName>
    <definedName name="ж" localSheetId="1">#REF!</definedName>
    <definedName name="ж">#REF!</definedName>
    <definedName name="жамб" localSheetId="4">#REF!</definedName>
    <definedName name="жамб" localSheetId="3">#REF!</definedName>
    <definedName name="жамб" localSheetId="2">#REF!</definedName>
    <definedName name="жамб" localSheetId="7">#REF!</definedName>
    <definedName name="жамб" localSheetId="8">#REF!</definedName>
    <definedName name="жамб" localSheetId="5">#REF!</definedName>
    <definedName name="жамб" localSheetId="6">#REF!</definedName>
    <definedName name="жамб" localSheetId="1">#REF!</definedName>
    <definedName name="жамб">#REF!</definedName>
    <definedName name="Жанна" localSheetId="4">#REF!</definedName>
    <definedName name="Жанна" localSheetId="3">#REF!</definedName>
    <definedName name="Жанна" localSheetId="2">#REF!</definedName>
    <definedName name="Жанна" localSheetId="7">#REF!</definedName>
    <definedName name="Жанна" localSheetId="8">#REF!</definedName>
    <definedName name="Жанна" localSheetId="5">#REF!</definedName>
    <definedName name="Жанна" localSheetId="6">#REF!</definedName>
    <definedName name="Жанна" localSheetId="1">#REF!</definedName>
    <definedName name="Жанна">#REF!</definedName>
    <definedName name="жвдаопрвыждлаовжлот6089" localSheetId="4">#REF!</definedName>
    <definedName name="жвдаопрвыждлаовжлот6089" localSheetId="3">#REF!</definedName>
    <definedName name="жвдаопрвыждлаовжлот6089" localSheetId="2">#REF!</definedName>
    <definedName name="жвдаопрвыждлаовжлот6089" localSheetId="7">#REF!</definedName>
    <definedName name="жвдаопрвыждлаовжлот6089" localSheetId="8">#REF!</definedName>
    <definedName name="жвдаопрвыждлаовжлот6089" localSheetId="5">#REF!</definedName>
    <definedName name="жвдаопрвыждлаовжлот6089" localSheetId="6">#REF!</definedName>
    <definedName name="жвдаопрвыждлаовжлот6089" localSheetId="1">#REF!</definedName>
    <definedName name="жвдаопрвыждлаовжлот6089">#REF!</definedName>
    <definedName name="жермани" localSheetId="4">#REF!</definedName>
    <definedName name="жермани" localSheetId="3">#REF!</definedName>
    <definedName name="жермани" localSheetId="2">#REF!</definedName>
    <definedName name="жермани" localSheetId="7">#REF!</definedName>
    <definedName name="жермани" localSheetId="8">#REF!</definedName>
    <definedName name="жермани" localSheetId="5">#REF!</definedName>
    <definedName name="жермани" localSheetId="6">#REF!</definedName>
    <definedName name="жермани" localSheetId="1">#REF!</definedName>
    <definedName name="жермани">#REF!</definedName>
    <definedName name="жжд" localSheetId="4">#REF!</definedName>
    <definedName name="жжд" localSheetId="3">#REF!</definedName>
    <definedName name="жжд" localSheetId="2">#REF!</definedName>
    <definedName name="жжд" localSheetId="7">#REF!</definedName>
    <definedName name="жжд" localSheetId="8">#REF!</definedName>
    <definedName name="жжд" localSheetId="5">#REF!</definedName>
    <definedName name="жжд" localSheetId="6">#REF!</definedName>
    <definedName name="жжд" localSheetId="1">#REF!</definedName>
    <definedName name="жжд">#REF!</definedName>
    <definedName name="жжжжж" localSheetId="4">#REF!</definedName>
    <definedName name="жжжжж" localSheetId="3">#REF!</definedName>
    <definedName name="жжжжж" localSheetId="2">#REF!</definedName>
    <definedName name="жжжжж" localSheetId="7">#REF!</definedName>
    <definedName name="жжжжж" localSheetId="8">#REF!</definedName>
    <definedName name="жжжжж" localSheetId="5">#REF!</definedName>
    <definedName name="жжжжж" localSheetId="6">#REF!</definedName>
    <definedName name="жжжжж" localSheetId="1">#REF!</definedName>
    <definedName name="жжжжж">#REF!</definedName>
    <definedName name="жука" localSheetId="4">#REF!</definedName>
    <definedName name="жука" localSheetId="3">#REF!</definedName>
    <definedName name="жука" localSheetId="2">#REF!</definedName>
    <definedName name="жука" localSheetId="7">#REF!</definedName>
    <definedName name="жука" localSheetId="8">#REF!</definedName>
    <definedName name="жука" localSheetId="5">#REF!</definedName>
    <definedName name="жука" localSheetId="6">#REF!</definedName>
    <definedName name="жука" localSheetId="1">#REF!</definedName>
    <definedName name="жука">#REF!</definedName>
    <definedName name="жука555" localSheetId="4">#REF!</definedName>
    <definedName name="жука555" localSheetId="3">#REF!</definedName>
    <definedName name="жука555" localSheetId="2">#REF!</definedName>
    <definedName name="жука555" localSheetId="7">#REF!</definedName>
    <definedName name="жука555" localSheetId="8">#REF!</definedName>
    <definedName name="жука555" localSheetId="5">#REF!</definedName>
    <definedName name="жука555" localSheetId="6">#REF!</definedName>
    <definedName name="жука555" localSheetId="1">#REF!</definedName>
    <definedName name="жука555">#REF!</definedName>
    <definedName name="з" localSheetId="4">#REF!</definedName>
    <definedName name="з" localSheetId="3">#REF!</definedName>
    <definedName name="з" localSheetId="2">#REF!</definedName>
    <definedName name="з" localSheetId="7">#REF!</definedName>
    <definedName name="з" localSheetId="8">#REF!</definedName>
    <definedName name="з" localSheetId="5">#REF!</definedName>
    <definedName name="з" localSheetId="6">#REF!</definedName>
    <definedName name="з" localSheetId="1">#REF!</definedName>
    <definedName name="з">#REF!</definedName>
    <definedName name="з_1" localSheetId="4">#REF!</definedName>
    <definedName name="з_1" localSheetId="3">#REF!</definedName>
    <definedName name="з_1" localSheetId="2">#REF!</definedName>
    <definedName name="з_1" localSheetId="7">#REF!</definedName>
    <definedName name="з_1" localSheetId="8">#REF!</definedName>
    <definedName name="з_1" localSheetId="5">#REF!</definedName>
    <definedName name="з_1" localSheetId="6">#REF!</definedName>
    <definedName name="з_1" localSheetId="1">#REF!</definedName>
    <definedName name="з_1">#REF!</definedName>
    <definedName name="з_2" localSheetId="4">#REF!</definedName>
    <definedName name="з_2" localSheetId="3">#REF!</definedName>
    <definedName name="з_2" localSheetId="2">#REF!</definedName>
    <definedName name="з_2" localSheetId="7">#REF!</definedName>
    <definedName name="з_2" localSheetId="8">#REF!</definedName>
    <definedName name="з_2" localSheetId="5">#REF!</definedName>
    <definedName name="з_2" localSheetId="6">#REF!</definedName>
    <definedName name="з_2" localSheetId="1">#REF!</definedName>
    <definedName name="з_2">#REF!</definedName>
    <definedName name="з_3" localSheetId="4">#REF!</definedName>
    <definedName name="з_3" localSheetId="3">#REF!</definedName>
    <definedName name="з_3" localSheetId="2">#REF!</definedName>
    <definedName name="з_3" localSheetId="7">#REF!</definedName>
    <definedName name="з_3" localSheetId="8">#REF!</definedName>
    <definedName name="з_3" localSheetId="5">#REF!</definedName>
    <definedName name="з_3" localSheetId="6">#REF!</definedName>
    <definedName name="з_3" localSheetId="1">#REF!</definedName>
    <definedName name="з_3">#REF!</definedName>
    <definedName name="з_4" localSheetId="4">#REF!</definedName>
    <definedName name="з_4" localSheetId="3">#REF!</definedName>
    <definedName name="з_4" localSheetId="2">#REF!</definedName>
    <definedName name="з_4" localSheetId="7">#REF!</definedName>
    <definedName name="з_4" localSheetId="8">#REF!</definedName>
    <definedName name="з_4" localSheetId="5">#REF!</definedName>
    <definedName name="з_4" localSheetId="6">#REF!</definedName>
    <definedName name="з_4" localSheetId="1">#REF!</definedName>
    <definedName name="з_4">#REF!</definedName>
    <definedName name="з4з" localSheetId="4">#REF!</definedName>
    <definedName name="з4з" localSheetId="3">#REF!</definedName>
    <definedName name="з4з" localSheetId="2">#REF!</definedName>
    <definedName name="з4з" localSheetId="7">#REF!</definedName>
    <definedName name="з4з" localSheetId="8">#REF!</definedName>
    <definedName name="з4з" localSheetId="5">#REF!</definedName>
    <definedName name="з4з" localSheetId="6">#REF!</definedName>
    <definedName name="з4з" localSheetId="1">#REF!</definedName>
    <definedName name="з4з">#REF!</definedName>
    <definedName name="_xlnm.Print_Titles" localSheetId="4">'2 вариант (2)'!$12:$12</definedName>
    <definedName name="_xlnm.Print_Titles" localSheetId="3">'2 вариант (3)'!#REF!</definedName>
    <definedName name="_xlnm.Print_Titles" localSheetId="2">'2 вариант (4)'!$12:$12</definedName>
    <definedName name="_xlnm.Print_Titles" localSheetId="7">'2023'!$6:$6</definedName>
    <definedName name="_xlnm.Print_Titles" localSheetId="8">'2024 вариант'!$12:$12</definedName>
    <definedName name="_xlnm.Print_Titles" localSheetId="5">'анализы лаб '!$6:$6</definedName>
    <definedName name="_xlnm.Print_Titles" localSheetId="6">'изм 2023'!$6:$6</definedName>
    <definedName name="_xlnm.Print_Titles" localSheetId="1">'прейскурант. (2)'!$6:$6</definedName>
    <definedName name="Зарплата" localSheetId="4">#REF!</definedName>
    <definedName name="Зарплата" localSheetId="3">#REF!</definedName>
    <definedName name="Зарплата" localSheetId="2">#REF!</definedName>
    <definedName name="Зарплата" localSheetId="7">#REF!</definedName>
    <definedName name="Зарплата" localSheetId="8">#REF!</definedName>
    <definedName name="Зарплата" localSheetId="5">#REF!</definedName>
    <definedName name="Зарплата" localSheetId="6">#REF!</definedName>
    <definedName name="Зарплата" localSheetId="1">#REF!</definedName>
    <definedName name="Зарплата">#REF!</definedName>
    <definedName name="затраты_вмес_на_элэн_воду_канализ">#N/A</definedName>
    <definedName name="затраты_мат_наед_бк">#N/A</definedName>
    <definedName name="затраты_мат_наед_пб190">#N/A</definedName>
    <definedName name="затраты_мат_наед_пб90">#N/A</definedName>
    <definedName name="затраты_мат_наед_тк">#N/A</definedName>
    <definedName name="затраты_на_элэн_использ_в_пром_процессе_10мес">#N/A</definedName>
    <definedName name="затраты_на_элэн_использ_в_пром_процессе_11мес">#N/A</definedName>
    <definedName name="затраты_на_элэн_использ_в_пром_процессе_12мес">#N/A</definedName>
    <definedName name="затраты_на_элэн_использ_в_пром_процессе_1год">#N/A</definedName>
    <definedName name="затраты_на_элэн_использ_в_пром_процессе_1мес">#N/A</definedName>
    <definedName name="затраты_на_элэн_использ_в_пром_процессе_2год">#N/A</definedName>
    <definedName name="затраты_на_элэн_использ_в_пром_процессе_2мес">#N/A</definedName>
    <definedName name="затраты_на_элэн_использ_в_пром_процессе_3год">#N/A</definedName>
    <definedName name="затраты_на_элэн_использ_в_пром_процессе_3мес">#N/A</definedName>
    <definedName name="затраты_на_элэн_использ_в_пром_процессе_4мес">#N/A</definedName>
    <definedName name="затраты_на_элэн_использ_в_пром_процессе_5мес">#N/A</definedName>
    <definedName name="затраты_на_элэн_использ_в_пром_процессе_6мес">#N/A</definedName>
    <definedName name="затраты_на_элэн_использ_в_пром_процессе_7мес">#N/A</definedName>
    <definedName name="затраты_на_элэн_использ_в_пром_процессе_8мес">#N/A</definedName>
    <definedName name="затраты_на_элэн_использ_в_пром_процессе_9мес">#N/A</definedName>
    <definedName name="затраты_наэлэн_неuse_впрве_10мес">#N/A</definedName>
    <definedName name="затраты_наэлэн_неuse_впрве_11мес">#N/A</definedName>
    <definedName name="затраты_наэлэн_неuse_впрве_12мес">#N/A</definedName>
    <definedName name="затраты_наэлэн_неuse_впрве_1год">#N/A</definedName>
    <definedName name="затраты_наэлэн_неuse_впрве_1мес">#N/A</definedName>
    <definedName name="затраты_наэлэн_неuse_впрве_2год">#N/A</definedName>
    <definedName name="затраты_наэлэн_неuse_впрве_2мес">#N/A</definedName>
    <definedName name="затраты_наэлэн_неuse_впрве_3год">#N/A</definedName>
    <definedName name="затраты_наэлэн_неuse_впрве_3мес">#N/A</definedName>
    <definedName name="затраты_наэлэн_неuse_впрве_4мес">#N/A</definedName>
    <definedName name="затраты_наэлэн_неuse_впрве_5мес">#N/A</definedName>
    <definedName name="затраты_наэлэн_неuse_впрве_6мес">#N/A</definedName>
    <definedName name="затраты_наэлэн_неuse_впрве_7мес">#N/A</definedName>
    <definedName name="затраты_наэлэн_неuse_впрве_8мес">#N/A</definedName>
    <definedName name="затраты_наэлэн_неuse_впрве_9мес">#N/A</definedName>
    <definedName name="зззз" localSheetId="4">#REF!</definedName>
    <definedName name="зззз" localSheetId="3">#REF!</definedName>
    <definedName name="зззз" localSheetId="2">#REF!</definedName>
    <definedName name="зззз" localSheetId="7">#REF!</definedName>
    <definedName name="зззз" localSheetId="8">#REF!</definedName>
    <definedName name="зззз" localSheetId="5">#REF!</definedName>
    <definedName name="зззз" localSheetId="6">#REF!</definedName>
    <definedName name="зззз" localSheetId="1">#REF!</definedName>
    <definedName name="зззз">#REF!</definedName>
    <definedName name="знлохпалоь" localSheetId="4">#REF!</definedName>
    <definedName name="знлохпалоь" localSheetId="3">#REF!</definedName>
    <definedName name="знлохпалоь" localSheetId="2">#REF!</definedName>
    <definedName name="знлохпалоь" localSheetId="7">#REF!</definedName>
    <definedName name="знлохпалоь" localSheetId="8">#REF!</definedName>
    <definedName name="знлохпалоь" localSheetId="5">#REF!</definedName>
    <definedName name="знлохпалоь" localSheetId="6">#REF!</definedName>
    <definedName name="знлохпалоь" localSheetId="1">#REF!</definedName>
    <definedName name="знлохпалоь">#REF!</definedName>
    <definedName name="зпл" localSheetId="4">#REF!</definedName>
    <definedName name="зпл" localSheetId="3">#REF!</definedName>
    <definedName name="зпл" localSheetId="2">#REF!</definedName>
    <definedName name="зпл" localSheetId="7">#REF!</definedName>
    <definedName name="зпл" localSheetId="8">#REF!</definedName>
    <definedName name="зпл" localSheetId="5">#REF!</definedName>
    <definedName name="зпл" localSheetId="6">#REF!</definedName>
    <definedName name="зпл" localSheetId="1">#REF!</definedName>
    <definedName name="зпл">#REF!</definedName>
    <definedName name="И" localSheetId="4">#REF!</definedName>
    <definedName name="И" localSheetId="3">#REF!</definedName>
    <definedName name="И" localSheetId="2">#REF!</definedName>
    <definedName name="И" localSheetId="7">#REF!</definedName>
    <definedName name="И" localSheetId="8">#REF!</definedName>
    <definedName name="И" localSheetId="5">#REF!</definedName>
    <definedName name="И" localSheetId="6">#REF!</definedName>
    <definedName name="И" localSheetId="1">#REF!</definedName>
    <definedName name="И">#REF!</definedName>
    <definedName name="и5" localSheetId="4">#REF!</definedName>
    <definedName name="и5" localSheetId="3">#REF!</definedName>
    <definedName name="и5" localSheetId="2">#REF!</definedName>
    <definedName name="и5" localSheetId="7">#REF!</definedName>
    <definedName name="и5" localSheetId="8">#REF!</definedName>
    <definedName name="и5" localSheetId="5">#REF!</definedName>
    <definedName name="и5" localSheetId="6">#REF!</definedName>
    <definedName name="и5" localSheetId="1">#REF!</definedName>
    <definedName name="и5">#REF!</definedName>
    <definedName name="иавиаипа" localSheetId="4">#REF!</definedName>
    <definedName name="иавиаипа" localSheetId="3">#REF!</definedName>
    <definedName name="иавиаипа" localSheetId="2">#REF!</definedName>
    <definedName name="иавиаипа" localSheetId="7">#REF!</definedName>
    <definedName name="иавиаипа" localSheetId="8">#REF!</definedName>
    <definedName name="иавиаипа" localSheetId="5">#REF!</definedName>
    <definedName name="иавиаипа" localSheetId="6">#REF!</definedName>
    <definedName name="иавиаипа" localSheetId="1">#REF!</definedName>
    <definedName name="иавиаипа">#REF!</definedName>
    <definedName name="иаир" localSheetId="4">#REF!</definedName>
    <definedName name="иаир" localSheetId="3">#REF!</definedName>
    <definedName name="иаир" localSheetId="2">#REF!</definedName>
    <definedName name="иаир" localSheetId="7">#REF!</definedName>
    <definedName name="иаир" localSheetId="8">#REF!</definedName>
    <definedName name="иаир" localSheetId="5">#REF!</definedName>
    <definedName name="иаир" localSheetId="6">#REF!</definedName>
    <definedName name="иаир" localSheetId="1">#REF!</definedName>
    <definedName name="иаир">#REF!</definedName>
    <definedName name="иииии" localSheetId="4">#REF!</definedName>
    <definedName name="иииии" localSheetId="3">#REF!</definedName>
    <definedName name="иииии" localSheetId="2">#REF!</definedName>
    <definedName name="иииии" localSheetId="7">#REF!</definedName>
    <definedName name="иииии" localSheetId="8">#REF!</definedName>
    <definedName name="иииии" localSheetId="5">#REF!</definedName>
    <definedName name="иииии" localSheetId="6">#REF!</definedName>
    <definedName name="иииии" localSheetId="1">#REF!</definedName>
    <definedName name="иииии">#REF!</definedName>
    <definedName name="ИИК">[10]Main!$B$21</definedName>
    <definedName name="им" localSheetId="4">#REF!</definedName>
    <definedName name="им" localSheetId="3">#REF!</definedName>
    <definedName name="им" localSheetId="2">#REF!</definedName>
    <definedName name="им" localSheetId="7">#REF!</definedName>
    <definedName name="им" localSheetId="8">#REF!</definedName>
    <definedName name="им" localSheetId="5">#REF!</definedName>
    <definedName name="им" localSheetId="6">#REF!</definedName>
    <definedName name="им" localSheetId="1">#REF!</definedName>
    <definedName name="им">#REF!</definedName>
    <definedName name="импорт" localSheetId="4">#REF!</definedName>
    <definedName name="импорт" localSheetId="3">#REF!</definedName>
    <definedName name="импорт" localSheetId="2">#REF!</definedName>
    <definedName name="импорт" localSheetId="7">#REF!</definedName>
    <definedName name="импорт" localSheetId="8">#REF!</definedName>
    <definedName name="импорт" localSheetId="5">#REF!</definedName>
    <definedName name="импорт" localSheetId="6">#REF!</definedName>
    <definedName name="импорт" localSheetId="1">#REF!</definedName>
    <definedName name="импорт">#REF!</definedName>
    <definedName name="индекс09" localSheetId="4">'[28]34-143'!#REF!</definedName>
    <definedName name="индекс09" localSheetId="3">'[28]34-143'!#REF!</definedName>
    <definedName name="индекс09" localSheetId="2">'[28]34-143'!#REF!</definedName>
    <definedName name="индекс09" localSheetId="7">'[28]34-143'!#REF!</definedName>
    <definedName name="индекс09" localSheetId="8">'[28]34-143'!#REF!</definedName>
    <definedName name="индекс09" localSheetId="5">'[28]34-143'!#REF!</definedName>
    <definedName name="индекс09" localSheetId="6">'[28]34-143'!#REF!</definedName>
    <definedName name="индекс09" localSheetId="1">'[28]34-143'!#REF!</definedName>
    <definedName name="индекс09">'[28]34-143'!#REF!</definedName>
    <definedName name="индекс10" localSheetId="4">'[28]34-143'!#REF!</definedName>
    <definedName name="индекс10" localSheetId="3">'[28]34-143'!#REF!</definedName>
    <definedName name="индекс10" localSheetId="2">'[28]34-143'!#REF!</definedName>
    <definedName name="индекс10" localSheetId="7">'[28]34-143'!#REF!</definedName>
    <definedName name="индекс10" localSheetId="8">'[28]34-143'!#REF!</definedName>
    <definedName name="индекс10" localSheetId="5">'[28]34-143'!#REF!</definedName>
    <definedName name="индекс10" localSheetId="6">'[28]34-143'!#REF!</definedName>
    <definedName name="индекс10" localSheetId="1">'[28]34-143'!#REF!</definedName>
    <definedName name="индекс10">'[28]34-143'!#REF!</definedName>
    <definedName name="индекс11" localSheetId="4">'[28]34-143'!#REF!</definedName>
    <definedName name="индекс11" localSheetId="3">'[28]34-143'!#REF!</definedName>
    <definedName name="индекс11" localSheetId="2">'[28]34-143'!#REF!</definedName>
    <definedName name="индекс11" localSheetId="7">'[28]34-143'!#REF!</definedName>
    <definedName name="индекс11" localSheetId="8">'[28]34-143'!#REF!</definedName>
    <definedName name="индекс11" localSheetId="5">'[28]34-143'!#REF!</definedName>
    <definedName name="индекс11" localSheetId="6">'[28]34-143'!#REF!</definedName>
    <definedName name="индекс11" localSheetId="1">'[28]34-143'!#REF!</definedName>
    <definedName name="индекс11">'[28]34-143'!#REF!</definedName>
    <definedName name="индплан" localSheetId="4">#REF!</definedName>
    <definedName name="индплан" localSheetId="3">#REF!</definedName>
    <definedName name="индплан" localSheetId="2">#REF!</definedName>
    <definedName name="индплан" localSheetId="7">#REF!</definedName>
    <definedName name="индплан" localSheetId="8">#REF!</definedName>
    <definedName name="индплан" localSheetId="5">#REF!</definedName>
    <definedName name="индплан" localSheetId="6">#REF!</definedName>
    <definedName name="индплан" localSheetId="1">#REF!</definedName>
    <definedName name="индплан">#REF!</definedName>
    <definedName name="индцкавг98" localSheetId="4" hidden="1">{#N/A,#N/A,TRUE,"Лист1";#N/A,#N/A,TRUE,"Лист2";#N/A,#N/A,TRUE,"Лист3"}</definedName>
    <definedName name="индцкавг98" localSheetId="3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localSheetId="7" hidden="1">{#N/A,#N/A,TRUE,"Лист1";#N/A,#N/A,TRUE,"Лист2";#N/A,#N/A,TRUE,"Лист3"}</definedName>
    <definedName name="индцкавг98" localSheetId="8" hidden="1">{#N/A,#N/A,TRUE,"Лист1";#N/A,#N/A,TRUE,"Лист2";#N/A,#N/A,TRUE,"Лист3"}</definedName>
    <definedName name="индцкавг98" localSheetId="5" hidden="1">{#N/A,#N/A,TRUE,"Лист1";#N/A,#N/A,TRUE,"Лист2";#N/A,#N/A,TRUE,"Лист3"}</definedName>
    <definedName name="индцкавг98" localSheetId="6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нф" localSheetId="4">#REF!</definedName>
    <definedName name="инф" localSheetId="3">#REF!</definedName>
    <definedName name="инф" localSheetId="2">#REF!</definedName>
    <definedName name="инф" localSheetId="7">#REF!</definedName>
    <definedName name="инф" localSheetId="8">#REF!</definedName>
    <definedName name="инф" localSheetId="5">#REF!</definedName>
    <definedName name="инф" localSheetId="6">#REF!</definedName>
    <definedName name="инф" localSheetId="1">#REF!</definedName>
    <definedName name="инф">#REF!</definedName>
    <definedName name="иол" localSheetId="4">#REF!</definedName>
    <definedName name="иол" localSheetId="3">#REF!</definedName>
    <definedName name="иол" localSheetId="2">#REF!</definedName>
    <definedName name="иол" localSheetId="7">#REF!</definedName>
    <definedName name="иол" localSheetId="8">#REF!</definedName>
    <definedName name="иол" localSheetId="5">#REF!</definedName>
    <definedName name="иол" localSheetId="6">#REF!</definedName>
    <definedName name="иол" localSheetId="1">#REF!</definedName>
    <definedName name="иол">#REF!</definedName>
    <definedName name="иорти" localSheetId="4">#REF!</definedName>
    <definedName name="иорти" localSheetId="3">#REF!</definedName>
    <definedName name="иорти" localSheetId="2">#REF!</definedName>
    <definedName name="иорти" localSheetId="7">#REF!</definedName>
    <definedName name="иорти" localSheetId="8">#REF!</definedName>
    <definedName name="иорти" localSheetId="5">#REF!</definedName>
    <definedName name="иорти" localSheetId="6">#REF!</definedName>
    <definedName name="иорти" localSheetId="1">#REF!</definedName>
    <definedName name="иорти">#REF!</definedName>
    <definedName name="ИПМАВЧ" localSheetId="4">#REF!</definedName>
    <definedName name="ИПМАВЧ" localSheetId="3">#REF!</definedName>
    <definedName name="ИПМАВЧ" localSheetId="2">#REF!</definedName>
    <definedName name="ИПМАВЧ" localSheetId="7">#REF!</definedName>
    <definedName name="ИПМАВЧ" localSheetId="8">#REF!</definedName>
    <definedName name="ИПМАВЧ" localSheetId="5">#REF!</definedName>
    <definedName name="ИПМАВЧ" localSheetId="6">#REF!</definedName>
    <definedName name="ИПМАВЧ" localSheetId="1">#REF!</definedName>
    <definedName name="ИПМАВЧ">#REF!</definedName>
    <definedName name="ИРАПМВКУВЦ4" localSheetId="4">#REF!</definedName>
    <definedName name="ИРАПМВКУВЦ4" localSheetId="3">#REF!</definedName>
    <definedName name="ИРАПМВКУВЦ4" localSheetId="2">#REF!</definedName>
    <definedName name="ИРАПМВКУВЦ4" localSheetId="7">#REF!</definedName>
    <definedName name="ИРАПМВКУВЦ4" localSheetId="8">#REF!</definedName>
    <definedName name="ИРАПМВКУВЦ4" localSheetId="5">#REF!</definedName>
    <definedName name="ИРАПМВКУВЦ4" localSheetId="6">#REF!</definedName>
    <definedName name="ИРАПМВКУВЦ4" localSheetId="1">#REF!</definedName>
    <definedName name="ИРАПМВКУВЦ4">#REF!</definedName>
    <definedName name="ирго" localSheetId="4">#REF!</definedName>
    <definedName name="ирго" localSheetId="3">#REF!</definedName>
    <definedName name="ирго" localSheetId="2">#REF!</definedName>
    <definedName name="ирго" localSheetId="7">#REF!</definedName>
    <definedName name="ирго" localSheetId="8">#REF!</definedName>
    <definedName name="ирго" localSheetId="5">#REF!</definedName>
    <definedName name="ирго" localSheetId="6">#REF!</definedName>
    <definedName name="ирго" localSheetId="0">#REF!</definedName>
    <definedName name="ирго" localSheetId="1">#REF!</definedName>
    <definedName name="ирго">#REF!</definedName>
    <definedName name="ИРПУВ4" localSheetId="4">#REF!</definedName>
    <definedName name="ИРПУВ4" localSheetId="3">#REF!</definedName>
    <definedName name="ИРПУВ4" localSheetId="2">#REF!</definedName>
    <definedName name="ИРПУВ4" localSheetId="7">#REF!</definedName>
    <definedName name="ИРПУВ4" localSheetId="8">#REF!</definedName>
    <definedName name="ИРПУВ4" localSheetId="5">#REF!</definedName>
    <definedName name="ИРПУВ4" localSheetId="6">#REF!</definedName>
    <definedName name="ИРПУВ4" localSheetId="1">#REF!</definedName>
    <definedName name="ИРПУВ4">#REF!</definedName>
    <definedName name="Источник">'[48]Источник финансирования'!$A$1:$A$6</definedName>
    <definedName name="Источник_1" localSheetId="4">#REF!</definedName>
    <definedName name="Источник_1" localSheetId="3">#REF!</definedName>
    <definedName name="Источник_1" localSheetId="2">#REF!</definedName>
    <definedName name="Источник_1" localSheetId="7">#REF!</definedName>
    <definedName name="Источник_1" localSheetId="8">#REF!</definedName>
    <definedName name="Источник_1" localSheetId="5">#REF!</definedName>
    <definedName name="Источник_1" localSheetId="6">#REF!</definedName>
    <definedName name="Источник_1" localSheetId="0">#REF!</definedName>
    <definedName name="Источник_1" localSheetId="1">#REF!</definedName>
    <definedName name="Источник_1">#REF!</definedName>
    <definedName name="Источник_2" localSheetId="4">#REF!</definedName>
    <definedName name="Источник_2" localSheetId="3">#REF!</definedName>
    <definedName name="Источник_2" localSheetId="2">#REF!</definedName>
    <definedName name="Источник_2" localSheetId="7">#REF!</definedName>
    <definedName name="Источник_2" localSheetId="8">#REF!</definedName>
    <definedName name="Источник_2" localSheetId="5">#REF!</definedName>
    <definedName name="Источник_2" localSheetId="6">#REF!</definedName>
    <definedName name="Источник_2" localSheetId="1">#REF!</definedName>
    <definedName name="Источник_2">#REF!</definedName>
    <definedName name="Источник_3" localSheetId="4">#REF!</definedName>
    <definedName name="Источник_3" localSheetId="3">#REF!</definedName>
    <definedName name="Источник_3" localSheetId="2">#REF!</definedName>
    <definedName name="Источник_3" localSheetId="7">#REF!</definedName>
    <definedName name="Источник_3" localSheetId="8">#REF!</definedName>
    <definedName name="Источник_3" localSheetId="5">#REF!</definedName>
    <definedName name="Источник_3" localSheetId="6">#REF!</definedName>
    <definedName name="Источник_3" localSheetId="1">#REF!</definedName>
    <definedName name="Источник_3">#REF!</definedName>
    <definedName name="Источник_4" localSheetId="4">#REF!</definedName>
    <definedName name="Источник_4" localSheetId="3">#REF!</definedName>
    <definedName name="Источник_4" localSheetId="2">#REF!</definedName>
    <definedName name="Источник_4" localSheetId="7">#REF!</definedName>
    <definedName name="Источник_4" localSheetId="8">#REF!</definedName>
    <definedName name="Источник_4" localSheetId="5">#REF!</definedName>
    <definedName name="Источник_4" localSheetId="6">#REF!</definedName>
    <definedName name="Источник_4" localSheetId="1">#REF!</definedName>
    <definedName name="Источник_4">#REF!</definedName>
    <definedName name="Источник_5" localSheetId="4">#REF!</definedName>
    <definedName name="Источник_5" localSheetId="3">#REF!</definedName>
    <definedName name="Источник_5" localSheetId="2">#REF!</definedName>
    <definedName name="Источник_5" localSheetId="7">#REF!</definedName>
    <definedName name="Источник_5" localSheetId="8">#REF!</definedName>
    <definedName name="Источник_5" localSheetId="5">#REF!</definedName>
    <definedName name="Источник_5" localSheetId="6">#REF!</definedName>
    <definedName name="Источник_5" localSheetId="1">#REF!</definedName>
    <definedName name="Источник_5">#REF!</definedName>
    <definedName name="исх" localSheetId="4">#REF!</definedName>
    <definedName name="исх" localSheetId="3">#REF!</definedName>
    <definedName name="исх" localSheetId="2">#REF!</definedName>
    <definedName name="исх" localSheetId="7">#REF!</definedName>
    <definedName name="исх" localSheetId="8">#REF!</definedName>
    <definedName name="исх" localSheetId="5">#REF!</definedName>
    <definedName name="исх" localSheetId="6">#REF!</definedName>
    <definedName name="исх" localSheetId="1">#REF!</definedName>
    <definedName name="исх">#REF!</definedName>
    <definedName name="итого_перемен_затрат_10мес">#N/A</definedName>
    <definedName name="итого_перемен_затрат_11мес">#N/A</definedName>
    <definedName name="итого_перемен_затрат_12мес">#N/A</definedName>
    <definedName name="итого_перемен_затрат_1год">#N/A</definedName>
    <definedName name="итого_перемен_затрат_1мес">#N/A</definedName>
    <definedName name="итого_перемен_затрат_2год">#N/A</definedName>
    <definedName name="итого_перемен_затрат_2мес">#N/A</definedName>
    <definedName name="итого_перемен_затрат_3год">#N/A</definedName>
    <definedName name="итого_перемен_затрат_3мес">#N/A</definedName>
    <definedName name="итого_перемен_затрат_4мес">#N/A</definedName>
    <definedName name="итого_перемен_затрат_5мес">#N/A</definedName>
    <definedName name="итого_перемен_затрат_6мес">#N/A</definedName>
    <definedName name="итого_перемен_затрат_7мес">#N/A</definedName>
    <definedName name="итого_перемен_затрат_8мес">#N/A</definedName>
    <definedName name="итого_перемен_затрат_9мес">#N/A</definedName>
    <definedName name="итого_пост_затрат_10мес">#N/A</definedName>
    <definedName name="итого_пост_затрат_11мес">#N/A</definedName>
    <definedName name="итого_пост_затрат_12мес">#N/A</definedName>
    <definedName name="итого_пост_затрат_1год">#N/A</definedName>
    <definedName name="итого_пост_затрат_1мес">#N/A</definedName>
    <definedName name="итого_пост_затрат_2год">#N/A</definedName>
    <definedName name="итого_пост_затрат_2мес">#N/A</definedName>
    <definedName name="итого_пост_затрат_3год">#N/A</definedName>
    <definedName name="итого_пост_затрат_3мес">#N/A</definedName>
    <definedName name="итого_пост_затрат_4мес">#N/A</definedName>
    <definedName name="итого_пост_затрат_5мес">#N/A</definedName>
    <definedName name="итого_пост_затрат_6мес">#N/A</definedName>
    <definedName name="итого_пост_затрат_7мес">#N/A</definedName>
    <definedName name="итого_пост_затрат_8мес">#N/A</definedName>
    <definedName name="итого_пост_затрат_9мес">#N/A</definedName>
    <definedName name="Июль_2012" localSheetId="4">[63]PROGR!#REF!</definedName>
    <definedName name="Июль_2012" localSheetId="3">[63]PROGR!#REF!</definedName>
    <definedName name="Июль_2012" localSheetId="2">[63]PROGR!#REF!</definedName>
    <definedName name="Июль_2012" localSheetId="7">[63]PROGR!#REF!</definedName>
    <definedName name="Июль_2012" localSheetId="8">[63]PROGR!#REF!</definedName>
    <definedName name="Июль_2012" localSheetId="5">[63]PROGR!#REF!</definedName>
    <definedName name="Июль_2012" localSheetId="6">[63]PROGR!#REF!</definedName>
    <definedName name="Июль_2012" localSheetId="1">[63]PROGR!#REF!</definedName>
    <definedName name="Июль_2012">[63]PROGR!#REF!</definedName>
    <definedName name="й" localSheetId="4">#REF!</definedName>
    <definedName name="й" localSheetId="3">#REF!</definedName>
    <definedName name="й" localSheetId="2">#REF!</definedName>
    <definedName name="й" localSheetId="7">#REF!</definedName>
    <definedName name="й" localSheetId="8">#REF!</definedName>
    <definedName name="й" localSheetId="5">#REF!</definedName>
    <definedName name="й" localSheetId="6">#REF!</definedName>
    <definedName name="й" localSheetId="1">#REF!</definedName>
    <definedName name="й">#REF!</definedName>
    <definedName name="й23" localSheetId="4">#REF!</definedName>
    <definedName name="й23" localSheetId="3">#REF!</definedName>
    <definedName name="й23" localSheetId="2">#REF!</definedName>
    <definedName name="й23" localSheetId="7">#REF!</definedName>
    <definedName name="й23" localSheetId="8">#REF!</definedName>
    <definedName name="й23" localSheetId="5">#REF!</definedName>
    <definedName name="й23" localSheetId="6">#REF!</definedName>
    <definedName name="й23" localSheetId="1">#REF!</definedName>
    <definedName name="й23">#REF!</definedName>
    <definedName name="Й2У" localSheetId="4">#REF!</definedName>
    <definedName name="Й2У" localSheetId="3">#REF!</definedName>
    <definedName name="Й2У" localSheetId="2">#REF!</definedName>
    <definedName name="Й2У" localSheetId="7">#REF!</definedName>
    <definedName name="Й2У" localSheetId="8">#REF!</definedName>
    <definedName name="Й2У" localSheetId="5">#REF!</definedName>
    <definedName name="Й2У" localSheetId="6">#REF!</definedName>
    <definedName name="Й2У" localSheetId="1">#REF!</definedName>
    <definedName name="Й2У">#REF!</definedName>
    <definedName name="й3" localSheetId="4">#REF!</definedName>
    <definedName name="й3" localSheetId="3">#REF!</definedName>
    <definedName name="й3" localSheetId="2">#REF!</definedName>
    <definedName name="й3" localSheetId="7">#REF!</definedName>
    <definedName name="й3" localSheetId="8">#REF!</definedName>
    <definedName name="й3" localSheetId="5">#REF!</definedName>
    <definedName name="й3" localSheetId="6">#REF!</definedName>
    <definedName name="й3" localSheetId="1">#REF!</definedName>
    <definedName name="й3">#REF!</definedName>
    <definedName name="й34" localSheetId="4">#REF!</definedName>
    <definedName name="й34" localSheetId="3">#REF!</definedName>
    <definedName name="й34" localSheetId="2">#REF!</definedName>
    <definedName name="й34" localSheetId="7">#REF!</definedName>
    <definedName name="й34" localSheetId="8">#REF!</definedName>
    <definedName name="й34" localSheetId="5">#REF!</definedName>
    <definedName name="й34" localSheetId="6">#REF!</definedName>
    <definedName name="й34" localSheetId="1">#REF!</definedName>
    <definedName name="й34">#REF!</definedName>
    <definedName name="ЙВУА" localSheetId="4">#REF!</definedName>
    <definedName name="ЙВУА" localSheetId="3">#REF!</definedName>
    <definedName name="ЙВУА" localSheetId="2">#REF!</definedName>
    <definedName name="ЙВУА" localSheetId="7">#REF!</definedName>
    <definedName name="ЙВУА" localSheetId="8">#REF!</definedName>
    <definedName name="ЙВУА" localSheetId="5">#REF!</definedName>
    <definedName name="ЙВУА" localSheetId="6">#REF!</definedName>
    <definedName name="ЙВУА" localSheetId="1">#REF!</definedName>
    <definedName name="ЙВУА">#REF!</definedName>
    <definedName name="йй">#N/A</definedName>
    <definedName name="йййййй" localSheetId="4">#REF!</definedName>
    <definedName name="йййййй" localSheetId="3">#REF!</definedName>
    <definedName name="йййййй" localSheetId="2">#REF!</definedName>
    <definedName name="йййййй" localSheetId="7">#REF!</definedName>
    <definedName name="йййййй" localSheetId="8">#REF!</definedName>
    <definedName name="йййййй" localSheetId="5">#REF!</definedName>
    <definedName name="йййййй" localSheetId="6">#REF!</definedName>
    <definedName name="йййййй" localSheetId="1">#REF!</definedName>
    <definedName name="йййййй">#REF!</definedName>
    <definedName name="ййцц" localSheetId="4">#REF!</definedName>
    <definedName name="ййцц" localSheetId="3">#REF!</definedName>
    <definedName name="ййцц" localSheetId="2">#REF!</definedName>
    <definedName name="ййцц" localSheetId="7">#REF!</definedName>
    <definedName name="ййцц" localSheetId="8">#REF!</definedName>
    <definedName name="ййцц" localSheetId="5">#REF!</definedName>
    <definedName name="ййцц" localSheetId="6">#REF!</definedName>
    <definedName name="ййцц" localSheetId="1">#REF!</definedName>
    <definedName name="ййцц">#REF!</definedName>
    <definedName name="ЙФ2ЦК" localSheetId="4">#REF!</definedName>
    <definedName name="ЙФ2ЦК" localSheetId="3">#REF!</definedName>
    <definedName name="ЙФ2ЦК" localSheetId="2">#REF!</definedName>
    <definedName name="ЙФ2ЦК" localSheetId="7">#REF!</definedName>
    <definedName name="ЙФ2ЦК" localSheetId="8">#REF!</definedName>
    <definedName name="ЙФ2ЦК" localSheetId="5">#REF!</definedName>
    <definedName name="ЙФ2ЦК" localSheetId="6">#REF!</definedName>
    <definedName name="ЙФ2ЦК" localSheetId="1">#REF!</definedName>
    <definedName name="ЙФ2ЦК">#REF!</definedName>
    <definedName name="йц2у3" localSheetId="4">#REF!</definedName>
    <definedName name="йц2у3" localSheetId="3">#REF!</definedName>
    <definedName name="йц2у3" localSheetId="2">#REF!</definedName>
    <definedName name="йц2у3" localSheetId="7">#REF!</definedName>
    <definedName name="йц2у3" localSheetId="8">#REF!</definedName>
    <definedName name="йц2у3" localSheetId="5">#REF!</definedName>
    <definedName name="йц2у3" localSheetId="6">#REF!</definedName>
    <definedName name="йц2у3" localSheetId="1">#REF!</definedName>
    <definedName name="йц2у3">#REF!</definedName>
    <definedName name="ЙЦК" localSheetId="4">#REF!</definedName>
    <definedName name="ЙЦК" localSheetId="3">#REF!</definedName>
    <definedName name="ЙЦК" localSheetId="2">#REF!</definedName>
    <definedName name="ЙЦК" localSheetId="7">#REF!</definedName>
    <definedName name="ЙЦК" localSheetId="8">#REF!</definedName>
    <definedName name="ЙЦК" localSheetId="5">#REF!</definedName>
    <definedName name="ЙЦК" localSheetId="6">#REF!</definedName>
    <definedName name="ЙЦК" localSheetId="1">#REF!</definedName>
    <definedName name="ЙЦК">#REF!</definedName>
    <definedName name="йцуй" localSheetId="4">#REF!</definedName>
    <definedName name="йцуй" localSheetId="3">#REF!</definedName>
    <definedName name="йцуй" localSheetId="2">#REF!</definedName>
    <definedName name="йцуй" localSheetId="7">#REF!</definedName>
    <definedName name="йцуй" localSheetId="8">#REF!</definedName>
    <definedName name="йцуй" localSheetId="5">#REF!</definedName>
    <definedName name="йцуй" localSheetId="6">#REF!</definedName>
    <definedName name="йцуй" localSheetId="1">#REF!</definedName>
    <definedName name="йцуй">#REF!</definedName>
    <definedName name="йцук" localSheetId="4">#REF!</definedName>
    <definedName name="йцук" localSheetId="3">#REF!</definedName>
    <definedName name="йцук" localSheetId="2">#REF!</definedName>
    <definedName name="йцук" localSheetId="7">#REF!</definedName>
    <definedName name="йцук" localSheetId="8">#REF!</definedName>
    <definedName name="йцук" localSheetId="5">#REF!</definedName>
    <definedName name="йцук" localSheetId="6">#REF!</definedName>
    <definedName name="йцук" localSheetId="1">#REF!</definedName>
    <definedName name="йцук">#REF!</definedName>
    <definedName name="йцукен" localSheetId="4">#REF!</definedName>
    <definedName name="йцукен" localSheetId="3">#REF!</definedName>
    <definedName name="йцукен" localSheetId="2">#REF!</definedName>
    <definedName name="йцукен" localSheetId="7">#REF!</definedName>
    <definedName name="йцукен" localSheetId="8">#REF!</definedName>
    <definedName name="йцукен" localSheetId="5">#REF!</definedName>
    <definedName name="йцукен" localSheetId="6">#REF!</definedName>
    <definedName name="йцукен" localSheetId="1">#REF!</definedName>
    <definedName name="йцукен">#REF!</definedName>
    <definedName name="йцукенгш" localSheetId="4">#REF!</definedName>
    <definedName name="йцукенгш" localSheetId="3">#REF!</definedName>
    <definedName name="йцукенгш" localSheetId="2">#REF!</definedName>
    <definedName name="йцукенгш" localSheetId="7">#REF!</definedName>
    <definedName name="йцукенгш" localSheetId="8">#REF!</definedName>
    <definedName name="йцукенгш" localSheetId="5">#REF!</definedName>
    <definedName name="йцукенгш" localSheetId="6">#REF!</definedName>
    <definedName name="йцукенгш" localSheetId="1">#REF!</definedName>
    <definedName name="йцукенгш">#REF!</definedName>
    <definedName name="йцфывеап" localSheetId="4">#REF!</definedName>
    <definedName name="йцфывеап" localSheetId="3">#REF!</definedName>
    <definedName name="йцфывеап" localSheetId="2">#REF!</definedName>
    <definedName name="йцфывеап" localSheetId="7">#REF!</definedName>
    <definedName name="йцфывеап" localSheetId="8">#REF!</definedName>
    <definedName name="йцфывеап" localSheetId="5">#REF!</definedName>
    <definedName name="йцфывеап" localSheetId="6">#REF!</definedName>
    <definedName name="йцфывеап" localSheetId="1">#REF!</definedName>
    <definedName name="йцфывеап">#REF!</definedName>
    <definedName name="йыы" localSheetId="4">#REF!</definedName>
    <definedName name="йыы" localSheetId="3">#REF!</definedName>
    <definedName name="йыы" localSheetId="2">#REF!</definedName>
    <definedName name="йыы" localSheetId="7">#REF!</definedName>
    <definedName name="йыы" localSheetId="8">#REF!</definedName>
    <definedName name="йыы" localSheetId="5">#REF!</definedName>
    <definedName name="йыы" localSheetId="6">#REF!</definedName>
    <definedName name="йыы" localSheetId="1">#REF!</definedName>
    <definedName name="йыы">#REF!</definedName>
    <definedName name="к" localSheetId="4">#REF!</definedName>
    <definedName name="к" localSheetId="3">#REF!</definedName>
    <definedName name="к" localSheetId="2">#REF!</definedName>
    <definedName name="к" localSheetId="7">#REF!</definedName>
    <definedName name="к" localSheetId="8">#REF!</definedName>
    <definedName name="к" localSheetId="5">#REF!</definedName>
    <definedName name="к" localSheetId="6">#REF!</definedName>
    <definedName name="к" localSheetId="1">#REF!</definedName>
    <definedName name="к">#REF!</definedName>
    <definedName name="К\" localSheetId="4">#REF!</definedName>
    <definedName name="К\" localSheetId="3">#REF!</definedName>
    <definedName name="К\" localSheetId="2">#REF!</definedName>
    <definedName name="К\" localSheetId="7">#REF!</definedName>
    <definedName name="К\" localSheetId="8">#REF!</definedName>
    <definedName name="К\" localSheetId="5">#REF!</definedName>
    <definedName name="К\" localSheetId="6">#REF!</definedName>
    <definedName name="К\" localSheetId="1">#REF!</definedName>
    <definedName name="К\">#REF!</definedName>
    <definedName name="к1" localSheetId="4">#REF!</definedName>
    <definedName name="к1" localSheetId="3">#REF!</definedName>
    <definedName name="к1" localSheetId="2">#REF!</definedName>
    <definedName name="к1" localSheetId="7">#REF!</definedName>
    <definedName name="к1" localSheetId="8">#REF!</definedName>
    <definedName name="к1" localSheetId="5">#REF!</definedName>
    <definedName name="к1" localSheetId="6">#REF!</definedName>
    <definedName name="к1" localSheetId="1">#REF!</definedName>
    <definedName name="к1">#REF!</definedName>
    <definedName name="к2" localSheetId="4">#REF!</definedName>
    <definedName name="к2" localSheetId="3">#REF!</definedName>
    <definedName name="к2" localSheetId="2">#REF!</definedName>
    <definedName name="к2" localSheetId="7">#REF!</definedName>
    <definedName name="к2" localSheetId="8">#REF!</definedName>
    <definedName name="к2" localSheetId="5">#REF!</definedName>
    <definedName name="к2" localSheetId="6">#REF!</definedName>
    <definedName name="к2" localSheetId="1">#REF!</definedName>
    <definedName name="к2">#REF!</definedName>
    <definedName name="К23Й2" localSheetId="4">#REF!</definedName>
    <definedName name="К23Й2" localSheetId="3">#REF!</definedName>
    <definedName name="К23Й2" localSheetId="2">#REF!</definedName>
    <definedName name="К23Й2" localSheetId="7">#REF!</definedName>
    <definedName name="К23Й2" localSheetId="8">#REF!</definedName>
    <definedName name="К23Й2" localSheetId="5">#REF!</definedName>
    <definedName name="К23Й2" localSheetId="6">#REF!</definedName>
    <definedName name="К23Й2" localSheetId="1">#REF!</definedName>
    <definedName name="К23Й2">#REF!</definedName>
    <definedName name="к3щ" localSheetId="4">#REF!</definedName>
    <definedName name="к3щ" localSheetId="3">#REF!</definedName>
    <definedName name="к3щ" localSheetId="2">#REF!</definedName>
    <definedName name="к3щ" localSheetId="7">#REF!</definedName>
    <definedName name="к3щ" localSheetId="8">#REF!</definedName>
    <definedName name="к3щ" localSheetId="5">#REF!</definedName>
    <definedName name="к3щ" localSheetId="6">#REF!</definedName>
    <definedName name="к3щ" localSheetId="1">#REF!</definedName>
    <definedName name="к3щ">#REF!</definedName>
    <definedName name="к4" localSheetId="4">#REF!</definedName>
    <definedName name="к4" localSheetId="3">#REF!</definedName>
    <definedName name="к4" localSheetId="2">#REF!</definedName>
    <definedName name="к4" localSheetId="7">#REF!</definedName>
    <definedName name="к4" localSheetId="8">#REF!</definedName>
    <definedName name="к4" localSheetId="5">#REF!</definedName>
    <definedName name="к4" localSheetId="6">#REF!</definedName>
    <definedName name="к4" localSheetId="1">#REF!</definedName>
    <definedName name="к4">#REF!</definedName>
    <definedName name="К42Н7" localSheetId="4" hidden="1">{"'02 (2)'!$A$1:$Y$27"}</definedName>
    <definedName name="К42Н7" localSheetId="3" hidden="1">{"'02 (2)'!$A$1:$Y$27"}</definedName>
    <definedName name="К42Н7" localSheetId="2" hidden="1">{"'02 (2)'!$A$1:$Y$27"}</definedName>
    <definedName name="К42Н7" localSheetId="7" hidden="1">{"'02 (2)'!$A$1:$Y$27"}</definedName>
    <definedName name="К42Н7" localSheetId="8" hidden="1">{"'02 (2)'!$A$1:$Y$27"}</definedName>
    <definedName name="К42Н7" localSheetId="5" hidden="1">{"'02 (2)'!$A$1:$Y$27"}</definedName>
    <definedName name="К42Н7" localSheetId="6" hidden="1">{"'02 (2)'!$A$1:$Y$27"}</definedName>
    <definedName name="К42Н7" localSheetId="0" hidden="1">{"'02 (2)'!$A$1:$Y$27"}</definedName>
    <definedName name="К42Н7" localSheetId="1" hidden="1">{"'02 (2)'!$A$1:$Y$27"}</definedName>
    <definedName name="К42Н7" hidden="1">{"'02 (2)'!$A$1:$Y$27"}</definedName>
    <definedName name="к43н" localSheetId="4">#REF!</definedName>
    <definedName name="к43н" localSheetId="3">#REF!</definedName>
    <definedName name="к43н" localSheetId="2">#REF!</definedName>
    <definedName name="к43н" localSheetId="7">#REF!</definedName>
    <definedName name="к43н" localSheetId="8">#REF!</definedName>
    <definedName name="к43н" localSheetId="5">#REF!</definedName>
    <definedName name="к43н" localSheetId="6">#REF!</definedName>
    <definedName name="к43н" localSheetId="1">#REF!</definedName>
    <definedName name="к43н">#REF!</definedName>
    <definedName name="к45" localSheetId="4">#REF!</definedName>
    <definedName name="к45" localSheetId="3">#REF!</definedName>
    <definedName name="к45" localSheetId="2">#REF!</definedName>
    <definedName name="к45" localSheetId="7">#REF!</definedName>
    <definedName name="к45" localSheetId="8">#REF!</definedName>
    <definedName name="к45" localSheetId="5">#REF!</definedName>
    <definedName name="к45" localSheetId="6">#REF!</definedName>
    <definedName name="к45" localSheetId="1">#REF!</definedName>
    <definedName name="к45">#REF!</definedName>
    <definedName name="к45н6г7" localSheetId="4">#REF!</definedName>
    <definedName name="к45н6г7" localSheetId="3">#REF!</definedName>
    <definedName name="к45н6г7" localSheetId="2">#REF!</definedName>
    <definedName name="к45н6г7" localSheetId="7">#REF!</definedName>
    <definedName name="к45н6г7" localSheetId="8">#REF!</definedName>
    <definedName name="к45н6г7" localSheetId="5">#REF!</definedName>
    <definedName name="к45н6г7" localSheetId="6">#REF!</definedName>
    <definedName name="к45н6г7" localSheetId="1">#REF!</definedName>
    <definedName name="к45н6г7">#REF!</definedName>
    <definedName name="к54" localSheetId="4">#REF!</definedName>
    <definedName name="к54" localSheetId="3">#REF!</definedName>
    <definedName name="к54" localSheetId="2">#REF!</definedName>
    <definedName name="к54" localSheetId="7">#REF!</definedName>
    <definedName name="к54" localSheetId="8">#REF!</definedName>
    <definedName name="к54" localSheetId="5">#REF!</definedName>
    <definedName name="к54" localSheetId="6">#REF!</definedName>
    <definedName name="к54" localSheetId="1">#REF!</definedName>
    <definedName name="к54">#REF!</definedName>
    <definedName name="к54н67гфцй" localSheetId="4">#REF!</definedName>
    <definedName name="к54н67гфцй" localSheetId="3">#REF!</definedName>
    <definedName name="к54н67гфцй" localSheetId="2">#REF!</definedName>
    <definedName name="к54н67гфцй" localSheetId="7">#REF!</definedName>
    <definedName name="к54н67гфцй" localSheetId="8">#REF!</definedName>
    <definedName name="к54н67гфцй" localSheetId="5">#REF!</definedName>
    <definedName name="к54н67гфцй" localSheetId="6">#REF!</definedName>
    <definedName name="к54н67гфцй" localSheetId="1">#REF!</definedName>
    <definedName name="к54н67гфцй">#REF!</definedName>
    <definedName name="К5ЕН67Г" localSheetId="4">#REF!</definedName>
    <definedName name="К5ЕН67Г" localSheetId="3">#REF!</definedName>
    <definedName name="К5ЕН67Г" localSheetId="2">#REF!</definedName>
    <definedName name="К5ЕН67Г" localSheetId="7">#REF!</definedName>
    <definedName name="К5ЕН67Г" localSheetId="8">#REF!</definedName>
    <definedName name="К5ЕН67Г" localSheetId="5">#REF!</definedName>
    <definedName name="К5ЕН67Г" localSheetId="6">#REF!</definedName>
    <definedName name="К5ЕН67Г" localSheetId="1">#REF!</definedName>
    <definedName name="К5ЕН67Г">#REF!</definedName>
    <definedName name="к5енр" localSheetId="4">#REF!</definedName>
    <definedName name="к5енр" localSheetId="3">#REF!</definedName>
    <definedName name="к5енр" localSheetId="2">#REF!</definedName>
    <definedName name="к5енр" localSheetId="7">#REF!</definedName>
    <definedName name="к5енр" localSheetId="8">#REF!</definedName>
    <definedName name="к5енр" localSheetId="5">#REF!</definedName>
    <definedName name="к5енр" localSheetId="6">#REF!</definedName>
    <definedName name="к5енр" localSheetId="1">#REF!</definedName>
    <definedName name="к5енр">#REF!</definedName>
    <definedName name="к5ке" localSheetId="4">#REF!</definedName>
    <definedName name="к5ке" localSheetId="3">#REF!</definedName>
    <definedName name="к5ке" localSheetId="2">#REF!</definedName>
    <definedName name="к5ке" localSheetId="7">#REF!</definedName>
    <definedName name="к5ке" localSheetId="8">#REF!</definedName>
    <definedName name="к5ке" localSheetId="5">#REF!</definedName>
    <definedName name="к5ке" localSheetId="6">#REF!</definedName>
    <definedName name="к5ке" localSheetId="1">#REF!</definedName>
    <definedName name="к5ке">#REF!</definedName>
    <definedName name="К5Н6" localSheetId="4">#REF!</definedName>
    <definedName name="К5Н6" localSheetId="3">#REF!</definedName>
    <definedName name="К5Н6" localSheetId="2">#REF!</definedName>
    <definedName name="К5Н6" localSheetId="7">#REF!</definedName>
    <definedName name="К5Н6" localSheetId="8">#REF!</definedName>
    <definedName name="К5Н6" localSheetId="5">#REF!</definedName>
    <definedName name="К5Н6" localSheetId="6">#REF!</definedName>
    <definedName name="К5Н6" localSheetId="1">#REF!</definedName>
    <definedName name="К5Н6">#REF!</definedName>
    <definedName name="ка" localSheetId="4">#REF!</definedName>
    <definedName name="ка" localSheetId="3">#REF!</definedName>
    <definedName name="ка" localSheetId="2">#REF!</definedName>
    <definedName name="ка" localSheetId="7">#REF!</definedName>
    <definedName name="ка" localSheetId="8">#REF!</definedName>
    <definedName name="ка" localSheetId="5">#REF!</definedName>
    <definedName name="ка" localSheetId="6">#REF!</definedName>
    <definedName name="ка" localSheetId="1">#REF!</definedName>
    <definedName name="ка">#REF!</definedName>
    <definedName name="ка4цй" localSheetId="4">#REF!</definedName>
    <definedName name="ка4цй" localSheetId="3">#REF!</definedName>
    <definedName name="ка4цй" localSheetId="2">#REF!</definedName>
    <definedName name="ка4цй" localSheetId="7">#REF!</definedName>
    <definedName name="ка4цй" localSheetId="8">#REF!</definedName>
    <definedName name="ка4цй" localSheetId="5">#REF!</definedName>
    <definedName name="ка4цй" localSheetId="6">#REF!</definedName>
    <definedName name="ка4цй" localSheetId="1">#REF!</definedName>
    <definedName name="ка4цй">#REF!</definedName>
    <definedName name="кадры" localSheetId="4">#REF!</definedName>
    <definedName name="кадры" localSheetId="3">#REF!</definedName>
    <definedName name="кадры" localSheetId="2">#REF!</definedName>
    <definedName name="кадры" localSheetId="7">#REF!</definedName>
    <definedName name="кадры" localSheetId="8">#REF!</definedName>
    <definedName name="кадры" localSheetId="5">#REF!</definedName>
    <definedName name="кадры" localSheetId="6">#REF!</definedName>
    <definedName name="кадры" localSheetId="1">#REF!</definedName>
    <definedName name="кадры">#REF!</definedName>
    <definedName name="каеп" localSheetId="4">#REF!</definedName>
    <definedName name="каеп" localSheetId="3">#REF!</definedName>
    <definedName name="каеп" localSheetId="2">#REF!</definedName>
    <definedName name="каеп" localSheetId="7">#REF!</definedName>
    <definedName name="каеп" localSheetId="8">#REF!</definedName>
    <definedName name="каеп" localSheetId="5">#REF!</definedName>
    <definedName name="каеп" localSheetId="6">#REF!</definedName>
    <definedName name="каеп" localSheetId="1">#REF!</definedName>
    <definedName name="каеп">#REF!</definedName>
    <definedName name="КАЕЬЛ" localSheetId="4">#REF!</definedName>
    <definedName name="КАЕЬЛ" localSheetId="3">#REF!</definedName>
    <definedName name="КАЕЬЛ" localSheetId="2">#REF!</definedName>
    <definedName name="КАЕЬЛ" localSheetId="7">#REF!</definedName>
    <definedName name="КАЕЬЛ" localSheetId="8">#REF!</definedName>
    <definedName name="КАЕЬЛ" localSheetId="5">#REF!</definedName>
    <definedName name="КАЕЬЛ" localSheetId="6">#REF!</definedName>
    <definedName name="КАЕЬЛ" localSheetId="1">#REF!</definedName>
    <definedName name="КАЕЬЛ">#REF!</definedName>
    <definedName name="казы" localSheetId="4">#REF!</definedName>
    <definedName name="казы" localSheetId="3">#REF!</definedName>
    <definedName name="казы" localSheetId="2">#REF!</definedName>
    <definedName name="казы" localSheetId="7">#REF!</definedName>
    <definedName name="казы" localSheetId="8">#REF!</definedName>
    <definedName name="казы" localSheetId="5">#REF!</definedName>
    <definedName name="казы" localSheetId="6">#REF!</definedName>
    <definedName name="казы" localSheetId="1">#REF!</definedName>
    <definedName name="казы">#REF!</definedName>
    <definedName name="казы_1" localSheetId="4">#REF!</definedName>
    <definedName name="казы_1" localSheetId="3">#REF!</definedName>
    <definedName name="казы_1" localSheetId="2">#REF!</definedName>
    <definedName name="казы_1" localSheetId="7">#REF!</definedName>
    <definedName name="казы_1" localSheetId="8">#REF!</definedName>
    <definedName name="казы_1" localSheetId="5">#REF!</definedName>
    <definedName name="казы_1" localSheetId="6">#REF!</definedName>
    <definedName name="казы_1" localSheetId="1">#REF!</definedName>
    <definedName name="казы_1">#REF!</definedName>
    <definedName name="казы_2" localSheetId="4">#REF!</definedName>
    <definedName name="казы_2" localSheetId="3">#REF!</definedName>
    <definedName name="казы_2" localSheetId="2">#REF!</definedName>
    <definedName name="казы_2" localSheetId="7">#REF!</definedName>
    <definedName name="казы_2" localSheetId="8">#REF!</definedName>
    <definedName name="казы_2" localSheetId="5">#REF!</definedName>
    <definedName name="казы_2" localSheetId="6">#REF!</definedName>
    <definedName name="казы_2" localSheetId="1">#REF!</definedName>
    <definedName name="казы_2">#REF!</definedName>
    <definedName name="казы_3" localSheetId="4">#REF!</definedName>
    <definedName name="казы_3" localSheetId="3">#REF!</definedName>
    <definedName name="казы_3" localSheetId="2">#REF!</definedName>
    <definedName name="казы_3" localSheetId="7">#REF!</definedName>
    <definedName name="казы_3" localSheetId="8">#REF!</definedName>
    <definedName name="казы_3" localSheetId="5">#REF!</definedName>
    <definedName name="казы_3" localSheetId="6">#REF!</definedName>
    <definedName name="казы_3" localSheetId="1">#REF!</definedName>
    <definedName name="казы_3">#REF!</definedName>
    <definedName name="казы_4" localSheetId="4">#REF!</definedName>
    <definedName name="казы_4" localSheetId="3">#REF!</definedName>
    <definedName name="казы_4" localSheetId="2">#REF!</definedName>
    <definedName name="казы_4" localSheetId="7">#REF!</definedName>
    <definedName name="казы_4" localSheetId="8">#REF!</definedName>
    <definedName name="казы_4" localSheetId="5">#REF!</definedName>
    <definedName name="казы_4" localSheetId="6">#REF!</definedName>
    <definedName name="казы_4" localSheetId="1">#REF!</definedName>
    <definedName name="казы_4">#REF!</definedName>
    <definedName name="Казыгуртский_район" localSheetId="4">#REF!</definedName>
    <definedName name="Казыгуртский_район" localSheetId="3">#REF!</definedName>
    <definedName name="Казыгуртский_район" localSheetId="2">#REF!</definedName>
    <definedName name="Казыгуртский_район" localSheetId="7">#REF!</definedName>
    <definedName name="Казыгуртский_район" localSheetId="8">#REF!</definedName>
    <definedName name="Казыгуртский_район" localSheetId="5">#REF!</definedName>
    <definedName name="Казыгуртский_район" localSheetId="6">#REF!</definedName>
    <definedName name="Казыгуртский_район" localSheetId="1">#REF!</definedName>
    <definedName name="Казыгуртский_район">#REF!</definedName>
    <definedName name="Казыгуртский_район_1" localSheetId="4">#REF!</definedName>
    <definedName name="Казыгуртский_район_1" localSheetId="3">#REF!</definedName>
    <definedName name="Казыгуртский_район_1" localSheetId="2">#REF!</definedName>
    <definedName name="Казыгуртский_район_1" localSheetId="7">#REF!</definedName>
    <definedName name="Казыгуртский_район_1" localSheetId="8">#REF!</definedName>
    <definedName name="Казыгуртский_район_1" localSheetId="5">#REF!</definedName>
    <definedName name="Казыгуртский_район_1" localSheetId="6">#REF!</definedName>
    <definedName name="Казыгуртский_район_1" localSheetId="1">#REF!</definedName>
    <definedName name="Казыгуртский_район_1">#REF!</definedName>
    <definedName name="Казыгуртский_район_10" localSheetId="4">#REF!</definedName>
    <definedName name="Казыгуртский_район_10" localSheetId="3">#REF!</definedName>
    <definedName name="Казыгуртский_район_10" localSheetId="2">#REF!</definedName>
    <definedName name="Казыгуртский_район_10" localSheetId="7">#REF!</definedName>
    <definedName name="Казыгуртский_район_10" localSheetId="8">#REF!</definedName>
    <definedName name="Казыгуртский_район_10" localSheetId="5">#REF!</definedName>
    <definedName name="Казыгуртский_район_10" localSheetId="6">#REF!</definedName>
    <definedName name="Казыгуртский_район_10" localSheetId="1">#REF!</definedName>
    <definedName name="Казыгуртский_район_10">#REF!</definedName>
    <definedName name="Казыгуртский_район_11" localSheetId="4">#REF!</definedName>
    <definedName name="Казыгуртский_район_11" localSheetId="3">#REF!</definedName>
    <definedName name="Казыгуртский_район_11" localSheetId="2">#REF!</definedName>
    <definedName name="Казыгуртский_район_11" localSheetId="7">#REF!</definedName>
    <definedName name="Казыгуртский_район_11" localSheetId="8">#REF!</definedName>
    <definedName name="Казыгуртский_район_11" localSheetId="5">#REF!</definedName>
    <definedName name="Казыгуртский_район_11" localSheetId="6">#REF!</definedName>
    <definedName name="Казыгуртский_район_11" localSheetId="1">#REF!</definedName>
    <definedName name="Казыгуртский_район_11">#REF!</definedName>
    <definedName name="Казыгуртский_район_12" localSheetId="4">#REF!</definedName>
    <definedName name="Казыгуртский_район_12" localSheetId="3">#REF!</definedName>
    <definedName name="Казыгуртский_район_12" localSheetId="2">#REF!</definedName>
    <definedName name="Казыгуртский_район_12" localSheetId="7">#REF!</definedName>
    <definedName name="Казыгуртский_район_12" localSheetId="8">#REF!</definedName>
    <definedName name="Казыгуртский_район_12" localSheetId="5">#REF!</definedName>
    <definedName name="Казыгуртский_район_12" localSheetId="6">#REF!</definedName>
    <definedName name="Казыгуртский_район_12" localSheetId="1">#REF!</definedName>
    <definedName name="Казыгуртский_район_12">#REF!</definedName>
    <definedName name="Казыгуртский_район_13" localSheetId="4">#REF!</definedName>
    <definedName name="Казыгуртский_район_13" localSheetId="3">#REF!</definedName>
    <definedName name="Казыгуртский_район_13" localSheetId="2">#REF!</definedName>
    <definedName name="Казыгуртский_район_13" localSheetId="7">#REF!</definedName>
    <definedName name="Казыгуртский_район_13" localSheetId="8">#REF!</definedName>
    <definedName name="Казыгуртский_район_13" localSheetId="5">#REF!</definedName>
    <definedName name="Казыгуртский_район_13" localSheetId="6">#REF!</definedName>
    <definedName name="Казыгуртский_район_13" localSheetId="1">#REF!</definedName>
    <definedName name="Казыгуртский_район_13">#REF!</definedName>
    <definedName name="Казыгуртский_район_2" localSheetId="4">#REF!</definedName>
    <definedName name="Казыгуртский_район_2" localSheetId="3">#REF!</definedName>
    <definedName name="Казыгуртский_район_2" localSheetId="2">#REF!</definedName>
    <definedName name="Казыгуртский_район_2" localSheetId="7">#REF!</definedName>
    <definedName name="Казыгуртский_район_2" localSheetId="8">#REF!</definedName>
    <definedName name="Казыгуртский_район_2" localSheetId="5">#REF!</definedName>
    <definedName name="Казыгуртский_район_2" localSheetId="6">#REF!</definedName>
    <definedName name="Казыгуртский_район_2" localSheetId="1">#REF!</definedName>
    <definedName name="Казыгуртский_район_2">#REF!</definedName>
    <definedName name="Казыгуртский_район_3" localSheetId="4">#REF!</definedName>
    <definedName name="Казыгуртский_район_3" localSheetId="3">#REF!</definedName>
    <definedName name="Казыгуртский_район_3" localSheetId="2">#REF!</definedName>
    <definedName name="Казыгуртский_район_3" localSheetId="7">#REF!</definedName>
    <definedName name="Казыгуртский_район_3" localSheetId="8">#REF!</definedName>
    <definedName name="Казыгуртский_район_3" localSheetId="5">#REF!</definedName>
    <definedName name="Казыгуртский_район_3" localSheetId="6">#REF!</definedName>
    <definedName name="Казыгуртский_район_3" localSheetId="1">#REF!</definedName>
    <definedName name="Казыгуртский_район_3">#REF!</definedName>
    <definedName name="Казыгуртский_район_4" localSheetId="4">#REF!</definedName>
    <definedName name="Казыгуртский_район_4" localSheetId="3">#REF!</definedName>
    <definedName name="Казыгуртский_район_4" localSheetId="2">#REF!</definedName>
    <definedName name="Казыгуртский_район_4" localSheetId="7">#REF!</definedName>
    <definedName name="Казыгуртский_район_4" localSheetId="8">#REF!</definedName>
    <definedName name="Казыгуртский_район_4" localSheetId="5">#REF!</definedName>
    <definedName name="Казыгуртский_район_4" localSheetId="6">#REF!</definedName>
    <definedName name="Казыгуртский_район_4" localSheetId="1">#REF!</definedName>
    <definedName name="Казыгуртский_район_4">#REF!</definedName>
    <definedName name="Казыгуртский_район_5" localSheetId="4">#REF!</definedName>
    <definedName name="Казыгуртский_район_5" localSheetId="3">#REF!</definedName>
    <definedName name="Казыгуртский_район_5" localSheetId="2">#REF!</definedName>
    <definedName name="Казыгуртский_район_5" localSheetId="7">#REF!</definedName>
    <definedName name="Казыгуртский_район_5" localSheetId="8">#REF!</definedName>
    <definedName name="Казыгуртский_район_5" localSheetId="5">#REF!</definedName>
    <definedName name="Казыгуртский_район_5" localSheetId="6">#REF!</definedName>
    <definedName name="Казыгуртский_район_5" localSheetId="1">#REF!</definedName>
    <definedName name="Казыгуртский_район_5">#REF!</definedName>
    <definedName name="Казыгуртский_район_6" localSheetId="4">#REF!</definedName>
    <definedName name="Казыгуртский_район_6" localSheetId="3">#REF!</definedName>
    <definedName name="Казыгуртский_район_6" localSheetId="2">#REF!</definedName>
    <definedName name="Казыгуртский_район_6" localSheetId="7">#REF!</definedName>
    <definedName name="Казыгуртский_район_6" localSheetId="8">#REF!</definedName>
    <definedName name="Казыгуртский_район_6" localSheetId="5">#REF!</definedName>
    <definedName name="Казыгуртский_район_6" localSheetId="6">#REF!</definedName>
    <definedName name="Казыгуртский_район_6" localSheetId="1">#REF!</definedName>
    <definedName name="Казыгуртский_район_6">#REF!</definedName>
    <definedName name="Казыгуртский_район_7" localSheetId="4">#REF!</definedName>
    <definedName name="Казыгуртский_район_7" localSheetId="3">#REF!</definedName>
    <definedName name="Казыгуртский_район_7" localSheetId="2">#REF!</definedName>
    <definedName name="Казыгуртский_район_7" localSheetId="7">#REF!</definedName>
    <definedName name="Казыгуртский_район_7" localSheetId="8">#REF!</definedName>
    <definedName name="Казыгуртский_район_7" localSheetId="5">#REF!</definedName>
    <definedName name="Казыгуртский_район_7" localSheetId="6">#REF!</definedName>
    <definedName name="Казыгуртский_район_7" localSheetId="1">#REF!</definedName>
    <definedName name="Казыгуртский_район_7">#REF!</definedName>
    <definedName name="Казыгуртский_район_8" localSheetId="4">#REF!</definedName>
    <definedName name="Казыгуртский_район_8" localSheetId="3">#REF!</definedName>
    <definedName name="Казыгуртский_район_8" localSheetId="2">#REF!</definedName>
    <definedName name="Казыгуртский_район_8" localSheetId="7">#REF!</definedName>
    <definedName name="Казыгуртский_район_8" localSheetId="8">#REF!</definedName>
    <definedName name="Казыгуртский_район_8" localSheetId="5">#REF!</definedName>
    <definedName name="Казыгуртский_район_8" localSheetId="6">#REF!</definedName>
    <definedName name="Казыгуртский_район_8" localSheetId="1">#REF!</definedName>
    <definedName name="Казыгуртский_район_8">#REF!</definedName>
    <definedName name="Казыгуртский_район_9" localSheetId="4">#REF!</definedName>
    <definedName name="Казыгуртский_район_9" localSheetId="3">#REF!</definedName>
    <definedName name="Казыгуртский_район_9" localSheetId="2">#REF!</definedName>
    <definedName name="Казыгуртский_район_9" localSheetId="7">#REF!</definedName>
    <definedName name="Казыгуртский_район_9" localSheetId="8">#REF!</definedName>
    <definedName name="Казыгуртский_район_9" localSheetId="5">#REF!</definedName>
    <definedName name="Казыгуртский_район_9" localSheetId="6">#REF!</definedName>
    <definedName name="Казыгуртский_район_9" localSheetId="1">#REF!</definedName>
    <definedName name="Казыгуртский_район_9">#REF!</definedName>
    <definedName name="канц" localSheetId="4">#REF!</definedName>
    <definedName name="канц" localSheetId="3">#REF!</definedName>
    <definedName name="канц" localSheetId="2">#REF!</definedName>
    <definedName name="канц" localSheetId="7">#REF!</definedName>
    <definedName name="канц" localSheetId="8">#REF!</definedName>
    <definedName name="канц" localSheetId="5">#REF!</definedName>
    <definedName name="канц" localSheetId="6">#REF!</definedName>
    <definedName name="канц" localSheetId="1">#REF!</definedName>
    <definedName name="канц">#REF!</definedName>
    <definedName name="капеноршл" localSheetId="4">#REF!</definedName>
    <definedName name="капеноршл" localSheetId="3">#REF!</definedName>
    <definedName name="капеноршл" localSheetId="2">#REF!</definedName>
    <definedName name="капеноршл" localSheetId="7">#REF!</definedName>
    <definedName name="капеноршл" localSheetId="8">#REF!</definedName>
    <definedName name="капеноршл" localSheetId="5">#REF!</definedName>
    <definedName name="капеноршл" localSheetId="6">#REF!</definedName>
    <definedName name="капеноршл" localSheetId="1">#REF!</definedName>
    <definedName name="капеноршл">#REF!</definedName>
    <definedName name="кар" localSheetId="4">#REF!</definedName>
    <definedName name="кар" localSheetId="3">#REF!</definedName>
    <definedName name="кар" localSheetId="2">#REF!</definedName>
    <definedName name="кар" localSheetId="7">#REF!</definedName>
    <definedName name="кар" localSheetId="8">#REF!</definedName>
    <definedName name="кар" localSheetId="5">#REF!</definedName>
    <definedName name="кар" localSheetId="6">#REF!</definedName>
    <definedName name="кар" localSheetId="1">#REF!</definedName>
    <definedName name="кар">#REF!</definedName>
    <definedName name="КАТО">[48]КАТО!$A$2:$A$17423</definedName>
    <definedName name="КАТО_1" localSheetId="4">#REF!</definedName>
    <definedName name="КАТО_1" localSheetId="3">#REF!</definedName>
    <definedName name="КАТО_1" localSheetId="2">#REF!</definedName>
    <definedName name="КАТО_1" localSheetId="7">#REF!</definedName>
    <definedName name="КАТО_1" localSheetId="8">#REF!</definedName>
    <definedName name="КАТО_1" localSheetId="5">#REF!</definedName>
    <definedName name="КАТО_1" localSheetId="6">#REF!</definedName>
    <definedName name="КАТО_1" localSheetId="0">#REF!</definedName>
    <definedName name="КАТО_1" localSheetId="1">#REF!</definedName>
    <definedName name="КАТО_1">#REF!</definedName>
    <definedName name="КАТО_2" localSheetId="4">#REF!</definedName>
    <definedName name="КАТО_2" localSheetId="3">#REF!</definedName>
    <definedName name="КАТО_2" localSheetId="2">#REF!</definedName>
    <definedName name="КАТО_2" localSheetId="7">#REF!</definedName>
    <definedName name="КАТО_2" localSheetId="8">#REF!</definedName>
    <definedName name="КАТО_2" localSheetId="5">#REF!</definedName>
    <definedName name="КАТО_2" localSheetId="6">#REF!</definedName>
    <definedName name="КАТО_2" localSheetId="1">#REF!</definedName>
    <definedName name="КАТО_2">#REF!</definedName>
    <definedName name="КАТО_3" localSheetId="4">#REF!</definedName>
    <definedName name="КАТО_3" localSheetId="3">#REF!</definedName>
    <definedName name="КАТО_3" localSheetId="2">#REF!</definedName>
    <definedName name="КАТО_3" localSheetId="7">#REF!</definedName>
    <definedName name="КАТО_3" localSheetId="8">#REF!</definedName>
    <definedName name="КАТО_3" localSheetId="5">#REF!</definedName>
    <definedName name="КАТО_3" localSheetId="6">#REF!</definedName>
    <definedName name="КАТО_3" localSheetId="1">#REF!</definedName>
    <definedName name="КАТО_3">#REF!</definedName>
    <definedName name="КАТО_4" localSheetId="4">#REF!</definedName>
    <definedName name="КАТО_4" localSheetId="3">#REF!</definedName>
    <definedName name="КАТО_4" localSheetId="2">#REF!</definedName>
    <definedName name="КАТО_4" localSheetId="7">#REF!</definedName>
    <definedName name="КАТО_4" localSheetId="8">#REF!</definedName>
    <definedName name="КАТО_4" localSheetId="5">#REF!</definedName>
    <definedName name="КАТО_4" localSheetId="6">#REF!</definedName>
    <definedName name="КАТО_4" localSheetId="1">#REF!</definedName>
    <definedName name="КАТО_4">#REF!</definedName>
    <definedName name="КАТО_5" localSheetId="4">#REF!</definedName>
    <definedName name="КАТО_5" localSheetId="3">#REF!</definedName>
    <definedName name="КАТО_5" localSheetId="2">#REF!</definedName>
    <definedName name="КАТО_5" localSheetId="7">#REF!</definedName>
    <definedName name="КАТО_5" localSheetId="8">#REF!</definedName>
    <definedName name="КАТО_5" localSheetId="5">#REF!</definedName>
    <definedName name="КАТО_5" localSheetId="6">#REF!</definedName>
    <definedName name="КАТО_5" localSheetId="1">#REF!</definedName>
    <definedName name="КАТО_5">#REF!</definedName>
    <definedName name="КАУ" localSheetId="4">#REF!</definedName>
    <definedName name="КАУ" localSheetId="3">#REF!</definedName>
    <definedName name="КАУ" localSheetId="2">#REF!</definedName>
    <definedName name="КАУ" localSheetId="7">#REF!</definedName>
    <definedName name="КАУ" localSheetId="8">#REF!</definedName>
    <definedName name="КАУ" localSheetId="5">#REF!</definedName>
    <definedName name="КАУ" localSheetId="6">#REF!</definedName>
    <definedName name="КАУ" localSheetId="1">#REF!</definedName>
    <definedName name="КАУ">#REF!</definedName>
    <definedName name="кафц" localSheetId="4">#REF!</definedName>
    <definedName name="кафц" localSheetId="3">#REF!</definedName>
    <definedName name="кафц" localSheetId="2">#REF!</definedName>
    <definedName name="кафц" localSheetId="7">#REF!</definedName>
    <definedName name="кафц" localSheetId="8">#REF!</definedName>
    <definedName name="кафц" localSheetId="5">#REF!</definedName>
    <definedName name="кафц" localSheetId="6">#REF!</definedName>
    <definedName name="кафц" localSheetId="1">#REF!</definedName>
    <definedName name="кафц">#REF!</definedName>
    <definedName name="КАХ" localSheetId="4">#REF!</definedName>
    <definedName name="КАХ" localSheetId="3">#REF!</definedName>
    <definedName name="КАХ" localSheetId="2">#REF!</definedName>
    <definedName name="КАХ" localSheetId="7">#REF!</definedName>
    <definedName name="КАХ" localSheetId="8">#REF!</definedName>
    <definedName name="КАХ" localSheetId="5">#REF!</definedName>
    <definedName name="КАХ" localSheetId="6">#REF!</definedName>
    <definedName name="КАХ" localSheetId="1">#REF!</definedName>
    <definedName name="КАХ">#REF!</definedName>
    <definedName name="каэ" localSheetId="4">#REF!</definedName>
    <definedName name="каэ" localSheetId="3">#REF!</definedName>
    <definedName name="каэ" localSheetId="2">#REF!</definedName>
    <definedName name="каэ" localSheetId="7">#REF!</definedName>
    <definedName name="каэ" localSheetId="8">#REF!</definedName>
    <definedName name="каэ" localSheetId="5">#REF!</definedName>
    <definedName name="каэ" localSheetId="6">#REF!</definedName>
    <definedName name="каэ" localSheetId="1">#REF!</definedName>
    <definedName name="каэ">#REF!</definedName>
    <definedName name="квыф\" localSheetId="4">#REF!</definedName>
    <definedName name="квыф\" localSheetId="3">#REF!</definedName>
    <definedName name="квыф\" localSheetId="2">#REF!</definedName>
    <definedName name="квыф\" localSheetId="7">#REF!</definedName>
    <definedName name="квыф\" localSheetId="8">#REF!</definedName>
    <definedName name="квыф\" localSheetId="5">#REF!</definedName>
    <definedName name="квыф\" localSheetId="6">#REF!</definedName>
    <definedName name="квыф\" localSheetId="1">#REF!</definedName>
    <definedName name="квыф\">#REF!</definedName>
    <definedName name="кгн67о" localSheetId="4">#REF!</definedName>
    <definedName name="кгн67о" localSheetId="3">#REF!</definedName>
    <definedName name="кгн67о" localSheetId="2">#REF!</definedName>
    <definedName name="кгн67о" localSheetId="7">#REF!</definedName>
    <definedName name="кгн67о" localSheetId="8">#REF!</definedName>
    <definedName name="кгн67о" localSheetId="5">#REF!</definedName>
    <definedName name="кгн67о" localSheetId="6">#REF!</definedName>
    <definedName name="кгн67о" localSheetId="1">#REF!</definedName>
    <definedName name="кгн67о">#REF!</definedName>
    <definedName name="ке" localSheetId="4">#REF!</definedName>
    <definedName name="ке" localSheetId="3">#REF!</definedName>
    <definedName name="ке" localSheetId="2">#REF!</definedName>
    <definedName name="ке" localSheetId="7">#REF!</definedName>
    <definedName name="ке" localSheetId="8">#REF!</definedName>
    <definedName name="ке" localSheetId="5">#REF!</definedName>
    <definedName name="ке" localSheetId="6">#REF!</definedName>
    <definedName name="ке" localSheetId="1">#REF!</definedName>
    <definedName name="ке">#REF!</definedName>
    <definedName name="КЕ54ГН67" localSheetId="4">#REF!</definedName>
    <definedName name="КЕ54ГН67" localSheetId="3">#REF!</definedName>
    <definedName name="КЕ54ГН67" localSheetId="2">#REF!</definedName>
    <definedName name="КЕ54ГН67" localSheetId="7">#REF!</definedName>
    <definedName name="КЕ54ГН67" localSheetId="8">#REF!</definedName>
    <definedName name="КЕ54ГН67" localSheetId="5">#REF!</definedName>
    <definedName name="КЕ54ГН67" localSheetId="6">#REF!</definedName>
    <definedName name="КЕ54ГН67" localSheetId="1">#REF!</definedName>
    <definedName name="КЕ54ГН67">#REF!</definedName>
    <definedName name="ке54гнр6епамвс" localSheetId="4">#REF!</definedName>
    <definedName name="ке54гнр6епамвс" localSheetId="3">#REF!</definedName>
    <definedName name="ке54гнр6епамвс" localSheetId="2">#REF!</definedName>
    <definedName name="ке54гнр6епамвс" localSheetId="7">#REF!</definedName>
    <definedName name="ке54гнр6епамвс" localSheetId="8">#REF!</definedName>
    <definedName name="ке54гнр6епамвс" localSheetId="5">#REF!</definedName>
    <definedName name="ке54гнр6епамвс" localSheetId="6">#REF!</definedName>
    <definedName name="ке54гнр6епамвс" localSheetId="1">#REF!</definedName>
    <definedName name="ке54гнр6епамвс">#REF!</definedName>
    <definedName name="ке54н" localSheetId="4">#REF!</definedName>
    <definedName name="ке54н" localSheetId="3">#REF!</definedName>
    <definedName name="ке54н" localSheetId="2">#REF!</definedName>
    <definedName name="ке54н" localSheetId="7">#REF!</definedName>
    <definedName name="ке54н" localSheetId="8">#REF!</definedName>
    <definedName name="ке54н" localSheetId="5">#REF!</definedName>
    <definedName name="ке54н" localSheetId="6">#REF!</definedName>
    <definedName name="ке54н" localSheetId="1">#REF!</definedName>
    <definedName name="ке54н">#REF!</definedName>
    <definedName name="ке5гнр7ш" localSheetId="4">#REF!</definedName>
    <definedName name="ке5гнр7ш" localSheetId="3">#REF!</definedName>
    <definedName name="ке5гнр7ш" localSheetId="2">#REF!</definedName>
    <definedName name="ке5гнр7ш" localSheetId="7">#REF!</definedName>
    <definedName name="ке5гнр7ш" localSheetId="8">#REF!</definedName>
    <definedName name="ке5гнр7ш" localSheetId="5">#REF!</definedName>
    <definedName name="ке5гнр7ш" localSheetId="6">#REF!</definedName>
    <definedName name="ке5гнр7ш" localSheetId="1">#REF!</definedName>
    <definedName name="ке5гнр7ш">#REF!</definedName>
    <definedName name="КЕА" localSheetId="4">#REF!</definedName>
    <definedName name="КЕА" localSheetId="3">#REF!</definedName>
    <definedName name="КЕА" localSheetId="2">#REF!</definedName>
    <definedName name="КЕА" localSheetId="7">#REF!</definedName>
    <definedName name="КЕА" localSheetId="8">#REF!</definedName>
    <definedName name="КЕА" localSheetId="5">#REF!</definedName>
    <definedName name="КЕА" localSheetId="6">#REF!</definedName>
    <definedName name="КЕА" localSheetId="1">#REF!</definedName>
    <definedName name="КЕА">#REF!</definedName>
    <definedName name="кеап" localSheetId="4">#REF!</definedName>
    <definedName name="кеап" localSheetId="3">#REF!</definedName>
    <definedName name="кеап" localSheetId="2">#REF!</definedName>
    <definedName name="кеап" localSheetId="7">#REF!</definedName>
    <definedName name="кеап" localSheetId="8">#REF!</definedName>
    <definedName name="кеап" localSheetId="5">#REF!</definedName>
    <definedName name="кеап" localSheetId="6">#REF!</definedName>
    <definedName name="кеап" localSheetId="1">#REF!</definedName>
    <definedName name="кеап">#REF!</definedName>
    <definedName name="кеап44" localSheetId="4">#REF!</definedName>
    <definedName name="кеап44" localSheetId="3">#REF!</definedName>
    <definedName name="кеап44" localSheetId="2">#REF!</definedName>
    <definedName name="кеап44" localSheetId="7">#REF!</definedName>
    <definedName name="кеап44" localSheetId="8">#REF!</definedName>
    <definedName name="кеап44" localSheetId="5">#REF!</definedName>
    <definedName name="кеап44" localSheetId="6">#REF!</definedName>
    <definedName name="кеап44" localSheetId="1">#REF!</definedName>
    <definedName name="кеап44">#REF!</definedName>
    <definedName name="кеап5" localSheetId="4">#REF!</definedName>
    <definedName name="кеап5" localSheetId="3">#REF!</definedName>
    <definedName name="кеап5" localSheetId="2">#REF!</definedName>
    <definedName name="кеап5" localSheetId="7">#REF!</definedName>
    <definedName name="кеап5" localSheetId="8">#REF!</definedName>
    <definedName name="кеап5" localSheetId="5">#REF!</definedName>
    <definedName name="кеап5" localSheetId="6">#REF!</definedName>
    <definedName name="кеап5" localSheetId="1">#REF!</definedName>
    <definedName name="кеап5">#REF!</definedName>
    <definedName name="КЕАПГНОР" localSheetId="4">#REF!</definedName>
    <definedName name="КЕАПГНОР" localSheetId="3">#REF!</definedName>
    <definedName name="КЕАПГНОР" localSheetId="2">#REF!</definedName>
    <definedName name="КЕАПГНОР" localSheetId="7">#REF!</definedName>
    <definedName name="КЕАПГНОР" localSheetId="8">#REF!</definedName>
    <definedName name="КЕАПГНОР" localSheetId="5">#REF!</definedName>
    <definedName name="КЕАПГНОР" localSheetId="6">#REF!</definedName>
    <definedName name="КЕАПГНОР" localSheetId="1">#REF!</definedName>
    <definedName name="КЕАПГНОР">#REF!</definedName>
    <definedName name="Кегок2" localSheetId="4" hidden="1">{#N/A,#N/A,TRUE,"Лист1";#N/A,#N/A,TRUE,"Лист2";#N/A,#N/A,TRUE,"Лист3"}</definedName>
    <definedName name="Кегок2" localSheetId="3" hidden="1">{#N/A,#N/A,TRUE,"Лист1";#N/A,#N/A,TRUE,"Лист2";#N/A,#N/A,TRUE,"Лист3"}</definedName>
    <definedName name="Кегок2" localSheetId="2" hidden="1">{#N/A,#N/A,TRUE,"Лист1";#N/A,#N/A,TRUE,"Лист2";#N/A,#N/A,TRUE,"Лист3"}</definedName>
    <definedName name="Кегок2" localSheetId="7" hidden="1">{#N/A,#N/A,TRUE,"Лист1";#N/A,#N/A,TRUE,"Лист2";#N/A,#N/A,TRUE,"Лист3"}</definedName>
    <definedName name="Кегок2" localSheetId="8" hidden="1">{#N/A,#N/A,TRUE,"Лист1";#N/A,#N/A,TRUE,"Лист2";#N/A,#N/A,TRUE,"Лист3"}</definedName>
    <definedName name="Кегок2" localSheetId="5" hidden="1">{#N/A,#N/A,TRUE,"Лист1";#N/A,#N/A,TRUE,"Лист2";#N/A,#N/A,TRUE,"Лист3"}</definedName>
    <definedName name="Кегок2" localSheetId="6" hidden="1">{#N/A,#N/A,TRUE,"Лист1";#N/A,#N/A,TRUE,"Лист2";#N/A,#N/A,TRUE,"Лист3"}</definedName>
    <definedName name="Кегок2" localSheetId="1" hidden="1">{#N/A,#N/A,TRUE,"Лист1";#N/A,#N/A,TRUE,"Лист2";#N/A,#N/A,TRUE,"Лист3"}</definedName>
    <definedName name="Кегок2" hidden="1">{#N/A,#N/A,TRUE,"Лист1";#N/A,#N/A,TRUE,"Лист2";#N/A,#N/A,TRUE,"Лист3"}</definedName>
    <definedName name="кен" localSheetId="4">#REF!</definedName>
    <definedName name="кен" localSheetId="3">#REF!</definedName>
    <definedName name="кен" localSheetId="2">#REF!</definedName>
    <definedName name="кен" localSheetId="7">#REF!</definedName>
    <definedName name="кен" localSheetId="8">#REF!</definedName>
    <definedName name="кен" localSheetId="5">#REF!</definedName>
    <definedName name="кен" localSheetId="6">#REF!</definedName>
    <definedName name="кен" localSheetId="1">#REF!</definedName>
    <definedName name="кен">#REF!</definedName>
    <definedName name="кенр" localSheetId="4">#REF!</definedName>
    <definedName name="кенр" localSheetId="3">#REF!</definedName>
    <definedName name="кенр" localSheetId="2">#REF!</definedName>
    <definedName name="кенр" localSheetId="7">#REF!</definedName>
    <definedName name="кенр" localSheetId="8">#REF!</definedName>
    <definedName name="кенр" localSheetId="5">#REF!</definedName>
    <definedName name="кенр" localSheetId="6">#REF!</definedName>
    <definedName name="кенр" localSheetId="1">#REF!</definedName>
    <definedName name="кенр">#REF!</definedName>
    <definedName name="кеп" localSheetId="4">#REF!</definedName>
    <definedName name="кеп" localSheetId="3">#REF!</definedName>
    <definedName name="кеп" localSheetId="2">#REF!</definedName>
    <definedName name="кеп" localSheetId="7">#REF!</definedName>
    <definedName name="кеп" localSheetId="8">#REF!</definedName>
    <definedName name="кеп" localSheetId="5">#REF!</definedName>
    <definedName name="кеп" localSheetId="6">#REF!</definedName>
    <definedName name="кеп" localSheetId="1">#REF!</definedName>
    <definedName name="кеп">#REF!</definedName>
    <definedName name="кеп5" localSheetId="4">#REF!</definedName>
    <definedName name="кеп5" localSheetId="3">#REF!</definedName>
    <definedName name="кеп5" localSheetId="2">#REF!</definedName>
    <definedName name="кеп5" localSheetId="7">#REF!</definedName>
    <definedName name="кеп5" localSheetId="8">#REF!</definedName>
    <definedName name="кеп5" localSheetId="5">#REF!</definedName>
    <definedName name="кеп5" localSheetId="6">#REF!</definedName>
    <definedName name="кеп5" localSheetId="1">#REF!</definedName>
    <definedName name="кеп5">#REF!</definedName>
    <definedName name="кеп54" localSheetId="4">#REF!</definedName>
    <definedName name="кеп54" localSheetId="3">#REF!</definedName>
    <definedName name="кеп54" localSheetId="2">#REF!</definedName>
    <definedName name="кеп54" localSheetId="7">#REF!</definedName>
    <definedName name="кеп54" localSheetId="8">#REF!</definedName>
    <definedName name="кеп54" localSheetId="5">#REF!</definedName>
    <definedName name="кеп54" localSheetId="6">#REF!</definedName>
    <definedName name="кеп54" localSheetId="1">#REF!</definedName>
    <definedName name="кеп54">#REF!</definedName>
    <definedName name="КЕП5ГНР7О" localSheetId="4">#REF!</definedName>
    <definedName name="КЕП5ГНР7О" localSheetId="3">#REF!</definedName>
    <definedName name="КЕП5ГНР7О" localSheetId="2">#REF!</definedName>
    <definedName name="КЕП5ГНР7О" localSheetId="7">#REF!</definedName>
    <definedName name="КЕП5ГНР7О" localSheetId="8">#REF!</definedName>
    <definedName name="КЕП5ГНР7О" localSheetId="5">#REF!</definedName>
    <definedName name="КЕП5ГНР7О" localSheetId="6">#REF!</definedName>
    <definedName name="КЕП5ГНР7О" localSheetId="1">#REF!</definedName>
    <definedName name="КЕП5ГНР7О">#REF!</definedName>
    <definedName name="кеп5нпр" localSheetId="4">#REF!</definedName>
    <definedName name="кеп5нпр" localSheetId="3">#REF!</definedName>
    <definedName name="кеп5нпр" localSheetId="2">#REF!</definedName>
    <definedName name="кеп5нпр" localSheetId="7">#REF!</definedName>
    <definedName name="кеп5нпр" localSheetId="8">#REF!</definedName>
    <definedName name="кеп5нпр" localSheetId="5">#REF!</definedName>
    <definedName name="кеп5нпр" localSheetId="6">#REF!</definedName>
    <definedName name="кеп5нпр" localSheetId="1">#REF!</definedName>
    <definedName name="кеп5нпр">#REF!</definedName>
    <definedName name="кепгнош" localSheetId="4">#REF!</definedName>
    <definedName name="кепгнош" localSheetId="3">#REF!</definedName>
    <definedName name="кепгнош" localSheetId="2">#REF!</definedName>
    <definedName name="кепгнош" localSheetId="7">#REF!</definedName>
    <definedName name="кепгнош" localSheetId="8">#REF!</definedName>
    <definedName name="кепгнош" localSheetId="5">#REF!</definedName>
    <definedName name="кепгнош" localSheetId="6">#REF!</definedName>
    <definedName name="кепгнош" localSheetId="1">#REF!</definedName>
    <definedName name="кепгнош">#REF!</definedName>
    <definedName name="кеппппппппппп" localSheetId="4" hidden="1">{#N/A,#N/A,TRUE,"Лист1";#N/A,#N/A,TRUE,"Лист2";#N/A,#N/A,TRUE,"Лист3"}</definedName>
    <definedName name="кеппппппппппп" localSheetId="3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localSheetId="7" hidden="1">{#N/A,#N/A,TRUE,"Лист1";#N/A,#N/A,TRUE,"Лист2";#N/A,#N/A,TRUE,"Лист3"}</definedName>
    <definedName name="кеппппппппппп" localSheetId="8" hidden="1">{#N/A,#N/A,TRUE,"Лист1";#N/A,#N/A,TRUE,"Лист2";#N/A,#N/A,TRUE,"Лист3"}</definedName>
    <definedName name="кеппппппппппп" localSheetId="5" hidden="1">{#N/A,#N/A,TRUE,"Лист1";#N/A,#N/A,TRUE,"Лист2";#N/A,#N/A,TRUE,"Лист3"}</definedName>
    <definedName name="кеппппппппппп" localSheetId="6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епр" localSheetId="4">#REF!</definedName>
    <definedName name="кепр" localSheetId="3">#REF!</definedName>
    <definedName name="кепр" localSheetId="2">#REF!</definedName>
    <definedName name="кепр" localSheetId="7">#REF!</definedName>
    <definedName name="кепр" localSheetId="8">#REF!</definedName>
    <definedName name="кепр" localSheetId="5">#REF!</definedName>
    <definedName name="кепр" localSheetId="6">#REF!</definedName>
    <definedName name="кепр" localSheetId="1">#REF!</definedName>
    <definedName name="кепр">#REF!</definedName>
    <definedName name="керножкещшор" localSheetId="4">#REF!</definedName>
    <definedName name="керножкещшор" localSheetId="3">#REF!</definedName>
    <definedName name="керножкещшор" localSheetId="2">#REF!</definedName>
    <definedName name="керножкещшор" localSheetId="7">#REF!</definedName>
    <definedName name="керножкещшор" localSheetId="8">#REF!</definedName>
    <definedName name="керножкещшор" localSheetId="5">#REF!</definedName>
    <definedName name="керножкещшор" localSheetId="6">#REF!</definedName>
    <definedName name="керножкещшор" localSheetId="1">#REF!</definedName>
    <definedName name="керножкещшор">#REF!</definedName>
    <definedName name="кещзро" localSheetId="4">#REF!</definedName>
    <definedName name="кещзро" localSheetId="3">#REF!</definedName>
    <definedName name="кещзро" localSheetId="2">#REF!</definedName>
    <definedName name="кещзро" localSheetId="7">#REF!</definedName>
    <definedName name="кещзро" localSheetId="8">#REF!</definedName>
    <definedName name="кещзро" localSheetId="5">#REF!</definedName>
    <definedName name="кещзро" localSheetId="6">#REF!</definedName>
    <definedName name="кещзро" localSheetId="1">#REF!</definedName>
    <definedName name="кещзро">#REF!</definedName>
    <definedName name="кй23" localSheetId="4">#REF!</definedName>
    <definedName name="кй23" localSheetId="3">#REF!</definedName>
    <definedName name="кй23" localSheetId="2">#REF!</definedName>
    <definedName name="кй23" localSheetId="7">#REF!</definedName>
    <definedName name="кй23" localSheetId="8">#REF!</definedName>
    <definedName name="кй23" localSheetId="5">#REF!</definedName>
    <definedName name="кй23" localSheetId="6">#REF!</definedName>
    <definedName name="кй23" localSheetId="1">#REF!</definedName>
    <definedName name="кй23">#REF!</definedName>
    <definedName name="кке5н67" localSheetId="4">#REF!</definedName>
    <definedName name="кке5н67" localSheetId="3">#REF!</definedName>
    <definedName name="кке5н67" localSheetId="2">#REF!</definedName>
    <definedName name="кке5н67" localSheetId="7">#REF!</definedName>
    <definedName name="кке5н67" localSheetId="8">#REF!</definedName>
    <definedName name="кке5н67" localSheetId="5">#REF!</definedName>
    <definedName name="кке5н67" localSheetId="6">#REF!</definedName>
    <definedName name="кке5н67" localSheetId="1">#REF!</definedName>
    <definedName name="кке5н67">#REF!</definedName>
    <definedName name="кккк" localSheetId="4">#REF!</definedName>
    <definedName name="кккк" localSheetId="3">#REF!</definedName>
    <definedName name="кккк" localSheetId="2">#REF!</definedName>
    <definedName name="кккк" localSheetId="7">#REF!</definedName>
    <definedName name="кккк" localSheetId="8">#REF!</definedName>
    <definedName name="кккк" localSheetId="5">#REF!</definedName>
    <definedName name="кккк" localSheetId="6">#REF!</definedName>
    <definedName name="кккк" localSheetId="1">#REF!</definedName>
    <definedName name="кккк">#REF!</definedName>
    <definedName name="Класс">[64]класс!$A$1:$B$229</definedName>
    <definedName name="клуоцуждлаэдент" localSheetId="4">#REF!</definedName>
    <definedName name="клуоцуждлаэдент" localSheetId="3">#REF!</definedName>
    <definedName name="клуоцуждлаэдент" localSheetId="2">#REF!</definedName>
    <definedName name="клуоцуждлаэдент" localSheetId="7">#REF!</definedName>
    <definedName name="клуоцуждлаэдент" localSheetId="8">#REF!</definedName>
    <definedName name="клуоцуждлаэдент" localSheetId="5">#REF!</definedName>
    <definedName name="клуоцуждлаэдент" localSheetId="6">#REF!</definedName>
    <definedName name="клуоцуждлаэдент" localSheetId="1">#REF!</definedName>
    <definedName name="клуоцуждлаэдент">#REF!</definedName>
    <definedName name="кн" localSheetId="4">#REF!</definedName>
    <definedName name="кн" localSheetId="3">#REF!</definedName>
    <definedName name="кн" localSheetId="2">#REF!</definedName>
    <definedName name="кн" localSheetId="7">#REF!</definedName>
    <definedName name="кн" localSheetId="8">#REF!</definedName>
    <definedName name="кн" localSheetId="5">#REF!</definedName>
    <definedName name="кн" localSheetId="6">#REF!</definedName>
    <definedName name="кн" localSheetId="1">#REF!</definedName>
    <definedName name="кн">#REF!</definedName>
    <definedName name="кнр" localSheetId="4">#REF!</definedName>
    <definedName name="кнр" localSheetId="3">#REF!</definedName>
    <definedName name="кнр" localSheetId="2">#REF!</definedName>
    <definedName name="кнр" localSheetId="7">#REF!</definedName>
    <definedName name="кнр" localSheetId="8">#REF!</definedName>
    <definedName name="кнр" localSheetId="5">#REF!</definedName>
    <definedName name="кнр" localSheetId="6">#REF!</definedName>
    <definedName name="кнр" localSheetId="1">#REF!</definedName>
    <definedName name="кнр">#REF!</definedName>
    <definedName name="кнрг" localSheetId="4">#REF!</definedName>
    <definedName name="кнрг" localSheetId="3">#REF!</definedName>
    <definedName name="кнрг" localSheetId="2">#REF!</definedName>
    <definedName name="кнрг" localSheetId="7">#REF!</definedName>
    <definedName name="кнрг" localSheetId="8">#REF!</definedName>
    <definedName name="кнрг" localSheetId="5">#REF!</definedName>
    <definedName name="кнрг" localSheetId="6">#REF!</definedName>
    <definedName name="кнрг" localSheetId="1">#REF!</definedName>
    <definedName name="кнрг">#REF!</definedName>
    <definedName name="Код" localSheetId="4">#REF!</definedName>
    <definedName name="Код" localSheetId="3">#REF!</definedName>
    <definedName name="Код" localSheetId="2">#REF!</definedName>
    <definedName name="Код" localSheetId="7">#REF!</definedName>
    <definedName name="Код" localSheetId="8">#REF!</definedName>
    <definedName name="Код" localSheetId="5">#REF!</definedName>
    <definedName name="Код" localSheetId="6">#REF!</definedName>
    <definedName name="Код" localSheetId="1">#REF!</definedName>
    <definedName name="Код">#REF!</definedName>
    <definedName name="Код_1" localSheetId="4">#REF!</definedName>
    <definedName name="Код_1" localSheetId="3">#REF!</definedName>
    <definedName name="Код_1" localSheetId="2">#REF!</definedName>
    <definedName name="Код_1" localSheetId="7">#REF!</definedName>
    <definedName name="Код_1" localSheetId="8">#REF!</definedName>
    <definedName name="Код_1" localSheetId="5">#REF!</definedName>
    <definedName name="Код_1" localSheetId="6">#REF!</definedName>
    <definedName name="Код_1" localSheetId="1">#REF!</definedName>
    <definedName name="Код_1">#REF!</definedName>
    <definedName name="Код_10" localSheetId="4">#REF!</definedName>
    <definedName name="Код_10" localSheetId="3">#REF!</definedName>
    <definedName name="Код_10" localSheetId="2">#REF!</definedName>
    <definedName name="Код_10" localSheetId="7">#REF!</definedName>
    <definedName name="Код_10" localSheetId="8">#REF!</definedName>
    <definedName name="Код_10" localSheetId="5">#REF!</definedName>
    <definedName name="Код_10" localSheetId="6">#REF!</definedName>
    <definedName name="Код_10" localSheetId="1">#REF!</definedName>
    <definedName name="Код_10">#REF!</definedName>
    <definedName name="Код_11" localSheetId="4">#REF!</definedName>
    <definedName name="Код_11" localSheetId="3">#REF!</definedName>
    <definedName name="Код_11" localSheetId="2">#REF!</definedName>
    <definedName name="Код_11" localSheetId="7">#REF!</definedName>
    <definedName name="Код_11" localSheetId="8">#REF!</definedName>
    <definedName name="Код_11" localSheetId="5">#REF!</definedName>
    <definedName name="Код_11" localSheetId="6">#REF!</definedName>
    <definedName name="Код_11" localSheetId="1">#REF!</definedName>
    <definedName name="Код_11">#REF!</definedName>
    <definedName name="Код_12" localSheetId="4">#REF!</definedName>
    <definedName name="Код_12" localSheetId="3">#REF!</definedName>
    <definedName name="Код_12" localSheetId="2">#REF!</definedName>
    <definedName name="Код_12" localSheetId="7">#REF!</definedName>
    <definedName name="Код_12" localSheetId="8">#REF!</definedName>
    <definedName name="Код_12" localSheetId="5">#REF!</definedName>
    <definedName name="Код_12" localSheetId="6">#REF!</definedName>
    <definedName name="Код_12" localSheetId="1">#REF!</definedName>
    <definedName name="Код_12">#REF!</definedName>
    <definedName name="Код_13" localSheetId="4">#REF!</definedName>
    <definedName name="Код_13" localSheetId="3">#REF!</definedName>
    <definedName name="Код_13" localSheetId="2">#REF!</definedName>
    <definedName name="Код_13" localSheetId="7">#REF!</definedName>
    <definedName name="Код_13" localSheetId="8">#REF!</definedName>
    <definedName name="Код_13" localSheetId="5">#REF!</definedName>
    <definedName name="Код_13" localSheetId="6">#REF!</definedName>
    <definedName name="Код_13" localSheetId="1">#REF!</definedName>
    <definedName name="Код_13">#REF!</definedName>
    <definedName name="Код_2" localSheetId="4">#REF!</definedName>
    <definedName name="Код_2" localSheetId="3">#REF!</definedName>
    <definedName name="Код_2" localSheetId="2">#REF!</definedName>
    <definedName name="Код_2" localSheetId="7">#REF!</definedName>
    <definedName name="Код_2" localSheetId="8">#REF!</definedName>
    <definedName name="Код_2" localSheetId="5">#REF!</definedName>
    <definedName name="Код_2" localSheetId="6">#REF!</definedName>
    <definedName name="Код_2" localSheetId="1">#REF!</definedName>
    <definedName name="Код_2">#REF!</definedName>
    <definedName name="Код_3" localSheetId="4">#REF!</definedName>
    <definedName name="Код_3" localSheetId="3">#REF!</definedName>
    <definedName name="Код_3" localSheetId="2">#REF!</definedName>
    <definedName name="Код_3" localSheetId="7">#REF!</definedName>
    <definedName name="Код_3" localSheetId="8">#REF!</definedName>
    <definedName name="Код_3" localSheetId="5">#REF!</definedName>
    <definedName name="Код_3" localSheetId="6">#REF!</definedName>
    <definedName name="Код_3" localSheetId="1">#REF!</definedName>
    <definedName name="Код_3">#REF!</definedName>
    <definedName name="Код_4" localSheetId="4">#REF!</definedName>
    <definedName name="Код_4" localSheetId="3">#REF!</definedName>
    <definedName name="Код_4" localSheetId="2">#REF!</definedName>
    <definedName name="Код_4" localSheetId="7">#REF!</definedName>
    <definedName name="Код_4" localSheetId="8">#REF!</definedName>
    <definedName name="Код_4" localSheetId="5">#REF!</definedName>
    <definedName name="Код_4" localSheetId="6">#REF!</definedName>
    <definedName name="Код_4" localSheetId="1">#REF!</definedName>
    <definedName name="Код_4">#REF!</definedName>
    <definedName name="Код_5" localSheetId="4">#REF!</definedName>
    <definedName name="Код_5" localSheetId="3">#REF!</definedName>
    <definedName name="Код_5" localSheetId="2">#REF!</definedName>
    <definedName name="Код_5" localSheetId="7">#REF!</definedName>
    <definedName name="Код_5" localSheetId="8">#REF!</definedName>
    <definedName name="Код_5" localSheetId="5">#REF!</definedName>
    <definedName name="Код_5" localSheetId="6">#REF!</definedName>
    <definedName name="Код_5" localSheetId="1">#REF!</definedName>
    <definedName name="Код_5">#REF!</definedName>
    <definedName name="Код_6" localSheetId="4">#REF!</definedName>
    <definedName name="Код_6" localSheetId="3">#REF!</definedName>
    <definedName name="Код_6" localSheetId="2">#REF!</definedName>
    <definedName name="Код_6" localSheetId="7">#REF!</definedName>
    <definedName name="Код_6" localSheetId="8">#REF!</definedName>
    <definedName name="Код_6" localSheetId="5">#REF!</definedName>
    <definedName name="Код_6" localSheetId="6">#REF!</definedName>
    <definedName name="Код_6" localSheetId="1">#REF!</definedName>
    <definedName name="Код_6">#REF!</definedName>
    <definedName name="Код_7" localSheetId="4">#REF!</definedName>
    <definedName name="Код_7" localSheetId="3">#REF!</definedName>
    <definedName name="Код_7" localSheetId="2">#REF!</definedName>
    <definedName name="Код_7" localSheetId="7">#REF!</definedName>
    <definedName name="Код_7" localSheetId="8">#REF!</definedName>
    <definedName name="Код_7" localSheetId="5">#REF!</definedName>
    <definedName name="Код_7" localSheetId="6">#REF!</definedName>
    <definedName name="Код_7" localSheetId="1">#REF!</definedName>
    <definedName name="Код_7">#REF!</definedName>
    <definedName name="Код_8" localSheetId="4">#REF!</definedName>
    <definedName name="Код_8" localSheetId="3">#REF!</definedName>
    <definedName name="Код_8" localSheetId="2">#REF!</definedName>
    <definedName name="Код_8" localSheetId="7">#REF!</definedName>
    <definedName name="Код_8" localSheetId="8">#REF!</definedName>
    <definedName name="Код_8" localSheetId="5">#REF!</definedName>
    <definedName name="Код_8" localSheetId="6">#REF!</definedName>
    <definedName name="Код_8" localSheetId="1">#REF!</definedName>
    <definedName name="Код_8">#REF!</definedName>
    <definedName name="Код_9" localSheetId="4">#REF!</definedName>
    <definedName name="Код_9" localSheetId="3">#REF!</definedName>
    <definedName name="Код_9" localSheetId="2">#REF!</definedName>
    <definedName name="Код_9" localSheetId="7">#REF!</definedName>
    <definedName name="Код_9" localSheetId="8">#REF!</definedName>
    <definedName name="Код_9" localSheetId="5">#REF!</definedName>
    <definedName name="Код_9" localSheetId="6">#REF!</definedName>
    <definedName name="Код_9" localSheetId="1">#REF!</definedName>
    <definedName name="Код_9">#REF!</definedName>
    <definedName name="Коечный" localSheetId="4">#REF!</definedName>
    <definedName name="Коечный" localSheetId="3">#REF!</definedName>
    <definedName name="Коечный" localSheetId="2">#REF!</definedName>
    <definedName name="Коечный" localSheetId="7">#REF!</definedName>
    <definedName name="Коечный" localSheetId="8">#REF!</definedName>
    <definedName name="Коечный" localSheetId="5">#REF!</definedName>
    <definedName name="Коечный" localSheetId="6">#REF!</definedName>
    <definedName name="Коечный" localSheetId="1">#REF!</definedName>
    <definedName name="Коечный">#REF!</definedName>
    <definedName name="койки" localSheetId="4">#REF!</definedName>
    <definedName name="койки" localSheetId="3">#REF!</definedName>
    <definedName name="койки" localSheetId="2">#REF!</definedName>
    <definedName name="койки" localSheetId="7">#REF!</definedName>
    <definedName name="койки" localSheetId="8">#REF!</definedName>
    <definedName name="койки" localSheetId="5">#REF!</definedName>
    <definedName name="койки" localSheetId="6">#REF!</definedName>
    <definedName name="койки" localSheetId="1">#REF!</definedName>
    <definedName name="койки">#REF!</definedName>
    <definedName name="кол_ауп">[10]Main!$B$89</definedName>
    <definedName name="кол_вп">[10]Main!$B$91</definedName>
    <definedName name="кол_общ">[10]Main!$B$92</definedName>
    <definedName name="кол_пп">[10]Main!$B$90</definedName>
    <definedName name="ком">'[65]Способ закупки'!$A$1:$A$14</definedName>
    <definedName name="комиссия">[10]Main!$B$98</definedName>
    <definedName name="коммунал_затраты_10мес">#N/A</definedName>
    <definedName name="коммунал_затраты_11мес">#N/A</definedName>
    <definedName name="коммунал_затраты_12мес">#N/A</definedName>
    <definedName name="коммунал_затраты_1год">#N/A</definedName>
    <definedName name="коммунал_затраты_1мес">#N/A</definedName>
    <definedName name="коммунал_затраты_2год">#N/A</definedName>
    <definedName name="коммунал_затраты_2мес">#N/A</definedName>
    <definedName name="коммунал_затраты_3год">#N/A</definedName>
    <definedName name="коммунал_затраты_3мес">#N/A</definedName>
    <definedName name="коммунал_затраты_4мес">#N/A</definedName>
    <definedName name="коммунал_затраты_5мес">#N/A</definedName>
    <definedName name="коммунал_затраты_6мес">#N/A</definedName>
    <definedName name="коммунал_затраты_7мес">#N/A</definedName>
    <definedName name="коммунал_затраты_8мес">#N/A</definedName>
    <definedName name="коммунал_затраты_9мес">#N/A</definedName>
    <definedName name="компания">[10]Main!$E$6</definedName>
    <definedName name="конец">[10]Main!$D$34</definedName>
    <definedName name="копия" localSheetId="4">#REF!</definedName>
    <definedName name="копия" localSheetId="3">#REF!</definedName>
    <definedName name="копия" localSheetId="2">#REF!</definedName>
    <definedName name="копия" localSheetId="7">#REF!</definedName>
    <definedName name="копия" localSheetId="8">#REF!</definedName>
    <definedName name="копия" localSheetId="5">#REF!</definedName>
    <definedName name="копия" localSheetId="6">#REF!</definedName>
    <definedName name="копия" localSheetId="0">#REF!</definedName>
    <definedName name="копия" localSheetId="1">#REF!</definedName>
    <definedName name="копия">#REF!</definedName>
    <definedName name="коррекция" localSheetId="4">#REF!</definedName>
    <definedName name="коррекция" localSheetId="3">#REF!</definedName>
    <definedName name="коррекция" localSheetId="2">#REF!</definedName>
    <definedName name="коррекция" localSheetId="7">#REF!</definedName>
    <definedName name="коррекция" localSheetId="8">#REF!</definedName>
    <definedName name="коррекция" localSheetId="5">#REF!</definedName>
    <definedName name="коррекция" localSheetId="6">#REF!</definedName>
    <definedName name="коррекция" localSheetId="1">#REF!</definedName>
    <definedName name="коррекция">#REF!</definedName>
    <definedName name="кост" localSheetId="4">#REF!</definedName>
    <definedName name="кост" localSheetId="3">#REF!</definedName>
    <definedName name="кост" localSheetId="2">#REF!</definedName>
    <definedName name="кост" localSheetId="7">#REF!</definedName>
    <definedName name="кост" localSheetId="8">#REF!</definedName>
    <definedName name="кост" localSheetId="5">#REF!</definedName>
    <definedName name="кост" localSheetId="6">#REF!</definedName>
    <definedName name="кост" localSheetId="1">#REF!</definedName>
    <definedName name="кост">#REF!</definedName>
    <definedName name="котиров" localSheetId="4">#REF!</definedName>
    <definedName name="котиров" localSheetId="3">#REF!</definedName>
    <definedName name="котиров" localSheetId="2">#REF!</definedName>
    <definedName name="котиров" localSheetId="7">#REF!</definedName>
    <definedName name="котиров" localSheetId="8">#REF!</definedName>
    <definedName name="котиров" localSheetId="5">#REF!</definedName>
    <definedName name="котиров" localSheetId="6">#REF!</definedName>
    <definedName name="котиров" localSheetId="1">#REF!</definedName>
    <definedName name="котиров">#REF!</definedName>
    <definedName name="котиров_1" localSheetId="4">#REF!</definedName>
    <definedName name="котиров_1" localSheetId="3">#REF!</definedName>
    <definedName name="котиров_1" localSheetId="2">#REF!</definedName>
    <definedName name="котиров_1" localSheetId="7">#REF!</definedName>
    <definedName name="котиров_1" localSheetId="8">#REF!</definedName>
    <definedName name="котиров_1" localSheetId="5">#REF!</definedName>
    <definedName name="котиров_1" localSheetId="6">#REF!</definedName>
    <definedName name="котиров_1" localSheetId="1">#REF!</definedName>
    <definedName name="котиров_1">#REF!</definedName>
    <definedName name="котиров_2" localSheetId="4">#REF!</definedName>
    <definedName name="котиров_2" localSheetId="3">#REF!</definedName>
    <definedName name="котиров_2" localSheetId="2">#REF!</definedName>
    <definedName name="котиров_2" localSheetId="7">#REF!</definedName>
    <definedName name="котиров_2" localSheetId="8">#REF!</definedName>
    <definedName name="котиров_2" localSheetId="5">#REF!</definedName>
    <definedName name="котиров_2" localSheetId="6">#REF!</definedName>
    <definedName name="котиров_2" localSheetId="1">#REF!</definedName>
    <definedName name="котиров_2">#REF!</definedName>
    <definedName name="котиров_3" localSheetId="4">#REF!</definedName>
    <definedName name="котиров_3" localSheetId="3">#REF!</definedName>
    <definedName name="котиров_3" localSheetId="2">#REF!</definedName>
    <definedName name="котиров_3" localSheetId="7">#REF!</definedName>
    <definedName name="котиров_3" localSheetId="8">#REF!</definedName>
    <definedName name="котиров_3" localSheetId="5">#REF!</definedName>
    <definedName name="котиров_3" localSheetId="6">#REF!</definedName>
    <definedName name="котиров_3" localSheetId="1">#REF!</definedName>
    <definedName name="котиров_3">#REF!</definedName>
    <definedName name="котиров_4" localSheetId="4">#REF!</definedName>
    <definedName name="котиров_4" localSheetId="3">#REF!</definedName>
    <definedName name="котиров_4" localSheetId="2">#REF!</definedName>
    <definedName name="котиров_4" localSheetId="7">#REF!</definedName>
    <definedName name="котиров_4" localSheetId="8">#REF!</definedName>
    <definedName name="котиров_4" localSheetId="5">#REF!</definedName>
    <definedName name="котиров_4" localSheetId="6">#REF!</definedName>
    <definedName name="котиров_4" localSheetId="1">#REF!</definedName>
    <definedName name="котиров_4">#REF!</definedName>
    <definedName name="КПВЭД">[48]КПВЭД!$A$1:$A$3142</definedName>
    <definedName name="КПВЭД_1" localSheetId="4">#REF!</definedName>
    <definedName name="КПВЭД_1" localSheetId="3">#REF!</definedName>
    <definedName name="КПВЭД_1" localSheetId="2">#REF!</definedName>
    <definedName name="КПВЭД_1" localSheetId="7">#REF!</definedName>
    <definedName name="КПВЭД_1" localSheetId="8">#REF!</definedName>
    <definedName name="КПВЭД_1" localSheetId="5">#REF!</definedName>
    <definedName name="КПВЭД_1" localSheetId="6">#REF!</definedName>
    <definedName name="КПВЭД_1" localSheetId="0">#REF!</definedName>
    <definedName name="КПВЭД_1" localSheetId="1">#REF!</definedName>
    <definedName name="КПВЭД_1">#REF!</definedName>
    <definedName name="КПВЭД_2" localSheetId="4">#REF!</definedName>
    <definedName name="КПВЭД_2" localSheetId="3">#REF!</definedName>
    <definedName name="КПВЭД_2" localSheetId="2">#REF!</definedName>
    <definedName name="КПВЭД_2" localSheetId="7">#REF!</definedName>
    <definedName name="КПВЭД_2" localSheetId="8">#REF!</definedName>
    <definedName name="КПВЭД_2" localSheetId="5">#REF!</definedName>
    <definedName name="КПВЭД_2" localSheetId="6">#REF!</definedName>
    <definedName name="КПВЭД_2" localSheetId="1">#REF!</definedName>
    <definedName name="КПВЭД_2">#REF!</definedName>
    <definedName name="КПВЭД_3" localSheetId="4">#REF!</definedName>
    <definedName name="КПВЭД_3" localSheetId="3">#REF!</definedName>
    <definedName name="КПВЭД_3" localSheetId="2">#REF!</definedName>
    <definedName name="КПВЭД_3" localSheetId="7">#REF!</definedName>
    <definedName name="КПВЭД_3" localSheetId="8">#REF!</definedName>
    <definedName name="КПВЭД_3" localSheetId="5">#REF!</definedName>
    <definedName name="КПВЭД_3" localSheetId="6">#REF!</definedName>
    <definedName name="КПВЭД_3" localSheetId="1">#REF!</definedName>
    <definedName name="КПВЭД_3">#REF!</definedName>
    <definedName name="КПВЭД_4" localSheetId="4">#REF!</definedName>
    <definedName name="КПВЭД_4" localSheetId="3">#REF!</definedName>
    <definedName name="КПВЭД_4" localSheetId="2">#REF!</definedName>
    <definedName name="КПВЭД_4" localSheetId="7">#REF!</definedName>
    <definedName name="КПВЭД_4" localSheetId="8">#REF!</definedName>
    <definedName name="КПВЭД_4" localSheetId="5">#REF!</definedName>
    <definedName name="КПВЭД_4" localSheetId="6">#REF!</definedName>
    <definedName name="КПВЭД_4" localSheetId="1">#REF!</definedName>
    <definedName name="КПВЭД_4">#REF!</definedName>
    <definedName name="КПВЭД_5" localSheetId="4">#REF!</definedName>
    <definedName name="КПВЭД_5" localSheetId="3">#REF!</definedName>
    <definedName name="КПВЭД_5" localSheetId="2">#REF!</definedName>
    <definedName name="КПВЭД_5" localSheetId="7">#REF!</definedName>
    <definedName name="КПВЭД_5" localSheetId="8">#REF!</definedName>
    <definedName name="КПВЭД_5" localSheetId="5">#REF!</definedName>
    <definedName name="КПВЭД_5" localSheetId="6">#REF!</definedName>
    <definedName name="КПВЭД_5" localSheetId="1">#REF!</definedName>
    <definedName name="КПВЭД_5">#REF!</definedName>
    <definedName name="кпджщл\" localSheetId="4">#REF!</definedName>
    <definedName name="кпджщл\" localSheetId="3">#REF!</definedName>
    <definedName name="кпджщл\" localSheetId="2">#REF!</definedName>
    <definedName name="кпджщл\" localSheetId="7">#REF!</definedName>
    <definedName name="кпджщл\" localSheetId="8">#REF!</definedName>
    <definedName name="кпджщл\" localSheetId="5">#REF!</definedName>
    <definedName name="кпджщл\" localSheetId="6">#REF!</definedName>
    <definedName name="кпджщл\" localSheetId="1">#REF!</definedName>
    <definedName name="кпджщл\">#REF!</definedName>
    <definedName name="КПНЕ" localSheetId="4">#REF!</definedName>
    <definedName name="КПНЕ" localSheetId="3">#REF!</definedName>
    <definedName name="КПНЕ" localSheetId="2">#REF!</definedName>
    <definedName name="КПНЕ" localSheetId="7">#REF!</definedName>
    <definedName name="КПНЕ" localSheetId="8">#REF!</definedName>
    <definedName name="КПНЕ" localSheetId="5">#REF!</definedName>
    <definedName name="КПНЕ" localSheetId="6">#REF!</definedName>
    <definedName name="КПНЕ" localSheetId="1">#REF!</definedName>
    <definedName name="КПНЕ">#REF!</definedName>
    <definedName name="кпо" localSheetId="4">[45]бланк!#REF!</definedName>
    <definedName name="кпо" localSheetId="3">[45]бланк!#REF!</definedName>
    <definedName name="кпо" localSheetId="2">[45]бланк!#REF!</definedName>
    <definedName name="кпо" localSheetId="7">[45]бланк!#REF!</definedName>
    <definedName name="кпо" localSheetId="8">[45]бланк!#REF!</definedName>
    <definedName name="кпо" localSheetId="5">[45]бланк!#REF!</definedName>
    <definedName name="кпо" localSheetId="6">[45]бланк!#REF!</definedName>
    <definedName name="кпо" localSheetId="1">[45]бланк!#REF!</definedName>
    <definedName name="кпо">[45]бланк!#REF!</definedName>
    <definedName name="КПОР" localSheetId="4">#REF!</definedName>
    <definedName name="КПОР" localSheetId="3">#REF!</definedName>
    <definedName name="КПОР" localSheetId="2">#REF!</definedName>
    <definedName name="КПОР" localSheetId="7">#REF!</definedName>
    <definedName name="КПОР" localSheetId="8">#REF!</definedName>
    <definedName name="КПОР" localSheetId="5">#REF!</definedName>
    <definedName name="КПОР" localSheetId="6">#REF!</definedName>
    <definedName name="КПОР" localSheetId="1">#REF!</definedName>
    <definedName name="КПОР">#REF!</definedName>
    <definedName name="кпр">[10]Main!$B$33</definedName>
    <definedName name="кпр_пп">'[10]1'!$C$5:$C$26</definedName>
    <definedName name="кпрук" localSheetId="4">#REF!</definedName>
    <definedName name="кпрук" localSheetId="3">#REF!</definedName>
    <definedName name="кпрук" localSheetId="2">#REF!</definedName>
    <definedName name="кпрук" localSheetId="7">#REF!</definedName>
    <definedName name="кпрук" localSheetId="8">#REF!</definedName>
    <definedName name="кпрук" localSheetId="5">#REF!</definedName>
    <definedName name="кпрук" localSheetId="6">#REF!</definedName>
    <definedName name="кпрук" localSheetId="1">#REF!</definedName>
    <definedName name="кпрук">#REF!</definedName>
    <definedName name="кпры">'[10]2'!$C$3:$C$293</definedName>
    <definedName name="Кровь" localSheetId="4">#REF!</definedName>
    <definedName name="Кровь" localSheetId="3">#REF!</definedName>
    <definedName name="Кровь" localSheetId="2">#REF!</definedName>
    <definedName name="Кровь" localSheetId="7">#REF!</definedName>
    <definedName name="Кровь" localSheetId="8">#REF!</definedName>
    <definedName name="Кровь" localSheetId="5">#REF!</definedName>
    <definedName name="Кровь" localSheetId="6">#REF!</definedName>
    <definedName name="Кровь" localSheetId="1">#REF!</definedName>
    <definedName name="Кровь">#REF!</definedName>
    <definedName name="КУ" localSheetId="4">#REF!</definedName>
    <definedName name="КУ" localSheetId="3">#REF!</definedName>
    <definedName name="КУ" localSheetId="2">#REF!</definedName>
    <definedName name="КУ" localSheetId="7">#REF!</definedName>
    <definedName name="КУ" localSheetId="8">#REF!</definedName>
    <definedName name="КУ" localSheetId="5">#REF!</definedName>
    <definedName name="КУ" localSheetId="6">#REF!</definedName>
    <definedName name="КУ" localSheetId="1">#REF!</definedName>
    <definedName name="КУ">#REF!</definedName>
    <definedName name="КУ3574" localSheetId="4">#REF!</definedName>
    <definedName name="КУ3574" localSheetId="3">#REF!</definedName>
    <definedName name="КУ3574" localSheetId="2">#REF!</definedName>
    <definedName name="КУ3574" localSheetId="7">#REF!</definedName>
    <definedName name="КУ3574" localSheetId="8">#REF!</definedName>
    <definedName name="КУ3574" localSheetId="5">#REF!</definedName>
    <definedName name="КУ3574" localSheetId="6">#REF!</definedName>
    <definedName name="КУ3574" localSheetId="1">#REF!</definedName>
    <definedName name="КУ3574">#REF!</definedName>
    <definedName name="КУ45Е" localSheetId="4">#REF!</definedName>
    <definedName name="КУ45Е" localSheetId="3">#REF!</definedName>
    <definedName name="КУ45Е" localSheetId="2">#REF!</definedName>
    <definedName name="КУ45Е" localSheetId="7">#REF!</definedName>
    <definedName name="КУ45Е" localSheetId="8">#REF!</definedName>
    <definedName name="КУ45Е" localSheetId="5">#REF!</definedName>
    <definedName name="КУ45Е" localSheetId="6">#REF!</definedName>
    <definedName name="КУ45Е" localSheetId="1">#REF!</definedName>
    <definedName name="КУ45Е">#REF!</definedName>
    <definedName name="куку" localSheetId="4">#REF!</definedName>
    <definedName name="куку" localSheetId="3">#REF!</definedName>
    <definedName name="куку" localSheetId="2">#REF!</definedName>
    <definedName name="куку" localSheetId="7">#REF!</definedName>
    <definedName name="куку" localSheetId="8">#REF!</definedName>
    <definedName name="куку" localSheetId="5">#REF!</definedName>
    <definedName name="куку" localSheetId="6">#REF!</definedName>
    <definedName name="куку" localSheetId="1">#REF!</definedName>
    <definedName name="куку">#REF!</definedName>
    <definedName name="культ" localSheetId="4" hidden="1">{#N/A,#N/A,TRUE,"Лист1";#N/A,#N/A,TRUE,"Лист2";#N/A,#N/A,TRUE,"Лист3"}</definedName>
    <definedName name="культ" localSheetId="3" hidden="1">{#N/A,#N/A,TRUE,"Лист1";#N/A,#N/A,TRUE,"Лист2";#N/A,#N/A,TRUE,"Лист3"}</definedName>
    <definedName name="культ" localSheetId="2" hidden="1">{#N/A,#N/A,TRUE,"Лист1";#N/A,#N/A,TRUE,"Лист2";#N/A,#N/A,TRUE,"Лист3"}</definedName>
    <definedName name="культ" localSheetId="7" hidden="1">{#N/A,#N/A,TRUE,"Лист1";#N/A,#N/A,TRUE,"Лист2";#N/A,#N/A,TRUE,"Лист3"}</definedName>
    <definedName name="культ" localSheetId="8" hidden="1">{#N/A,#N/A,TRUE,"Лист1";#N/A,#N/A,TRUE,"Лист2";#N/A,#N/A,TRUE,"Лист3"}</definedName>
    <definedName name="культ" localSheetId="5" hidden="1">{#N/A,#N/A,TRUE,"Лист1";#N/A,#N/A,TRUE,"Лист2";#N/A,#N/A,TRUE,"Лист3"}</definedName>
    <definedName name="культ" localSheetId="6" hidden="1">{#N/A,#N/A,TRUE,"Лист1";#N/A,#N/A,TRUE,"Лист2";#N/A,#N/A,TRUE,"Лист3"}</definedName>
    <definedName name="культ" localSheetId="1" hidden="1">{#N/A,#N/A,TRUE,"Лист1";#N/A,#N/A,TRUE,"Лист2";#N/A,#N/A,TRUE,"Лист3"}</definedName>
    <definedName name="культ" hidden="1">{#N/A,#N/A,TRUE,"Лист1";#N/A,#N/A,TRUE,"Лист2";#N/A,#N/A,TRUE,"Лист3"}</definedName>
    <definedName name="курс">#N/A</definedName>
    <definedName name="курс_2005" localSheetId="4">#REF!</definedName>
    <definedName name="курс_2005" localSheetId="3">#REF!</definedName>
    <definedName name="курс_2005" localSheetId="2">#REF!</definedName>
    <definedName name="курс_2005" localSheetId="7">#REF!</definedName>
    <definedName name="курс_2005" localSheetId="8">#REF!</definedName>
    <definedName name="курс_2005" localSheetId="5">#REF!</definedName>
    <definedName name="курс_2005" localSheetId="6">#REF!</definedName>
    <definedName name="курс_2005" localSheetId="1">#REF!</definedName>
    <definedName name="курс_2005">#REF!</definedName>
    <definedName name="курс_2006" localSheetId="4">#REF!</definedName>
    <definedName name="курс_2006" localSheetId="3">#REF!</definedName>
    <definedName name="курс_2006" localSheetId="2">#REF!</definedName>
    <definedName name="курс_2006" localSheetId="7">#REF!</definedName>
    <definedName name="курс_2006" localSheetId="8">#REF!</definedName>
    <definedName name="курс_2006" localSheetId="5">#REF!</definedName>
    <definedName name="курс_2006" localSheetId="6">#REF!</definedName>
    <definedName name="курс_2006" localSheetId="1">#REF!</definedName>
    <definedName name="курс_2006">#REF!</definedName>
    <definedName name="курс_2007" localSheetId="4">#REF!</definedName>
    <definedName name="курс_2007" localSheetId="3">#REF!</definedName>
    <definedName name="курс_2007" localSheetId="2">#REF!</definedName>
    <definedName name="курс_2007" localSheetId="7">#REF!</definedName>
    <definedName name="курс_2007" localSheetId="8">#REF!</definedName>
    <definedName name="курс_2007" localSheetId="5">#REF!</definedName>
    <definedName name="курс_2007" localSheetId="6">#REF!</definedName>
    <definedName name="курс_2007" localSheetId="1">#REF!</definedName>
    <definedName name="курс_2007">#REF!</definedName>
    <definedName name="курс_2008" localSheetId="4">#REF!</definedName>
    <definedName name="курс_2008" localSheetId="3">#REF!</definedName>
    <definedName name="курс_2008" localSheetId="2">#REF!</definedName>
    <definedName name="курс_2008" localSheetId="7">#REF!</definedName>
    <definedName name="курс_2008" localSheetId="8">#REF!</definedName>
    <definedName name="курс_2008" localSheetId="5">#REF!</definedName>
    <definedName name="курс_2008" localSheetId="6">#REF!</definedName>
    <definedName name="курс_2008" localSheetId="1">#REF!</definedName>
    <definedName name="курс_2008">#REF!</definedName>
    <definedName name="курс_2009" localSheetId="4">#REF!</definedName>
    <definedName name="курс_2009" localSheetId="3">#REF!</definedName>
    <definedName name="курс_2009" localSheetId="2">#REF!</definedName>
    <definedName name="курс_2009" localSheetId="7">#REF!</definedName>
    <definedName name="курс_2009" localSheetId="8">#REF!</definedName>
    <definedName name="курс_2009" localSheetId="5">#REF!</definedName>
    <definedName name="курс_2009" localSheetId="6">#REF!</definedName>
    <definedName name="курс_2009" localSheetId="1">#REF!</definedName>
    <definedName name="курс_2009">#REF!</definedName>
    <definedName name="курс_2010" localSheetId="4">#REF!</definedName>
    <definedName name="курс_2010" localSheetId="3">#REF!</definedName>
    <definedName name="курс_2010" localSheetId="2">#REF!</definedName>
    <definedName name="курс_2010" localSheetId="7">#REF!</definedName>
    <definedName name="курс_2010" localSheetId="8">#REF!</definedName>
    <definedName name="курс_2010" localSheetId="5">#REF!</definedName>
    <definedName name="курс_2010" localSheetId="6">#REF!</definedName>
    <definedName name="курс_2010" localSheetId="1">#REF!</definedName>
    <definedName name="курс_2010">#REF!</definedName>
    <definedName name="КФ" localSheetId="4">#REF!</definedName>
    <definedName name="КФ" localSheetId="3">#REF!</definedName>
    <definedName name="КФ" localSheetId="2">#REF!</definedName>
    <definedName name="КФ" localSheetId="7">#REF!</definedName>
    <definedName name="КФ" localSheetId="8">#REF!</definedName>
    <definedName name="КФ" localSheetId="5">#REF!</definedName>
    <definedName name="КФ" localSheetId="6">#REF!</definedName>
    <definedName name="КФ" localSheetId="1">#REF!</definedName>
    <definedName name="КФ">#REF!</definedName>
    <definedName name="кфуе" localSheetId="4">#REF!,#REF!</definedName>
    <definedName name="кфуе" localSheetId="3">#REF!,#REF!</definedName>
    <definedName name="кфуе" localSheetId="2">#REF!,#REF!</definedName>
    <definedName name="кфуе" localSheetId="7">#REF!,#REF!</definedName>
    <definedName name="кфуе" localSheetId="8">#REF!,#REF!</definedName>
    <definedName name="кфуе" localSheetId="5">#REF!,#REF!</definedName>
    <definedName name="кфуе" localSheetId="6">#REF!,#REF!</definedName>
    <definedName name="кфуе" localSheetId="1">#REF!,#REF!</definedName>
    <definedName name="кфуе">#REF!,#REF!</definedName>
    <definedName name="л">#N/A</definedName>
    <definedName name="Л67" localSheetId="4">#REF!</definedName>
    <definedName name="Л67" localSheetId="3">#REF!</definedName>
    <definedName name="Л67" localSheetId="2">#REF!</definedName>
    <definedName name="Л67" localSheetId="7">#REF!</definedName>
    <definedName name="Л67" localSheetId="8">#REF!</definedName>
    <definedName name="Л67" localSheetId="5">#REF!</definedName>
    <definedName name="Л67" localSheetId="6">#REF!</definedName>
    <definedName name="Л67" localSheetId="1">#REF!</definedName>
    <definedName name="Л67">#REF!</definedName>
    <definedName name="Л67Ш" localSheetId="4">#REF!</definedName>
    <definedName name="Л67Ш" localSheetId="3">#REF!</definedName>
    <definedName name="Л67Ш" localSheetId="2">#REF!</definedName>
    <definedName name="Л67Ш" localSheetId="7">#REF!</definedName>
    <definedName name="Л67Ш" localSheetId="8">#REF!</definedName>
    <definedName name="Л67Ш" localSheetId="5">#REF!</definedName>
    <definedName name="Л67Ш" localSheetId="6">#REF!</definedName>
    <definedName name="Л67Ш" localSheetId="1">#REF!</definedName>
    <definedName name="Л67Ш">#REF!</definedName>
    <definedName name="Л78" localSheetId="4">#REF!</definedName>
    <definedName name="Л78" localSheetId="3">#REF!</definedName>
    <definedName name="Л78" localSheetId="2">#REF!</definedName>
    <definedName name="Л78" localSheetId="7">#REF!</definedName>
    <definedName name="Л78" localSheetId="8">#REF!</definedName>
    <definedName name="Л78" localSheetId="5">#REF!</definedName>
    <definedName name="Л78" localSheetId="6">#REF!</definedName>
    <definedName name="Л78" localSheetId="1">#REF!</definedName>
    <definedName name="Л78">#REF!</definedName>
    <definedName name="лбро" localSheetId="4">#REF!</definedName>
    <definedName name="лбро" localSheetId="3">#REF!</definedName>
    <definedName name="лбро" localSheetId="2">#REF!</definedName>
    <definedName name="лбро" localSheetId="7">#REF!</definedName>
    <definedName name="лбро" localSheetId="8">#REF!</definedName>
    <definedName name="лбро" localSheetId="5">#REF!</definedName>
    <definedName name="лбро" localSheetId="6">#REF!</definedName>
    <definedName name="лбро" localSheetId="1">#REF!</definedName>
    <definedName name="лбро">#REF!</definedName>
    <definedName name="лглгшщдшд" localSheetId="4">#REF!</definedName>
    <definedName name="лглгшщдшд" localSheetId="3">#REF!</definedName>
    <definedName name="лглгшщдшд" localSheetId="2">#REF!</definedName>
    <definedName name="лглгшщдшд" localSheetId="7">#REF!</definedName>
    <definedName name="лглгшщдшд" localSheetId="8">#REF!</definedName>
    <definedName name="лглгшщдшд" localSheetId="5">#REF!</definedName>
    <definedName name="лглгшщдшд" localSheetId="6">#REF!</definedName>
    <definedName name="лглгшщдшд" localSheetId="1">#REF!</definedName>
    <definedName name="лглгшщдшд">#REF!</definedName>
    <definedName name="ЛГНЕАМ" localSheetId="4">#REF!</definedName>
    <definedName name="ЛГНЕАМ" localSheetId="3">#REF!</definedName>
    <definedName name="ЛГНЕАМ" localSheetId="2">#REF!</definedName>
    <definedName name="ЛГНЕАМ" localSheetId="7">#REF!</definedName>
    <definedName name="ЛГНЕАМ" localSheetId="8">#REF!</definedName>
    <definedName name="ЛГНЕАМ" localSheetId="5">#REF!</definedName>
    <definedName name="ЛГНЕАМ" localSheetId="6">#REF!</definedName>
    <definedName name="ЛГНЕАМ" localSheetId="1">#REF!</definedName>
    <definedName name="ЛГНЕАМ">#REF!</definedName>
    <definedName name="лгонреап" localSheetId="4">#REF!</definedName>
    <definedName name="лгонреап" localSheetId="3">#REF!</definedName>
    <definedName name="лгонреап" localSheetId="2">#REF!</definedName>
    <definedName name="лгонреап" localSheetId="7">#REF!</definedName>
    <definedName name="лгонреап" localSheetId="8">#REF!</definedName>
    <definedName name="лгонреап" localSheetId="5">#REF!</definedName>
    <definedName name="лгонреап" localSheetId="6">#REF!</definedName>
    <definedName name="лгонреап" localSheetId="1">#REF!</definedName>
    <definedName name="лгонреап">#REF!</definedName>
    <definedName name="ЛГР" localSheetId="4">#REF!</definedName>
    <definedName name="ЛГР" localSheetId="3">#REF!</definedName>
    <definedName name="ЛГР" localSheetId="2">#REF!</definedName>
    <definedName name="ЛГР" localSheetId="7">#REF!</definedName>
    <definedName name="ЛГР" localSheetId="8">#REF!</definedName>
    <definedName name="ЛГР" localSheetId="5">#REF!</definedName>
    <definedName name="ЛГР" localSheetId="6">#REF!</definedName>
    <definedName name="ЛГР" localSheetId="1">#REF!</definedName>
    <definedName name="ЛГР">#REF!</definedName>
    <definedName name="лдд" localSheetId="4">#REF!</definedName>
    <definedName name="лдд" localSheetId="3">#REF!</definedName>
    <definedName name="лдд" localSheetId="2">#REF!</definedName>
    <definedName name="лдд" localSheetId="7">#REF!</definedName>
    <definedName name="лдд" localSheetId="8">#REF!</definedName>
    <definedName name="лдд" localSheetId="5">#REF!</definedName>
    <definedName name="лдд" localSheetId="6">#REF!</definedName>
    <definedName name="лдд" localSheetId="1">#REF!</definedName>
    <definedName name="лдд">#REF!</definedName>
    <definedName name="ЛДООПР" localSheetId="4">#REF!</definedName>
    <definedName name="ЛДООПР" localSheetId="3">#REF!</definedName>
    <definedName name="ЛДООПР" localSheetId="2">#REF!</definedName>
    <definedName name="ЛДООПР" localSheetId="7">#REF!</definedName>
    <definedName name="ЛДООПР" localSheetId="8">#REF!</definedName>
    <definedName name="ЛДООПР" localSheetId="5">#REF!</definedName>
    <definedName name="ЛДООПР" localSheetId="6">#REF!</definedName>
    <definedName name="ЛДООПР" localSheetId="1">#REF!</definedName>
    <definedName name="ЛДООПР">#REF!</definedName>
    <definedName name="ЛДОШЛО" localSheetId="4">#REF!</definedName>
    <definedName name="ЛДОШЛО" localSheetId="3">#REF!</definedName>
    <definedName name="ЛДОШЛО" localSheetId="2">#REF!</definedName>
    <definedName name="ЛДОШЛО" localSheetId="7">#REF!</definedName>
    <definedName name="ЛДОШЛО" localSheetId="8">#REF!</definedName>
    <definedName name="ЛДОШЛО" localSheetId="5">#REF!</definedName>
    <definedName name="ЛДОШЛО" localSheetId="6">#REF!</definedName>
    <definedName name="ЛДОШЛО" localSheetId="1">#REF!</definedName>
    <definedName name="ЛДОШЛО">#REF!</definedName>
    <definedName name="ле6" localSheetId="4">#REF!</definedName>
    <definedName name="ле6" localSheetId="3">#REF!</definedName>
    <definedName name="ле6" localSheetId="2">#REF!</definedName>
    <definedName name="ле6" localSheetId="7">#REF!</definedName>
    <definedName name="ле6" localSheetId="8">#REF!</definedName>
    <definedName name="ле6" localSheetId="5">#REF!</definedName>
    <definedName name="ле6" localSheetId="6">#REF!</definedName>
    <definedName name="ле6" localSheetId="1">#REF!</definedName>
    <definedName name="ле6">#REF!</definedName>
    <definedName name="леч" localSheetId="4">#REF!</definedName>
    <definedName name="леч" localSheetId="3">#REF!</definedName>
    <definedName name="леч" localSheetId="2">#REF!</definedName>
    <definedName name="леч" localSheetId="7">#REF!</definedName>
    <definedName name="леч" localSheetId="8">#REF!</definedName>
    <definedName name="леч" localSheetId="5">#REF!</definedName>
    <definedName name="леч" localSheetId="6">#REF!</definedName>
    <definedName name="леч" localSheetId="0">#REF!</definedName>
    <definedName name="леч" localSheetId="1">#REF!</definedName>
    <definedName name="леч">#REF!</definedName>
    <definedName name="лист1" localSheetId="4">#REF!</definedName>
    <definedName name="лист1" localSheetId="3">#REF!</definedName>
    <definedName name="лист1" localSheetId="2">#REF!</definedName>
    <definedName name="лист1" localSheetId="7">#REF!</definedName>
    <definedName name="лист1" localSheetId="8">#REF!</definedName>
    <definedName name="лист1" localSheetId="5">#REF!</definedName>
    <definedName name="лист1" localSheetId="6">#REF!</definedName>
    <definedName name="лист1" localSheetId="1">#REF!</definedName>
    <definedName name="лист1">#REF!</definedName>
    <definedName name="лист2" localSheetId="4">'[22]расш по 146  _2_'!#REF!</definedName>
    <definedName name="лист2" localSheetId="3">'[22]расш по 146  _2_'!#REF!</definedName>
    <definedName name="лист2" localSheetId="2">'[22]расш по 146  _2_'!#REF!</definedName>
    <definedName name="лист2" localSheetId="7">'[22]расш по 146  _2_'!#REF!</definedName>
    <definedName name="лист2" localSheetId="8">'[22]расш по 146  _2_'!#REF!</definedName>
    <definedName name="лист2" localSheetId="5">'[22]расш по 146  _2_'!#REF!</definedName>
    <definedName name="лист2" localSheetId="6">'[22]расш по 146  _2_'!#REF!</definedName>
    <definedName name="лист2" localSheetId="1">'[22]расш по 146  _2_'!#REF!</definedName>
    <definedName name="лист2">'[22]расш по 146  _2_'!#REF!</definedName>
    <definedName name="лллллл" localSheetId="4">#REF!</definedName>
    <definedName name="лллллл" localSheetId="3">#REF!</definedName>
    <definedName name="лллллл" localSheetId="2">#REF!</definedName>
    <definedName name="лллллл" localSheetId="7">#REF!</definedName>
    <definedName name="лллллл" localSheetId="8">#REF!</definedName>
    <definedName name="лллллл" localSheetId="5">#REF!</definedName>
    <definedName name="лллллл" localSheetId="6">#REF!</definedName>
    <definedName name="лллллл" localSheetId="1">#REF!</definedName>
    <definedName name="лллллл">#REF!</definedName>
    <definedName name="ло" localSheetId="4">#REF!</definedName>
    <definedName name="ло" localSheetId="3">#REF!</definedName>
    <definedName name="ло" localSheetId="2">#REF!</definedName>
    <definedName name="ло" localSheetId="7">#REF!</definedName>
    <definedName name="ло" localSheetId="8">#REF!</definedName>
    <definedName name="ло" localSheetId="5">#REF!</definedName>
    <definedName name="ло" localSheetId="6">#REF!</definedName>
    <definedName name="ло" localSheetId="1">#REF!</definedName>
    <definedName name="ло">#REF!</definedName>
    <definedName name="лоапевквуцы" localSheetId="4">#REF!</definedName>
    <definedName name="лоапевквуцы" localSheetId="3">#REF!</definedName>
    <definedName name="лоапевквуцы" localSheetId="2">#REF!</definedName>
    <definedName name="лоапевквуцы" localSheetId="7">#REF!</definedName>
    <definedName name="лоапевквуцы" localSheetId="8">#REF!</definedName>
    <definedName name="лоапевквуцы" localSheetId="5">#REF!</definedName>
    <definedName name="лоапевквуцы" localSheetId="6">#REF!</definedName>
    <definedName name="лоапевквуцы" localSheetId="1">#REF!</definedName>
    <definedName name="лоапевквуцы">#REF!</definedName>
    <definedName name="ЛОНЕ" localSheetId="4">#REF!</definedName>
    <definedName name="ЛОНЕ" localSheetId="3">#REF!</definedName>
    <definedName name="ЛОНЕ" localSheetId="2">#REF!</definedName>
    <definedName name="ЛОНЕ" localSheetId="7">#REF!</definedName>
    <definedName name="ЛОНЕ" localSheetId="8">#REF!</definedName>
    <definedName name="ЛОНЕ" localSheetId="5">#REF!</definedName>
    <definedName name="ЛОНЕ" localSheetId="6">#REF!</definedName>
    <definedName name="ЛОНЕ" localSheetId="1">#REF!</definedName>
    <definedName name="ЛОНЕ">#REF!</definedName>
    <definedName name="лор" localSheetId="4">#REF!</definedName>
    <definedName name="лор" localSheetId="3">#REF!</definedName>
    <definedName name="лор" localSheetId="2">#REF!</definedName>
    <definedName name="лор" localSheetId="7">#REF!</definedName>
    <definedName name="лор" localSheetId="8">#REF!</definedName>
    <definedName name="лор" localSheetId="5">#REF!</definedName>
    <definedName name="лор" localSheetId="6">#REF!</definedName>
    <definedName name="лор" localSheetId="1">#REF!</definedName>
    <definedName name="лор">#REF!</definedName>
    <definedName name="лордоро" localSheetId="4">#REF!</definedName>
    <definedName name="лордоро" localSheetId="3">#REF!</definedName>
    <definedName name="лордоро" localSheetId="2">#REF!</definedName>
    <definedName name="лордоро" localSheetId="7">#REF!</definedName>
    <definedName name="лордоро" localSheetId="8">#REF!</definedName>
    <definedName name="лордоро" localSheetId="5">#REF!</definedName>
    <definedName name="лордоро" localSheetId="6">#REF!</definedName>
    <definedName name="лордоро" localSheetId="1">#REF!</definedName>
    <definedName name="лордоро">#REF!</definedName>
    <definedName name="ЛОТР" localSheetId="4">#REF!</definedName>
    <definedName name="ЛОТР" localSheetId="3">#REF!</definedName>
    <definedName name="ЛОТР" localSheetId="2">#REF!</definedName>
    <definedName name="ЛОТР" localSheetId="7">#REF!</definedName>
    <definedName name="ЛОТР" localSheetId="8">#REF!</definedName>
    <definedName name="ЛОТР" localSheetId="5">#REF!</definedName>
    <definedName name="ЛОТР" localSheetId="6">#REF!</definedName>
    <definedName name="ЛОТР" localSheetId="1">#REF!</definedName>
    <definedName name="ЛОТР">#REF!</definedName>
    <definedName name="лро" localSheetId="4">#REF!</definedName>
    <definedName name="лро" localSheetId="3">#REF!</definedName>
    <definedName name="лро" localSheetId="2">#REF!</definedName>
    <definedName name="лро" localSheetId="7">#REF!</definedName>
    <definedName name="лро" localSheetId="8">#REF!</definedName>
    <definedName name="лро" localSheetId="5">#REF!</definedName>
    <definedName name="лро" localSheetId="6">#REF!</definedName>
    <definedName name="лро" localSheetId="1">#REF!</definedName>
    <definedName name="лро">#REF!</definedName>
    <definedName name="лро_1" localSheetId="4">#REF!</definedName>
    <definedName name="лро_1" localSheetId="3">#REF!</definedName>
    <definedName name="лро_1" localSheetId="2">#REF!</definedName>
    <definedName name="лро_1" localSheetId="7">#REF!</definedName>
    <definedName name="лро_1" localSheetId="8">#REF!</definedName>
    <definedName name="лро_1" localSheetId="5">#REF!</definedName>
    <definedName name="лро_1" localSheetId="6">#REF!</definedName>
    <definedName name="лро_1" localSheetId="1">#REF!</definedName>
    <definedName name="лро_1">#REF!</definedName>
    <definedName name="лро_10" localSheetId="4">#REF!</definedName>
    <definedName name="лро_10" localSheetId="3">#REF!</definedName>
    <definedName name="лро_10" localSheetId="2">#REF!</definedName>
    <definedName name="лро_10" localSheetId="7">#REF!</definedName>
    <definedName name="лро_10" localSheetId="8">#REF!</definedName>
    <definedName name="лро_10" localSheetId="5">#REF!</definedName>
    <definedName name="лро_10" localSheetId="6">#REF!</definedName>
    <definedName name="лро_10" localSheetId="1">#REF!</definedName>
    <definedName name="лро_10">#REF!</definedName>
    <definedName name="лро_2" localSheetId="4">#REF!</definedName>
    <definedName name="лро_2" localSheetId="3">#REF!</definedName>
    <definedName name="лро_2" localSheetId="2">#REF!</definedName>
    <definedName name="лро_2" localSheetId="7">#REF!</definedName>
    <definedName name="лро_2" localSheetId="8">#REF!</definedName>
    <definedName name="лро_2" localSheetId="5">#REF!</definedName>
    <definedName name="лро_2" localSheetId="6">#REF!</definedName>
    <definedName name="лро_2" localSheetId="1">#REF!</definedName>
    <definedName name="лро_2">#REF!</definedName>
    <definedName name="лро_3" localSheetId="4">#REF!</definedName>
    <definedName name="лро_3" localSheetId="3">#REF!</definedName>
    <definedName name="лро_3" localSheetId="2">#REF!</definedName>
    <definedName name="лро_3" localSheetId="7">#REF!</definedName>
    <definedName name="лро_3" localSheetId="8">#REF!</definedName>
    <definedName name="лро_3" localSheetId="5">#REF!</definedName>
    <definedName name="лро_3" localSheetId="6">#REF!</definedName>
    <definedName name="лро_3" localSheetId="1">#REF!</definedName>
    <definedName name="лро_3">#REF!</definedName>
    <definedName name="лро_4" localSheetId="4">#REF!</definedName>
    <definedName name="лро_4" localSheetId="3">#REF!</definedName>
    <definedName name="лро_4" localSheetId="2">#REF!</definedName>
    <definedName name="лро_4" localSheetId="7">#REF!</definedName>
    <definedName name="лро_4" localSheetId="8">#REF!</definedName>
    <definedName name="лро_4" localSheetId="5">#REF!</definedName>
    <definedName name="лро_4" localSheetId="6">#REF!</definedName>
    <definedName name="лро_4" localSheetId="1">#REF!</definedName>
    <definedName name="лро_4">#REF!</definedName>
    <definedName name="лро_5" localSheetId="4">#REF!</definedName>
    <definedName name="лро_5" localSheetId="3">#REF!</definedName>
    <definedName name="лро_5" localSheetId="2">#REF!</definedName>
    <definedName name="лро_5" localSheetId="7">#REF!</definedName>
    <definedName name="лро_5" localSheetId="8">#REF!</definedName>
    <definedName name="лро_5" localSheetId="5">#REF!</definedName>
    <definedName name="лро_5" localSheetId="6">#REF!</definedName>
    <definedName name="лро_5" localSheetId="1">#REF!</definedName>
    <definedName name="лро_5">#REF!</definedName>
    <definedName name="лро_6" localSheetId="4">#REF!</definedName>
    <definedName name="лро_6" localSheetId="3">#REF!</definedName>
    <definedName name="лро_6" localSheetId="2">#REF!</definedName>
    <definedName name="лро_6" localSheetId="7">#REF!</definedName>
    <definedName name="лро_6" localSheetId="8">#REF!</definedName>
    <definedName name="лро_6" localSheetId="5">#REF!</definedName>
    <definedName name="лро_6" localSheetId="6">#REF!</definedName>
    <definedName name="лро_6" localSheetId="1">#REF!</definedName>
    <definedName name="лро_6">#REF!</definedName>
    <definedName name="лро_7" localSheetId="4">#REF!</definedName>
    <definedName name="лро_7" localSheetId="3">#REF!</definedName>
    <definedName name="лро_7" localSheetId="2">#REF!</definedName>
    <definedName name="лро_7" localSheetId="7">#REF!</definedName>
    <definedName name="лро_7" localSheetId="8">#REF!</definedName>
    <definedName name="лро_7" localSheetId="5">#REF!</definedName>
    <definedName name="лро_7" localSheetId="6">#REF!</definedName>
    <definedName name="лро_7" localSheetId="1">#REF!</definedName>
    <definedName name="лро_7">#REF!</definedName>
    <definedName name="лро_8" localSheetId="4">#REF!</definedName>
    <definedName name="лро_8" localSheetId="3">#REF!</definedName>
    <definedName name="лро_8" localSheetId="2">#REF!</definedName>
    <definedName name="лро_8" localSheetId="7">#REF!</definedName>
    <definedName name="лро_8" localSheetId="8">#REF!</definedName>
    <definedName name="лро_8" localSheetId="5">#REF!</definedName>
    <definedName name="лро_8" localSheetId="6">#REF!</definedName>
    <definedName name="лро_8" localSheetId="1">#REF!</definedName>
    <definedName name="лро_8">#REF!</definedName>
    <definedName name="лро_9" localSheetId="4">#REF!</definedName>
    <definedName name="лро_9" localSheetId="3">#REF!</definedName>
    <definedName name="лро_9" localSheetId="2">#REF!</definedName>
    <definedName name="лро_9" localSheetId="7">#REF!</definedName>
    <definedName name="лро_9" localSheetId="8">#REF!</definedName>
    <definedName name="лро_9" localSheetId="5">#REF!</definedName>
    <definedName name="лро_9" localSheetId="6">#REF!</definedName>
    <definedName name="лро_9" localSheetId="1">#REF!</definedName>
    <definedName name="лро_9">#REF!</definedName>
    <definedName name="ЛС" localSheetId="4">#REF!</definedName>
    <definedName name="ЛС" localSheetId="3">#REF!</definedName>
    <definedName name="ЛС" localSheetId="2">#REF!</definedName>
    <definedName name="ЛС" localSheetId="7">#REF!</definedName>
    <definedName name="ЛС" localSheetId="8">#REF!</definedName>
    <definedName name="ЛС" localSheetId="5">#REF!</definedName>
    <definedName name="ЛС" localSheetId="6">#REF!</definedName>
    <definedName name="ЛС" localSheetId="1">#REF!</definedName>
    <definedName name="ЛС">#REF!</definedName>
    <definedName name="лск" localSheetId="4">#REF!</definedName>
    <definedName name="лск" localSheetId="3">#REF!</definedName>
    <definedName name="лск" localSheetId="2">#REF!</definedName>
    <definedName name="лск" localSheetId="7">#REF!</definedName>
    <definedName name="лск" localSheetId="8">#REF!</definedName>
    <definedName name="лск" localSheetId="5">#REF!</definedName>
    <definedName name="лск" localSheetId="6">#REF!</definedName>
    <definedName name="лск" localSheetId="1">#REF!</definedName>
    <definedName name="лск">#REF!</definedName>
    <definedName name="лч" localSheetId="4">#REF!,#REF!</definedName>
    <definedName name="лч" localSheetId="3">#REF!,#REF!</definedName>
    <definedName name="лч" localSheetId="2">#REF!,#REF!</definedName>
    <definedName name="лч" localSheetId="7">#REF!,#REF!</definedName>
    <definedName name="лч" localSheetId="8">#REF!,#REF!</definedName>
    <definedName name="лч" localSheetId="5">#REF!,#REF!</definedName>
    <definedName name="лч" localSheetId="6">#REF!,#REF!</definedName>
    <definedName name="лч" localSheetId="1">#REF!,#REF!</definedName>
    <definedName name="лч">#REF!,#REF!</definedName>
    <definedName name="ЛШ" localSheetId="4">#REF!</definedName>
    <definedName name="ЛШ" localSheetId="3">#REF!</definedName>
    <definedName name="ЛШ" localSheetId="2">#REF!</definedName>
    <definedName name="ЛШ" localSheetId="7">#REF!</definedName>
    <definedName name="ЛШ" localSheetId="8">#REF!</definedName>
    <definedName name="ЛШ" localSheetId="5">#REF!</definedName>
    <definedName name="ЛШ" localSheetId="6">#REF!</definedName>
    <definedName name="ЛШ" localSheetId="1">#REF!</definedName>
    <definedName name="ЛШ">#REF!</definedName>
    <definedName name="лшщн" localSheetId="4">#REF!</definedName>
    <definedName name="лшщн" localSheetId="3">#REF!</definedName>
    <definedName name="лшщн" localSheetId="2">#REF!</definedName>
    <definedName name="лшщн" localSheetId="7">#REF!</definedName>
    <definedName name="лшщн" localSheetId="8">#REF!</definedName>
    <definedName name="лшщн" localSheetId="5">#REF!</definedName>
    <definedName name="лшщн" localSheetId="6">#REF!</definedName>
    <definedName name="лшщн" localSheetId="1">#REF!</definedName>
    <definedName name="лшщн">#REF!</definedName>
    <definedName name="ЛЩ78" localSheetId="4">#REF!</definedName>
    <definedName name="ЛЩ78" localSheetId="3">#REF!</definedName>
    <definedName name="ЛЩ78" localSheetId="2">#REF!</definedName>
    <definedName name="ЛЩ78" localSheetId="7">#REF!</definedName>
    <definedName name="ЛЩ78" localSheetId="8">#REF!</definedName>
    <definedName name="ЛЩ78" localSheetId="5">#REF!</definedName>
    <definedName name="ЛЩ78" localSheetId="6">#REF!</definedName>
    <definedName name="ЛЩ78" localSheetId="1">#REF!</definedName>
    <definedName name="ЛЩ78">#REF!</definedName>
    <definedName name="лщзз08" localSheetId="4">#REF!</definedName>
    <definedName name="лщзз08" localSheetId="3">#REF!</definedName>
    <definedName name="лщзз08" localSheetId="2">#REF!</definedName>
    <definedName name="лщзз08" localSheetId="7">#REF!</definedName>
    <definedName name="лщзз08" localSheetId="8">#REF!</definedName>
    <definedName name="лщзз08" localSheetId="5">#REF!</definedName>
    <definedName name="лщзз08" localSheetId="6">#REF!</definedName>
    <definedName name="лщзз08" localSheetId="1">#REF!</definedName>
    <definedName name="лщзз08">#REF!</definedName>
    <definedName name="лщл" localSheetId="4">#REF!</definedName>
    <definedName name="лщл" localSheetId="3">#REF!</definedName>
    <definedName name="лщл" localSheetId="2">#REF!</definedName>
    <definedName name="лщл" localSheetId="7">#REF!</definedName>
    <definedName name="лщл" localSheetId="8">#REF!</definedName>
    <definedName name="лщл" localSheetId="5">#REF!</definedName>
    <definedName name="лщл" localSheetId="6">#REF!</definedName>
    <definedName name="лщл" localSheetId="1">#REF!</definedName>
    <definedName name="лщл">#REF!</definedName>
    <definedName name="ль" localSheetId="4">#REF!</definedName>
    <definedName name="ль" localSheetId="3">#REF!</definedName>
    <definedName name="ль" localSheetId="2">#REF!</definedName>
    <definedName name="ль" localSheetId="7">#REF!</definedName>
    <definedName name="ль" localSheetId="8">#REF!</definedName>
    <definedName name="ль" localSheetId="5">#REF!</definedName>
    <definedName name="ль" localSheetId="6">#REF!</definedName>
    <definedName name="ль" localSheetId="1">#REF!</definedName>
    <definedName name="ль">#REF!</definedName>
    <definedName name="льб" localSheetId="4">#REF!</definedName>
    <definedName name="льб" localSheetId="3">#REF!</definedName>
    <definedName name="льб" localSheetId="2">#REF!</definedName>
    <definedName name="льб" localSheetId="7">#REF!</definedName>
    <definedName name="льб" localSheetId="8">#REF!</definedName>
    <definedName name="льб" localSheetId="5">#REF!</definedName>
    <definedName name="льб" localSheetId="6">#REF!</definedName>
    <definedName name="льб" localSheetId="1">#REF!</definedName>
    <definedName name="льб">#REF!</definedName>
    <definedName name="льорпр" localSheetId="4">#REF!</definedName>
    <definedName name="льорпр" localSheetId="3">#REF!</definedName>
    <definedName name="льорпр" localSheetId="2">#REF!</definedName>
    <definedName name="льорпр" localSheetId="7">#REF!</definedName>
    <definedName name="льорпр" localSheetId="8">#REF!</definedName>
    <definedName name="льорпр" localSheetId="5">#REF!</definedName>
    <definedName name="льорпр" localSheetId="6">#REF!</definedName>
    <definedName name="льорпр" localSheetId="1">#REF!</definedName>
    <definedName name="льорпр">#REF!</definedName>
    <definedName name="м" localSheetId="4">#REF!</definedName>
    <definedName name="м" localSheetId="3">#REF!</definedName>
    <definedName name="м" localSheetId="2">#REF!</definedName>
    <definedName name="м" localSheetId="7">#REF!</definedName>
    <definedName name="м" localSheetId="8">#REF!</definedName>
    <definedName name="м" localSheetId="5">#REF!</definedName>
    <definedName name="м" localSheetId="6">#REF!</definedName>
    <definedName name="м" localSheetId="1">#REF!</definedName>
    <definedName name="м">#REF!</definedName>
    <definedName name="м5" localSheetId="4">#REF!</definedName>
    <definedName name="м5" localSheetId="3">#REF!</definedName>
    <definedName name="м5" localSheetId="2">#REF!</definedName>
    <definedName name="м5" localSheetId="7">#REF!</definedName>
    <definedName name="м5" localSheetId="8">#REF!</definedName>
    <definedName name="м5" localSheetId="5">#REF!</definedName>
    <definedName name="м5" localSheetId="6">#REF!</definedName>
    <definedName name="м5" localSheetId="1">#REF!</definedName>
    <definedName name="м5">#REF!</definedName>
    <definedName name="макро">#N/A</definedName>
    <definedName name="Макрос1">#N/A</definedName>
    <definedName name="макс_ауп">[10]Main!$J$94</definedName>
    <definedName name="макс_вп">[10]Main!$J$96</definedName>
    <definedName name="макс_пп">[10]Main!$J$95</definedName>
    <definedName name="макс_пп_тар">'[10]1'!$E$5:$E$26</definedName>
    <definedName name="мани" localSheetId="4">#REF!</definedName>
    <definedName name="мани" localSheetId="3">#REF!</definedName>
    <definedName name="мани" localSheetId="2">#REF!</definedName>
    <definedName name="мани" localSheetId="7">#REF!</definedName>
    <definedName name="мани" localSheetId="8">#REF!</definedName>
    <definedName name="мани" localSheetId="5">#REF!</definedName>
    <definedName name="мани" localSheetId="6">#REF!</definedName>
    <definedName name="мани" localSheetId="1">#REF!</definedName>
    <definedName name="мани">#REF!</definedName>
    <definedName name="Махтааральский_район" localSheetId="4">#REF!</definedName>
    <definedName name="Махтааральский_район" localSheetId="3">#REF!</definedName>
    <definedName name="Махтааральский_район" localSheetId="2">#REF!</definedName>
    <definedName name="Махтааральский_район" localSheetId="7">#REF!</definedName>
    <definedName name="Махтааральский_район" localSheetId="8">#REF!</definedName>
    <definedName name="Махтааральский_район" localSheetId="5">#REF!</definedName>
    <definedName name="Махтааральский_район" localSheetId="6">#REF!</definedName>
    <definedName name="Махтааральский_район" localSheetId="0">#REF!</definedName>
    <definedName name="Махтааральский_район" localSheetId="1">#REF!</definedName>
    <definedName name="Махтааральский_район">#REF!</definedName>
    <definedName name="Махтааральский_район_1" localSheetId="4">#REF!</definedName>
    <definedName name="Махтааральский_район_1" localSheetId="3">#REF!</definedName>
    <definedName name="Махтааральский_район_1" localSheetId="2">#REF!</definedName>
    <definedName name="Махтааральский_район_1" localSheetId="7">#REF!</definedName>
    <definedName name="Махтааральский_район_1" localSheetId="8">#REF!</definedName>
    <definedName name="Махтааральский_район_1" localSheetId="5">#REF!</definedName>
    <definedName name="Махтааральский_район_1" localSheetId="6">#REF!</definedName>
    <definedName name="Махтааральский_район_1" localSheetId="1">#REF!</definedName>
    <definedName name="Махтааральский_район_1">#REF!</definedName>
    <definedName name="Махтааральский_район_10" localSheetId="4">#REF!</definedName>
    <definedName name="Махтааральский_район_10" localSheetId="3">#REF!</definedName>
    <definedName name="Махтааральский_район_10" localSheetId="2">#REF!</definedName>
    <definedName name="Махтааральский_район_10" localSheetId="7">#REF!</definedName>
    <definedName name="Махтааральский_район_10" localSheetId="8">#REF!</definedName>
    <definedName name="Махтааральский_район_10" localSheetId="5">#REF!</definedName>
    <definedName name="Махтааральский_район_10" localSheetId="6">#REF!</definedName>
    <definedName name="Махтааральский_район_10" localSheetId="1">#REF!</definedName>
    <definedName name="Махтааральский_район_10">#REF!</definedName>
    <definedName name="Махтааральский_район_11" localSheetId="4">#REF!</definedName>
    <definedName name="Махтааральский_район_11" localSheetId="3">#REF!</definedName>
    <definedName name="Махтааральский_район_11" localSheetId="2">#REF!</definedName>
    <definedName name="Махтааральский_район_11" localSheetId="7">#REF!</definedName>
    <definedName name="Махтааральский_район_11" localSheetId="8">#REF!</definedName>
    <definedName name="Махтааральский_район_11" localSheetId="5">#REF!</definedName>
    <definedName name="Махтааральский_район_11" localSheetId="6">#REF!</definedName>
    <definedName name="Махтааральский_район_11" localSheetId="1">#REF!</definedName>
    <definedName name="Махтааральский_район_11">#REF!</definedName>
    <definedName name="Махтааральский_район_12" localSheetId="4">#REF!</definedName>
    <definedName name="Махтааральский_район_12" localSheetId="3">#REF!</definedName>
    <definedName name="Махтааральский_район_12" localSheetId="2">#REF!</definedName>
    <definedName name="Махтааральский_район_12" localSheetId="7">#REF!</definedName>
    <definedName name="Махтааральский_район_12" localSheetId="8">#REF!</definedName>
    <definedName name="Махтааральский_район_12" localSheetId="5">#REF!</definedName>
    <definedName name="Махтааральский_район_12" localSheetId="6">#REF!</definedName>
    <definedName name="Махтааральский_район_12" localSheetId="1">#REF!</definedName>
    <definedName name="Махтааральский_район_12">#REF!</definedName>
    <definedName name="Махтааральский_район_13" localSheetId="4">#REF!</definedName>
    <definedName name="Махтааральский_район_13" localSheetId="3">#REF!</definedName>
    <definedName name="Махтааральский_район_13" localSheetId="2">#REF!</definedName>
    <definedName name="Махтааральский_район_13" localSheetId="7">#REF!</definedName>
    <definedName name="Махтааральский_район_13" localSheetId="8">#REF!</definedName>
    <definedName name="Махтааральский_район_13" localSheetId="5">#REF!</definedName>
    <definedName name="Махтааральский_район_13" localSheetId="6">#REF!</definedName>
    <definedName name="Махтааральский_район_13" localSheetId="1">#REF!</definedName>
    <definedName name="Махтааральский_район_13">#REF!</definedName>
    <definedName name="Махтааральский_район_2" localSheetId="4">#REF!</definedName>
    <definedName name="Махтааральский_район_2" localSheetId="3">#REF!</definedName>
    <definedName name="Махтааральский_район_2" localSheetId="2">#REF!</definedName>
    <definedName name="Махтааральский_район_2" localSheetId="7">#REF!</definedName>
    <definedName name="Махтааральский_район_2" localSheetId="8">#REF!</definedName>
    <definedName name="Махтааральский_район_2" localSheetId="5">#REF!</definedName>
    <definedName name="Махтааральский_район_2" localSheetId="6">#REF!</definedName>
    <definedName name="Махтааральский_район_2" localSheetId="1">#REF!</definedName>
    <definedName name="Махтааральский_район_2">#REF!</definedName>
    <definedName name="Махтааральский_район_3" localSheetId="4">#REF!</definedName>
    <definedName name="Махтааральский_район_3" localSheetId="3">#REF!</definedName>
    <definedName name="Махтааральский_район_3" localSheetId="2">#REF!</definedName>
    <definedName name="Махтааральский_район_3" localSheetId="7">#REF!</definedName>
    <definedName name="Махтааральский_район_3" localSheetId="8">#REF!</definedName>
    <definedName name="Махтааральский_район_3" localSheetId="5">#REF!</definedName>
    <definedName name="Махтааральский_район_3" localSheetId="6">#REF!</definedName>
    <definedName name="Махтааральский_район_3" localSheetId="1">#REF!</definedName>
    <definedName name="Махтааральский_район_3">#REF!</definedName>
    <definedName name="Махтааральский_район_4" localSheetId="4">#REF!</definedName>
    <definedName name="Махтааральский_район_4" localSheetId="3">#REF!</definedName>
    <definedName name="Махтааральский_район_4" localSheetId="2">#REF!</definedName>
    <definedName name="Махтааральский_район_4" localSheetId="7">#REF!</definedName>
    <definedName name="Махтааральский_район_4" localSheetId="8">#REF!</definedName>
    <definedName name="Махтааральский_район_4" localSheetId="5">#REF!</definedName>
    <definedName name="Махтааральский_район_4" localSheetId="6">#REF!</definedName>
    <definedName name="Махтааральский_район_4" localSheetId="1">#REF!</definedName>
    <definedName name="Махтааральский_район_4">#REF!</definedName>
    <definedName name="Махтааральский_район_5" localSheetId="4">#REF!</definedName>
    <definedName name="Махтааральский_район_5" localSheetId="3">#REF!</definedName>
    <definedName name="Махтааральский_район_5" localSheetId="2">#REF!</definedName>
    <definedName name="Махтааральский_район_5" localSheetId="7">#REF!</definedName>
    <definedName name="Махтааральский_район_5" localSheetId="8">#REF!</definedName>
    <definedName name="Махтааральский_район_5" localSheetId="5">#REF!</definedName>
    <definedName name="Махтааральский_район_5" localSheetId="6">#REF!</definedName>
    <definedName name="Махтааральский_район_5" localSheetId="1">#REF!</definedName>
    <definedName name="Махтааральский_район_5">#REF!</definedName>
    <definedName name="Махтааральский_район_6" localSheetId="4">#REF!</definedName>
    <definedName name="Махтааральский_район_6" localSheetId="3">#REF!</definedName>
    <definedName name="Махтааральский_район_6" localSheetId="2">#REF!</definedName>
    <definedName name="Махтааральский_район_6" localSheetId="7">#REF!</definedName>
    <definedName name="Махтааральский_район_6" localSheetId="8">#REF!</definedName>
    <definedName name="Махтааральский_район_6" localSheetId="5">#REF!</definedName>
    <definedName name="Махтааральский_район_6" localSheetId="6">#REF!</definedName>
    <definedName name="Махтааральский_район_6" localSheetId="1">#REF!</definedName>
    <definedName name="Махтааральский_район_6">#REF!</definedName>
    <definedName name="Махтааральский_район_7" localSheetId="4">#REF!</definedName>
    <definedName name="Махтааральский_район_7" localSheetId="3">#REF!</definedName>
    <definedName name="Махтааральский_район_7" localSheetId="2">#REF!</definedName>
    <definedName name="Махтааральский_район_7" localSheetId="7">#REF!</definedName>
    <definedName name="Махтааральский_район_7" localSheetId="8">#REF!</definedName>
    <definedName name="Махтааральский_район_7" localSheetId="5">#REF!</definedName>
    <definedName name="Махтааральский_район_7" localSheetId="6">#REF!</definedName>
    <definedName name="Махтааральский_район_7" localSheetId="1">#REF!</definedName>
    <definedName name="Махтааральский_район_7">#REF!</definedName>
    <definedName name="Махтааральский_район_8" localSheetId="4">#REF!</definedName>
    <definedName name="Махтааральский_район_8" localSheetId="3">#REF!</definedName>
    <definedName name="Махтааральский_район_8" localSheetId="2">#REF!</definedName>
    <definedName name="Махтааральский_район_8" localSheetId="7">#REF!</definedName>
    <definedName name="Махтааральский_район_8" localSheetId="8">#REF!</definedName>
    <definedName name="Махтааральский_район_8" localSheetId="5">#REF!</definedName>
    <definedName name="Махтааральский_район_8" localSheetId="6">#REF!</definedName>
    <definedName name="Махтааральский_район_8" localSheetId="1">#REF!</definedName>
    <definedName name="Махтааральский_район_8">#REF!</definedName>
    <definedName name="Махтааральский_район_9" localSheetId="4">#REF!</definedName>
    <definedName name="Махтааральский_район_9" localSheetId="3">#REF!</definedName>
    <definedName name="Махтааральский_район_9" localSheetId="2">#REF!</definedName>
    <definedName name="Махтааральский_район_9" localSheetId="7">#REF!</definedName>
    <definedName name="Махтааральский_район_9" localSheetId="8">#REF!</definedName>
    <definedName name="Махтааральский_район_9" localSheetId="5">#REF!</definedName>
    <definedName name="Махтааральский_район_9" localSheetId="6">#REF!</definedName>
    <definedName name="Махтааральский_район_9" localSheetId="1">#REF!</definedName>
    <definedName name="Махтааральский_район_9">#REF!</definedName>
    <definedName name="МБ" localSheetId="4">#REF!</definedName>
    <definedName name="МБ" localSheetId="3">#REF!</definedName>
    <definedName name="МБ" localSheetId="2">#REF!</definedName>
    <definedName name="МБ" localSheetId="7">#REF!</definedName>
    <definedName name="МБ" localSheetId="8">#REF!</definedName>
    <definedName name="МБ" localSheetId="5">#REF!</definedName>
    <definedName name="МБ" localSheetId="6">#REF!</definedName>
    <definedName name="МБ" localSheetId="1">#REF!</definedName>
    <definedName name="МБ">#REF!</definedName>
    <definedName name="мбо" localSheetId="4">#REF!</definedName>
    <definedName name="мбо" localSheetId="3">#REF!</definedName>
    <definedName name="мбо" localSheetId="2">#REF!</definedName>
    <definedName name="мбо" localSheetId="7">#REF!</definedName>
    <definedName name="мбо" localSheetId="8">#REF!</definedName>
    <definedName name="мбо" localSheetId="5">#REF!</definedName>
    <definedName name="мбо" localSheetId="6">#REF!</definedName>
    <definedName name="мбо" localSheetId="1">#REF!</definedName>
    <definedName name="мбо">#REF!</definedName>
    <definedName name="мбр" localSheetId="4">[58]Пр2!#REF!</definedName>
    <definedName name="мбр" localSheetId="3">[58]Пр2!#REF!</definedName>
    <definedName name="мбр" localSheetId="2">[58]Пр2!#REF!</definedName>
    <definedName name="мбр" localSheetId="7">[58]Пр2!#REF!</definedName>
    <definedName name="мбр" localSheetId="8">[58]Пр2!#REF!</definedName>
    <definedName name="мбр" localSheetId="5">[58]Пр2!#REF!</definedName>
    <definedName name="мбр" localSheetId="6">[58]Пр2!#REF!</definedName>
    <definedName name="мбр" localSheetId="1">[58]Пр2!#REF!</definedName>
    <definedName name="мбр">[58]Пр2!#REF!</definedName>
    <definedName name="МБС" localSheetId="4">#REF!</definedName>
    <definedName name="МБС" localSheetId="3">#REF!</definedName>
    <definedName name="МБС" localSheetId="2">#REF!</definedName>
    <definedName name="МБС" localSheetId="7">#REF!</definedName>
    <definedName name="МБС" localSheetId="8">#REF!</definedName>
    <definedName name="МБС" localSheetId="5">#REF!</definedName>
    <definedName name="МБС" localSheetId="6">#REF!</definedName>
    <definedName name="МБС" localSheetId="1">#REF!</definedName>
    <definedName name="МБС">#REF!</definedName>
    <definedName name="мер" localSheetId="4">#REF!</definedName>
    <definedName name="мер" localSheetId="3">#REF!</definedName>
    <definedName name="мер" localSheetId="2">#REF!</definedName>
    <definedName name="мер" localSheetId="7">#REF!</definedName>
    <definedName name="мер" localSheetId="8">#REF!</definedName>
    <definedName name="мер" localSheetId="5">#REF!</definedName>
    <definedName name="мер" localSheetId="6">#REF!</definedName>
    <definedName name="мер" localSheetId="1">#REF!</definedName>
    <definedName name="мер">#REF!</definedName>
    <definedName name="Месяц">[66]Месяцы!$A$1:$A$12</definedName>
    <definedName name="мин_ауп">[10]Main!$H$94</definedName>
    <definedName name="мин_вп">[10]Main!$H$96</definedName>
    <definedName name="мин_пп">[10]Main!$H$95</definedName>
    <definedName name="мин_пп_тар">'[10]1'!$D$5:$D$26</definedName>
    <definedName name="мм" localSheetId="4">#REF!</definedName>
    <definedName name="мм" localSheetId="3">#REF!</definedName>
    <definedName name="мм" localSheetId="2">#REF!</definedName>
    <definedName name="мм" localSheetId="7">#REF!</definedName>
    <definedName name="мм" localSheetId="8">#REF!</definedName>
    <definedName name="мм" localSheetId="5">#REF!</definedName>
    <definedName name="мм" localSheetId="6">#REF!</definedName>
    <definedName name="мм" localSheetId="1">#REF!</definedName>
    <definedName name="мм">#REF!</definedName>
    <definedName name="ммм" localSheetId="4">#REF!</definedName>
    <definedName name="ммм" localSheetId="3">#REF!</definedName>
    <definedName name="ммм" localSheetId="2">#REF!</definedName>
    <definedName name="ммм" localSheetId="7">#REF!</definedName>
    <definedName name="ммм" localSheetId="8">#REF!</definedName>
    <definedName name="ммм" localSheetId="5">#REF!</definedName>
    <definedName name="ммм" localSheetId="6">#REF!</definedName>
    <definedName name="ммм" localSheetId="1">#REF!</definedName>
    <definedName name="ммм">#REF!</definedName>
    <definedName name="моющ" localSheetId="4">#REF!</definedName>
    <definedName name="моющ" localSheetId="3">#REF!</definedName>
    <definedName name="моющ" localSheetId="2">#REF!</definedName>
    <definedName name="моющ" localSheetId="7">#REF!</definedName>
    <definedName name="моющ" localSheetId="8">#REF!</definedName>
    <definedName name="моющ" localSheetId="5">#REF!</definedName>
    <definedName name="моющ" localSheetId="6">#REF!</definedName>
    <definedName name="моющ" localSheetId="0">#REF!</definedName>
    <definedName name="моющ" localSheetId="1">#REF!</definedName>
    <definedName name="моющ">#REF!</definedName>
    <definedName name="мпгвн" localSheetId="4">'[1]067 100 (АПП не имеющ.право) '!мпгвн</definedName>
    <definedName name="мпгвн" localSheetId="3">'[1]067 100 (АПП не имеющ.право) '!мпгвн</definedName>
    <definedName name="мпгвн" localSheetId="2">'[1]067 100 (АПП не имеющ.право) '!мпгвн</definedName>
    <definedName name="мпгвн" localSheetId="8">'[1]067 100 (АПП не имеющ.право) '!мпгвн</definedName>
    <definedName name="мпгвн" localSheetId="5">'[1]067 100 (АПП не имеющ.право) '!мпгвн</definedName>
    <definedName name="мпгвн" localSheetId="6">'[1]067 100 (АПП не имеющ.право) '!мпгвн</definedName>
    <definedName name="мпгвн" localSheetId="1">'[1]067 100 (АПП не имеющ.право) '!мпгвн</definedName>
    <definedName name="мпгвн">'[1]067 100 (АПП не имеющ.право) '!мпгвн</definedName>
    <definedName name="МРП" localSheetId="4">#REF!</definedName>
    <definedName name="МРП" localSheetId="3">#REF!</definedName>
    <definedName name="МРП" localSheetId="2">#REF!</definedName>
    <definedName name="МРП" localSheetId="7">#REF!</definedName>
    <definedName name="МРП" localSheetId="8">#REF!</definedName>
    <definedName name="МРП" localSheetId="5">#REF!</definedName>
    <definedName name="МРП" localSheetId="6">#REF!</definedName>
    <definedName name="МРП" localSheetId="1">#REF!</definedName>
    <definedName name="МРП">#REF!</definedName>
    <definedName name="МСАВФ" localSheetId="4">#REF!</definedName>
    <definedName name="МСАВФ" localSheetId="3">#REF!</definedName>
    <definedName name="МСАВФ" localSheetId="2">#REF!</definedName>
    <definedName name="МСАВФ" localSheetId="7">#REF!</definedName>
    <definedName name="МСАВФ" localSheetId="8">#REF!</definedName>
    <definedName name="МСАВФ" localSheetId="5">#REF!</definedName>
    <definedName name="МСАВФ" localSheetId="6">#REF!</definedName>
    <definedName name="МСАВФ" localSheetId="1">#REF!</definedName>
    <definedName name="МСАВФ">#REF!</definedName>
    <definedName name="мсв" localSheetId="4">#REF!</definedName>
    <definedName name="мсв" localSheetId="3">#REF!</definedName>
    <definedName name="мсв" localSheetId="2">#REF!</definedName>
    <definedName name="мсв" localSheetId="7">#REF!</definedName>
    <definedName name="мсв" localSheetId="8">#REF!</definedName>
    <definedName name="мсв" localSheetId="5">#REF!</definedName>
    <definedName name="мсв" localSheetId="6">#REF!</definedName>
    <definedName name="мсв" localSheetId="1">#REF!</definedName>
    <definedName name="мсв">#REF!</definedName>
    <definedName name="мсвсу" localSheetId="4">#REF!</definedName>
    <definedName name="мсвсу" localSheetId="3">#REF!</definedName>
    <definedName name="мсвсу" localSheetId="2">#REF!</definedName>
    <definedName name="мсвсу" localSheetId="7">#REF!</definedName>
    <definedName name="мсвсу" localSheetId="8">#REF!</definedName>
    <definedName name="мсвсу" localSheetId="5">#REF!</definedName>
    <definedName name="мсвсу" localSheetId="6">#REF!</definedName>
    <definedName name="мсвсу" localSheetId="1">#REF!</definedName>
    <definedName name="мсвсу">#REF!</definedName>
    <definedName name="муцнр" localSheetId="4">#REF!</definedName>
    <definedName name="муцнр" localSheetId="3">#REF!</definedName>
    <definedName name="муцнр" localSheetId="2">#REF!</definedName>
    <definedName name="муцнр" localSheetId="7">#REF!</definedName>
    <definedName name="муцнр" localSheetId="8">#REF!</definedName>
    <definedName name="муцнр" localSheetId="5">#REF!</definedName>
    <definedName name="муцнр" localSheetId="6">#REF!</definedName>
    <definedName name="муцнр" localSheetId="1">#REF!</definedName>
    <definedName name="муцнр">#REF!</definedName>
    <definedName name="мцз" localSheetId="4">#REF!</definedName>
    <definedName name="мцз" localSheetId="3">#REF!</definedName>
    <definedName name="мцз" localSheetId="2">#REF!</definedName>
    <definedName name="мцз" localSheetId="7">#REF!</definedName>
    <definedName name="мцз" localSheetId="8">#REF!</definedName>
    <definedName name="мцз" localSheetId="5">#REF!</definedName>
    <definedName name="мцз" localSheetId="6">#REF!</definedName>
    <definedName name="мцз" localSheetId="1">#REF!</definedName>
    <definedName name="мцз">#REF!</definedName>
    <definedName name="мым">#N/A</definedName>
    <definedName name="мягк.инв." localSheetId="4">#REF!</definedName>
    <definedName name="мягк.инв." localSheetId="3">#REF!</definedName>
    <definedName name="мягк.инв." localSheetId="2">#REF!</definedName>
    <definedName name="мягк.инв." localSheetId="7">#REF!</definedName>
    <definedName name="мягк.инв." localSheetId="8">#REF!</definedName>
    <definedName name="мягк.инв." localSheetId="5">#REF!</definedName>
    <definedName name="мягк.инв." localSheetId="6">#REF!</definedName>
    <definedName name="мягк.инв." localSheetId="1">#REF!</definedName>
    <definedName name="мягк.инв.">#REF!</definedName>
    <definedName name="мягк.инвен." localSheetId="4">#REF!</definedName>
    <definedName name="мягк.инвен." localSheetId="3">#REF!</definedName>
    <definedName name="мягк.инвен." localSheetId="2">#REF!</definedName>
    <definedName name="мягк.инвен." localSheetId="7">#REF!</definedName>
    <definedName name="мягк.инвен." localSheetId="8">#REF!</definedName>
    <definedName name="мягк.инвен." localSheetId="5">#REF!</definedName>
    <definedName name="мягк.инвен." localSheetId="6">#REF!</definedName>
    <definedName name="мягк.инвен." localSheetId="1">#REF!</definedName>
    <definedName name="мягк.инвен.">#REF!</definedName>
    <definedName name="мягкие" localSheetId="4">#REF!</definedName>
    <definedName name="мягкие" localSheetId="3">#REF!</definedName>
    <definedName name="мягкие" localSheetId="2">#REF!</definedName>
    <definedName name="мягкие" localSheetId="7">#REF!</definedName>
    <definedName name="мягкие" localSheetId="8">#REF!</definedName>
    <definedName name="мягкие" localSheetId="5">#REF!</definedName>
    <definedName name="мягкие" localSheetId="6">#REF!</definedName>
    <definedName name="мягкие" localSheetId="1">#REF!</definedName>
    <definedName name="мягкие">#REF!</definedName>
    <definedName name="н" localSheetId="4">#REF!</definedName>
    <definedName name="н" localSheetId="3">#REF!</definedName>
    <definedName name="н" localSheetId="2">#REF!</definedName>
    <definedName name="н" localSheetId="7">#REF!</definedName>
    <definedName name="н" localSheetId="8">#REF!</definedName>
    <definedName name="н" localSheetId="5">#REF!</definedName>
    <definedName name="н" localSheetId="6">#REF!</definedName>
    <definedName name="н" localSheetId="1">#REF!</definedName>
    <definedName name="н">#REF!</definedName>
    <definedName name="н_сч_ф">[10]Main!$B$109</definedName>
    <definedName name="н_сч_ф_п">[10]Main!$B$110</definedName>
    <definedName name="н2п" localSheetId="4">#REF!</definedName>
    <definedName name="н2п" localSheetId="3">#REF!</definedName>
    <definedName name="н2п" localSheetId="2">#REF!</definedName>
    <definedName name="н2п" localSheetId="7">#REF!</definedName>
    <definedName name="н2п" localSheetId="8">#REF!</definedName>
    <definedName name="н2п" localSheetId="5">#REF!</definedName>
    <definedName name="н2п" localSheetId="6">#REF!</definedName>
    <definedName name="н2п" localSheetId="1">#REF!</definedName>
    <definedName name="н2п">#REF!</definedName>
    <definedName name="н6" localSheetId="4">#REF!</definedName>
    <definedName name="н6" localSheetId="3">#REF!</definedName>
    <definedName name="н6" localSheetId="2">#REF!</definedName>
    <definedName name="н6" localSheetId="7">#REF!</definedName>
    <definedName name="н6" localSheetId="8">#REF!</definedName>
    <definedName name="н6" localSheetId="5">#REF!</definedName>
    <definedName name="н6" localSheetId="6">#REF!</definedName>
    <definedName name="н6" localSheetId="1">#REF!</definedName>
    <definedName name="н6">#REF!</definedName>
    <definedName name="н64" localSheetId="4">#REF!</definedName>
    <definedName name="н64" localSheetId="3">#REF!</definedName>
    <definedName name="н64" localSheetId="2">#REF!</definedName>
    <definedName name="н64" localSheetId="7">#REF!</definedName>
    <definedName name="н64" localSheetId="8">#REF!</definedName>
    <definedName name="н64" localSheetId="5">#REF!</definedName>
    <definedName name="н64" localSheetId="6">#REF!</definedName>
    <definedName name="н64" localSheetId="1">#REF!</definedName>
    <definedName name="н64">#REF!</definedName>
    <definedName name="н67г" localSheetId="4">#REF!</definedName>
    <definedName name="н67г" localSheetId="3">#REF!</definedName>
    <definedName name="н67г" localSheetId="2">#REF!</definedName>
    <definedName name="н67г" localSheetId="7">#REF!</definedName>
    <definedName name="н67г" localSheetId="8">#REF!</definedName>
    <definedName name="н67г" localSheetId="5">#REF!</definedName>
    <definedName name="н67г" localSheetId="6">#REF!</definedName>
    <definedName name="н67г" localSheetId="1">#REF!</definedName>
    <definedName name="н67г">#REF!</definedName>
    <definedName name="н67го" localSheetId="4">#REF!</definedName>
    <definedName name="н67го" localSheetId="3">#REF!</definedName>
    <definedName name="н67го" localSheetId="2">#REF!</definedName>
    <definedName name="н67го" localSheetId="7">#REF!</definedName>
    <definedName name="н67го" localSheetId="8">#REF!</definedName>
    <definedName name="н67го" localSheetId="5">#REF!</definedName>
    <definedName name="н67го" localSheetId="6">#REF!</definedName>
    <definedName name="н67го" localSheetId="1">#REF!</definedName>
    <definedName name="н67го">#REF!</definedName>
    <definedName name="Н67ГОШР" localSheetId="4">#REF!</definedName>
    <definedName name="Н67ГОШР" localSheetId="3">#REF!</definedName>
    <definedName name="Н67ГОШР" localSheetId="2">#REF!</definedName>
    <definedName name="Н67ГОШР" localSheetId="7">#REF!</definedName>
    <definedName name="Н67ГОШР" localSheetId="8">#REF!</definedName>
    <definedName name="Н67ГОШР" localSheetId="5">#REF!</definedName>
    <definedName name="Н67ГОШР" localSheetId="6">#REF!</definedName>
    <definedName name="Н67ГОШР" localSheetId="1">#REF!</definedName>
    <definedName name="Н67ГОШР">#REF!</definedName>
    <definedName name="Н67ГШ8ОЛЩРТПА" localSheetId="4">#REF!</definedName>
    <definedName name="Н67ГШ8ОЛЩРТПА" localSheetId="3">#REF!</definedName>
    <definedName name="Н67ГШ8ОЛЩРТПА" localSheetId="2">#REF!</definedName>
    <definedName name="Н67ГШ8ОЛЩРТПА" localSheetId="7">#REF!</definedName>
    <definedName name="Н67ГШ8ОЛЩРТПА" localSheetId="8">#REF!</definedName>
    <definedName name="Н67ГШ8ОЛЩРТПА" localSheetId="5">#REF!</definedName>
    <definedName name="Н67ГШ8ОЛЩРТПА" localSheetId="6">#REF!</definedName>
    <definedName name="Н67ГШ8ОЛЩРТПА" localSheetId="1">#REF!</definedName>
    <definedName name="Н67ГШ8ОЛЩРТПА">#REF!</definedName>
    <definedName name="н67гшо" localSheetId="4">#REF!</definedName>
    <definedName name="н67гшо" localSheetId="3">#REF!</definedName>
    <definedName name="н67гшо" localSheetId="2">#REF!</definedName>
    <definedName name="н67гшо" localSheetId="7">#REF!</definedName>
    <definedName name="н67гшо" localSheetId="8">#REF!</definedName>
    <definedName name="н67гшо" localSheetId="5">#REF!</definedName>
    <definedName name="н67гшо" localSheetId="6">#REF!</definedName>
    <definedName name="н67гшо" localSheetId="1">#REF!</definedName>
    <definedName name="н67гшо">#REF!</definedName>
    <definedName name="н67ш" localSheetId="4">#REF!</definedName>
    <definedName name="н67ш" localSheetId="3">#REF!</definedName>
    <definedName name="н67ш" localSheetId="2">#REF!</definedName>
    <definedName name="н67ш" localSheetId="7">#REF!</definedName>
    <definedName name="н67ш" localSheetId="8">#REF!</definedName>
    <definedName name="н67ш" localSheetId="5">#REF!</definedName>
    <definedName name="н67ш" localSheetId="6">#REF!</definedName>
    <definedName name="н67ш" localSheetId="1">#REF!</definedName>
    <definedName name="н67ш">#REF!</definedName>
    <definedName name="н6г7онреапк" localSheetId="4">#REF!</definedName>
    <definedName name="н6г7онреапк" localSheetId="3">#REF!</definedName>
    <definedName name="н6г7онреапк" localSheetId="2">#REF!</definedName>
    <definedName name="н6г7онреапк" localSheetId="7">#REF!</definedName>
    <definedName name="н6г7онреапк" localSheetId="8">#REF!</definedName>
    <definedName name="н6г7онреапк" localSheetId="5">#REF!</definedName>
    <definedName name="н6г7онреапк" localSheetId="6">#REF!</definedName>
    <definedName name="н6г7онреапк" localSheetId="1">#REF!</definedName>
    <definedName name="н6г7онреапк">#REF!</definedName>
    <definedName name="н7" localSheetId="4">#REF!</definedName>
    <definedName name="н7" localSheetId="3">#REF!</definedName>
    <definedName name="н7" localSheetId="2">#REF!</definedName>
    <definedName name="н7" localSheetId="7">#REF!</definedName>
    <definedName name="н7" localSheetId="8">#REF!</definedName>
    <definedName name="н7" localSheetId="5">#REF!</definedName>
    <definedName name="н7" localSheetId="6">#REF!</definedName>
    <definedName name="н7" localSheetId="1">#REF!</definedName>
    <definedName name="н7">#REF!</definedName>
    <definedName name="н76" localSheetId="4">#REF!</definedName>
    <definedName name="н76" localSheetId="3">#REF!</definedName>
    <definedName name="н76" localSheetId="2">#REF!</definedName>
    <definedName name="н76" localSheetId="7">#REF!</definedName>
    <definedName name="н76" localSheetId="8">#REF!</definedName>
    <definedName name="н76" localSheetId="5">#REF!</definedName>
    <definedName name="н76" localSheetId="6">#REF!</definedName>
    <definedName name="н76" localSheetId="1">#REF!</definedName>
    <definedName name="н76">#REF!</definedName>
    <definedName name="н789" localSheetId="4">#REF!</definedName>
    <definedName name="н789" localSheetId="3">#REF!</definedName>
    <definedName name="н789" localSheetId="2">#REF!</definedName>
    <definedName name="н789" localSheetId="7">#REF!</definedName>
    <definedName name="н789" localSheetId="8">#REF!</definedName>
    <definedName name="н789" localSheetId="5">#REF!</definedName>
    <definedName name="н789" localSheetId="6">#REF!</definedName>
    <definedName name="н789" localSheetId="1">#REF!</definedName>
    <definedName name="н789">#REF!</definedName>
    <definedName name="н7го" localSheetId="4">#REF!</definedName>
    <definedName name="н7го" localSheetId="3">#REF!</definedName>
    <definedName name="н7го" localSheetId="2">#REF!</definedName>
    <definedName name="н7го" localSheetId="7">#REF!</definedName>
    <definedName name="н7го" localSheetId="8">#REF!</definedName>
    <definedName name="н7го" localSheetId="5">#REF!</definedName>
    <definedName name="н7го" localSheetId="6">#REF!</definedName>
    <definedName name="н7го" localSheetId="1">#REF!</definedName>
    <definedName name="н7го">#REF!</definedName>
    <definedName name="Н7К6" localSheetId="4">#REF!</definedName>
    <definedName name="Н7К6" localSheetId="3">#REF!</definedName>
    <definedName name="Н7К6" localSheetId="2">#REF!</definedName>
    <definedName name="Н7К6" localSheetId="7">#REF!</definedName>
    <definedName name="Н7К6" localSheetId="8">#REF!</definedName>
    <definedName name="Н7К6" localSheetId="5">#REF!</definedName>
    <definedName name="Н7К6" localSheetId="6">#REF!</definedName>
    <definedName name="Н7К6" localSheetId="1">#REF!</definedName>
    <definedName name="Н7К6">#REF!</definedName>
    <definedName name="наз" localSheetId="4">#REF!</definedName>
    <definedName name="наз" localSheetId="3">#REF!</definedName>
    <definedName name="наз" localSheetId="2">#REF!</definedName>
    <definedName name="наз" localSheetId="7">#REF!</definedName>
    <definedName name="наз" localSheetId="8">#REF!</definedName>
    <definedName name="наз" localSheetId="5">#REF!</definedName>
    <definedName name="наз" localSheetId="6">#REF!</definedName>
    <definedName name="наз" localSheetId="0">#REF!</definedName>
    <definedName name="наз" localSheetId="1">#REF!</definedName>
    <definedName name="наз">#REF!</definedName>
    <definedName name="наз_1" localSheetId="4">#REF!</definedName>
    <definedName name="наз_1" localSheetId="3">#REF!</definedName>
    <definedName name="наз_1" localSheetId="2">#REF!</definedName>
    <definedName name="наз_1" localSheetId="7">#REF!</definedName>
    <definedName name="наз_1" localSheetId="8">#REF!</definedName>
    <definedName name="наз_1" localSheetId="5">#REF!</definedName>
    <definedName name="наз_1" localSheetId="6">#REF!</definedName>
    <definedName name="наз_1" localSheetId="1">#REF!</definedName>
    <definedName name="наз_1">#REF!</definedName>
    <definedName name="наз_2" localSheetId="4">#REF!</definedName>
    <definedName name="наз_2" localSheetId="3">#REF!</definedName>
    <definedName name="наз_2" localSheetId="2">#REF!</definedName>
    <definedName name="наз_2" localSheetId="7">#REF!</definedName>
    <definedName name="наз_2" localSheetId="8">#REF!</definedName>
    <definedName name="наз_2" localSheetId="5">#REF!</definedName>
    <definedName name="наз_2" localSheetId="6">#REF!</definedName>
    <definedName name="наз_2" localSheetId="1">#REF!</definedName>
    <definedName name="наз_2">#REF!</definedName>
    <definedName name="наз_3" localSheetId="4">#REF!</definedName>
    <definedName name="наз_3" localSheetId="3">#REF!</definedName>
    <definedName name="наз_3" localSheetId="2">#REF!</definedName>
    <definedName name="наз_3" localSheetId="7">#REF!</definedName>
    <definedName name="наз_3" localSheetId="8">#REF!</definedName>
    <definedName name="наз_3" localSheetId="5">#REF!</definedName>
    <definedName name="наз_3" localSheetId="6">#REF!</definedName>
    <definedName name="наз_3" localSheetId="1">#REF!</definedName>
    <definedName name="наз_3">#REF!</definedName>
    <definedName name="наз_4" localSheetId="4">#REF!</definedName>
    <definedName name="наз_4" localSheetId="3">#REF!</definedName>
    <definedName name="наз_4" localSheetId="2">#REF!</definedName>
    <definedName name="наз_4" localSheetId="7">#REF!</definedName>
    <definedName name="наз_4" localSheetId="8">#REF!</definedName>
    <definedName name="наз_4" localSheetId="5">#REF!</definedName>
    <definedName name="наз_4" localSheetId="6">#REF!</definedName>
    <definedName name="наз_4" localSheetId="1">#REF!</definedName>
    <definedName name="наз_4">#REF!</definedName>
    <definedName name="ната" localSheetId="4">#REF!</definedName>
    <definedName name="ната" localSheetId="3">#REF!</definedName>
    <definedName name="ната" localSheetId="2">#REF!</definedName>
    <definedName name="ната" localSheetId="7">#REF!</definedName>
    <definedName name="ната" localSheetId="8">#REF!</definedName>
    <definedName name="ната" localSheetId="5">#REF!</definedName>
    <definedName name="ната" localSheetId="6">#REF!</definedName>
    <definedName name="ната" localSheetId="1">#REF!</definedName>
    <definedName name="ната">#REF!</definedName>
    <definedName name="начало">[10]Main!$B$34</definedName>
    <definedName name="нв" localSheetId="4">#REF!</definedName>
    <definedName name="нв" localSheetId="3">#REF!</definedName>
    <definedName name="нв" localSheetId="2">#REF!</definedName>
    <definedName name="нв" localSheetId="7">#REF!</definedName>
    <definedName name="нв" localSheetId="8">#REF!</definedName>
    <definedName name="нв" localSheetId="5">#REF!</definedName>
    <definedName name="нв" localSheetId="6">#REF!</definedName>
    <definedName name="нв" localSheetId="1">#REF!</definedName>
    <definedName name="нв">#REF!</definedName>
    <definedName name="нг" localSheetId="4">#REF!</definedName>
    <definedName name="нг" localSheetId="3">#REF!</definedName>
    <definedName name="нг" localSheetId="2">#REF!</definedName>
    <definedName name="нг" localSheetId="7">#REF!</definedName>
    <definedName name="нг" localSheetId="8">#REF!</definedName>
    <definedName name="нг" localSheetId="5">#REF!</definedName>
    <definedName name="нг" localSheetId="6">#REF!</definedName>
    <definedName name="нг" localSheetId="1">#REF!</definedName>
    <definedName name="нг">#REF!</definedName>
    <definedName name="НГЛ" localSheetId="4">#REF!</definedName>
    <definedName name="НГЛ" localSheetId="3">#REF!</definedName>
    <definedName name="НГЛ" localSheetId="2">#REF!</definedName>
    <definedName name="НГЛ" localSheetId="7">#REF!</definedName>
    <definedName name="НГЛ" localSheetId="8">#REF!</definedName>
    <definedName name="НГЛ" localSheetId="5">#REF!</definedName>
    <definedName name="НГЛ" localSheetId="6">#REF!</definedName>
    <definedName name="НГЛ" localSheetId="1">#REF!</definedName>
    <definedName name="НГЛ">#REF!</definedName>
    <definedName name="не" localSheetId="4">#REF!</definedName>
    <definedName name="не" localSheetId="3">#REF!</definedName>
    <definedName name="не" localSheetId="2">#REF!</definedName>
    <definedName name="не" localSheetId="7">#REF!</definedName>
    <definedName name="не" localSheetId="8">#REF!</definedName>
    <definedName name="не" localSheetId="5">#REF!</definedName>
    <definedName name="не" localSheetId="6">#REF!</definedName>
    <definedName name="не" localSheetId="1">#REF!</definedName>
    <definedName name="не">#REF!</definedName>
    <definedName name="НЕПГОНР6" localSheetId="4">#REF!</definedName>
    <definedName name="НЕПГОНР6" localSheetId="3">#REF!</definedName>
    <definedName name="НЕПГОНР6" localSheetId="2">#REF!</definedName>
    <definedName name="НЕПГОНР6" localSheetId="7">#REF!</definedName>
    <definedName name="НЕПГОНР6" localSheetId="8">#REF!</definedName>
    <definedName name="НЕПГОНР6" localSheetId="5">#REF!</definedName>
    <definedName name="НЕПГОНР6" localSheetId="6">#REF!</definedName>
    <definedName name="НЕПГОНР6" localSheetId="1">#REF!</definedName>
    <definedName name="НЕПГОНР6">#REF!</definedName>
    <definedName name="Нива" localSheetId="4">#REF!</definedName>
    <definedName name="Нива" localSheetId="3">#REF!</definedName>
    <definedName name="Нива" localSheetId="2">#REF!</definedName>
    <definedName name="Нива" localSheetId="7">#REF!</definedName>
    <definedName name="Нива" localSheetId="8">#REF!</definedName>
    <definedName name="Нива" localSheetId="5">#REF!</definedName>
    <definedName name="Нива" localSheetId="6">#REF!</definedName>
    <definedName name="Нива" localSheetId="1">#REF!</definedName>
    <definedName name="Нива">#REF!</definedName>
    <definedName name="нл" localSheetId="4">#REF!</definedName>
    <definedName name="нл" localSheetId="3">#REF!</definedName>
    <definedName name="нл" localSheetId="2">#REF!</definedName>
    <definedName name="нл" localSheetId="7">#REF!</definedName>
    <definedName name="нл" localSheetId="8">#REF!</definedName>
    <definedName name="нл" localSheetId="5">#REF!</definedName>
    <definedName name="нл" localSheetId="6">#REF!</definedName>
    <definedName name="нл" localSheetId="1">#REF!</definedName>
    <definedName name="нл">#REF!</definedName>
    <definedName name="нлб\" localSheetId="4">#REF!</definedName>
    <definedName name="нлб\" localSheetId="3">#REF!</definedName>
    <definedName name="нлб\" localSheetId="2">#REF!</definedName>
    <definedName name="нлб\" localSheetId="7">#REF!</definedName>
    <definedName name="нлб\" localSheetId="8">#REF!</definedName>
    <definedName name="нлб\" localSheetId="5">#REF!</definedName>
    <definedName name="нлб\" localSheetId="6">#REF!</definedName>
    <definedName name="нлб\" localSheetId="1">#REF!</definedName>
    <definedName name="нлб\">#REF!</definedName>
    <definedName name="но" localSheetId="4">#REF!</definedName>
    <definedName name="но" localSheetId="3">#REF!</definedName>
    <definedName name="но" localSheetId="2">#REF!</definedName>
    <definedName name="но" localSheetId="7">#REF!</definedName>
    <definedName name="но" localSheetId="8">#REF!</definedName>
    <definedName name="но" localSheetId="5">#REF!</definedName>
    <definedName name="но" localSheetId="6">#REF!</definedName>
    <definedName name="но" localSheetId="1">#REF!</definedName>
    <definedName name="но">#REF!</definedName>
    <definedName name="новпр" localSheetId="4">#REF!</definedName>
    <definedName name="новпр" localSheetId="3">#REF!</definedName>
    <definedName name="новпр" localSheetId="2">#REF!</definedName>
    <definedName name="новпр" localSheetId="7">#REF!</definedName>
    <definedName name="новпр" localSheetId="8">#REF!</definedName>
    <definedName name="новпр" localSheetId="5">#REF!</definedName>
    <definedName name="новпр" localSheetId="6">#REF!</definedName>
    <definedName name="новпр" localSheetId="1">#REF!</definedName>
    <definedName name="новпр">#REF!</definedName>
    <definedName name="новые" localSheetId="4">#REF!</definedName>
    <definedName name="новые" localSheetId="3">#REF!</definedName>
    <definedName name="новые" localSheetId="2">#REF!</definedName>
    <definedName name="новые" localSheetId="7">#REF!</definedName>
    <definedName name="новые" localSheetId="8">#REF!</definedName>
    <definedName name="новые" localSheetId="5">#REF!</definedName>
    <definedName name="новые" localSheetId="6">#REF!</definedName>
    <definedName name="новые" localSheetId="1">#REF!</definedName>
    <definedName name="новые">#REF!</definedName>
    <definedName name="ном_дов">[10]Main!$B$2</definedName>
    <definedName name="ном_доп">[10]Изменения!$C$23</definedName>
    <definedName name="ном_мен">[10]Main!$W$11</definedName>
    <definedName name="номер_договора">[10]Main!$B$11</definedName>
    <definedName name="номер_док_лицо">[10]Main!$B$46</definedName>
    <definedName name="нооа" localSheetId="4">#REF!</definedName>
    <definedName name="нооа" localSheetId="3">#REF!</definedName>
    <definedName name="нооа" localSheetId="2">#REF!</definedName>
    <definedName name="нооа" localSheetId="7">#REF!</definedName>
    <definedName name="нооа" localSheetId="8">#REF!</definedName>
    <definedName name="нооа" localSheetId="5">#REF!</definedName>
    <definedName name="нооа" localSheetId="6">#REF!</definedName>
    <definedName name="нооа" localSheetId="1">#REF!</definedName>
    <definedName name="нооа">#REF!</definedName>
    <definedName name="ношге5" localSheetId="4">#REF!</definedName>
    <definedName name="ношге5" localSheetId="3">#REF!</definedName>
    <definedName name="ношге5" localSheetId="2">#REF!</definedName>
    <definedName name="ношге5" localSheetId="7">#REF!</definedName>
    <definedName name="ношге5" localSheetId="8">#REF!</definedName>
    <definedName name="ношге5" localSheetId="5">#REF!</definedName>
    <definedName name="ношге5" localSheetId="6">#REF!</definedName>
    <definedName name="ношге5" localSheetId="1">#REF!</definedName>
    <definedName name="ношге5">#REF!</definedName>
    <definedName name="НП" localSheetId="4">#REF!</definedName>
    <definedName name="НП" localSheetId="3">#REF!</definedName>
    <definedName name="НП" localSheetId="2">#REF!</definedName>
    <definedName name="НП" localSheetId="7">#REF!</definedName>
    <definedName name="НП" localSheetId="8">#REF!</definedName>
    <definedName name="НП" localSheetId="5">#REF!</definedName>
    <definedName name="НП" localSheetId="6">#REF!</definedName>
    <definedName name="НП" localSheetId="1">#REF!</definedName>
    <definedName name="НП">#REF!</definedName>
    <definedName name="нр" localSheetId="4">#REF!</definedName>
    <definedName name="нр" localSheetId="3">#REF!</definedName>
    <definedName name="нр" localSheetId="2">#REF!</definedName>
    <definedName name="нр" localSheetId="7">#REF!</definedName>
    <definedName name="нр" localSheetId="8">#REF!</definedName>
    <definedName name="нр" localSheetId="5">#REF!</definedName>
    <definedName name="нр" localSheetId="6">#REF!</definedName>
    <definedName name="нр" localSheetId="1">#REF!</definedName>
    <definedName name="нр">#REF!</definedName>
    <definedName name="нр6" localSheetId="4">#REF!</definedName>
    <definedName name="нр6" localSheetId="3">#REF!</definedName>
    <definedName name="нр6" localSheetId="2">#REF!</definedName>
    <definedName name="нр6" localSheetId="7">#REF!</definedName>
    <definedName name="нр6" localSheetId="8">#REF!</definedName>
    <definedName name="нр6" localSheetId="5">#REF!</definedName>
    <definedName name="нр6" localSheetId="6">#REF!</definedName>
    <definedName name="нр6" localSheetId="1">#REF!</definedName>
    <definedName name="нр6">#REF!</definedName>
    <definedName name="нр67г" localSheetId="4">#REF!</definedName>
    <definedName name="нр67г" localSheetId="3">#REF!</definedName>
    <definedName name="нр67г" localSheetId="2">#REF!</definedName>
    <definedName name="нр67г" localSheetId="7">#REF!</definedName>
    <definedName name="нр67г" localSheetId="8">#REF!</definedName>
    <definedName name="нр67г" localSheetId="5">#REF!</definedName>
    <definedName name="нр67г" localSheetId="6">#REF!</definedName>
    <definedName name="нр67г" localSheetId="1">#REF!</definedName>
    <definedName name="нр67г">#REF!</definedName>
    <definedName name="нрг" localSheetId="4">#REF!</definedName>
    <definedName name="нрг" localSheetId="3">#REF!</definedName>
    <definedName name="нрг" localSheetId="2">#REF!</definedName>
    <definedName name="нрг" localSheetId="7">#REF!</definedName>
    <definedName name="нрг" localSheetId="8">#REF!</definedName>
    <definedName name="нрг" localSheetId="5">#REF!</definedName>
    <definedName name="нрг" localSheetId="6">#REF!</definedName>
    <definedName name="нрг" localSheetId="1">#REF!</definedName>
    <definedName name="нрг">#REF!</definedName>
    <definedName name="нргошлщд" localSheetId="4">#REF!</definedName>
    <definedName name="нргошлщд" localSheetId="3">#REF!</definedName>
    <definedName name="нргошлщд" localSheetId="2">#REF!</definedName>
    <definedName name="нргошлщд" localSheetId="7">#REF!</definedName>
    <definedName name="нргошлщд" localSheetId="8">#REF!</definedName>
    <definedName name="нргошлщд" localSheetId="5">#REF!</definedName>
    <definedName name="нргошлщд" localSheetId="6">#REF!</definedName>
    <definedName name="нргошлщд" localSheetId="1">#REF!</definedName>
    <definedName name="нргошлщд">#REF!</definedName>
    <definedName name="нру" localSheetId="4">#REF!</definedName>
    <definedName name="нру" localSheetId="3">#REF!</definedName>
    <definedName name="нру" localSheetId="2">#REF!</definedName>
    <definedName name="нру" localSheetId="7">#REF!</definedName>
    <definedName name="нру" localSheetId="8">#REF!</definedName>
    <definedName name="нру" localSheetId="5">#REF!</definedName>
    <definedName name="нру" localSheetId="6">#REF!</definedName>
    <definedName name="нру" localSheetId="1">#REF!</definedName>
    <definedName name="нру">#REF!</definedName>
    <definedName name="нтеикпуа" localSheetId="4">#REF!</definedName>
    <definedName name="нтеикпуа" localSheetId="3">#REF!</definedName>
    <definedName name="нтеикпуа" localSheetId="2">#REF!</definedName>
    <definedName name="нтеикпуа" localSheetId="7">#REF!</definedName>
    <definedName name="нтеикпуа" localSheetId="8">#REF!</definedName>
    <definedName name="нтеикпуа" localSheetId="5">#REF!</definedName>
    <definedName name="нтеикпуа" localSheetId="6">#REF!</definedName>
    <definedName name="нтеикпуа" localSheetId="1">#REF!</definedName>
    <definedName name="нтеикпуа">#REF!</definedName>
    <definedName name="нукн" localSheetId="4">#REF!</definedName>
    <definedName name="нукн" localSheetId="3">#REF!</definedName>
    <definedName name="нукн" localSheetId="2">#REF!</definedName>
    <definedName name="нукн" localSheetId="7">#REF!</definedName>
    <definedName name="нукн" localSheetId="8">#REF!</definedName>
    <definedName name="нукн" localSheetId="5">#REF!</definedName>
    <definedName name="нукн" localSheetId="6">#REF!</definedName>
    <definedName name="нукн" localSheetId="1">#REF!</definedName>
    <definedName name="нукн">#REF!</definedName>
    <definedName name="НЫВ" localSheetId="4">#REF!</definedName>
    <definedName name="НЫВ" localSheetId="3">#REF!</definedName>
    <definedName name="НЫВ" localSheetId="2">#REF!</definedName>
    <definedName name="НЫВ" localSheetId="7">#REF!</definedName>
    <definedName name="НЫВ" localSheetId="8">#REF!</definedName>
    <definedName name="НЫВ" localSheetId="5">#REF!</definedName>
    <definedName name="НЫВ" localSheetId="6">#REF!</definedName>
    <definedName name="НЫВ" localSheetId="1">#REF!</definedName>
    <definedName name="НЫВ">#REF!</definedName>
    <definedName name="ньтеик" localSheetId="4">#REF!</definedName>
    <definedName name="ньтеик" localSheetId="3">#REF!</definedName>
    <definedName name="ньтеик" localSheetId="2">#REF!</definedName>
    <definedName name="ньтеик" localSheetId="7">#REF!</definedName>
    <definedName name="ньтеик" localSheetId="8">#REF!</definedName>
    <definedName name="ньтеик" localSheetId="5">#REF!</definedName>
    <definedName name="ньтеик" localSheetId="6">#REF!</definedName>
    <definedName name="ньтеик" localSheetId="1">#REF!</definedName>
    <definedName name="ньтеик">#REF!</definedName>
    <definedName name="о" localSheetId="4">#REF!</definedName>
    <definedName name="о" localSheetId="3">#REF!</definedName>
    <definedName name="о" localSheetId="2">#REF!</definedName>
    <definedName name="о" localSheetId="7">#REF!</definedName>
    <definedName name="о" localSheetId="8">#REF!</definedName>
    <definedName name="о" localSheetId="5">#REF!</definedName>
    <definedName name="о" localSheetId="6">#REF!</definedName>
    <definedName name="о" localSheetId="1">#REF!</definedName>
    <definedName name="о">#REF!</definedName>
    <definedName name="о5" localSheetId="4">#REF!</definedName>
    <definedName name="о5" localSheetId="3">#REF!</definedName>
    <definedName name="о5" localSheetId="2">#REF!</definedName>
    <definedName name="о5" localSheetId="7">#REF!</definedName>
    <definedName name="о5" localSheetId="8">#REF!</definedName>
    <definedName name="о5" localSheetId="5">#REF!</definedName>
    <definedName name="о5" localSheetId="6">#REF!</definedName>
    <definedName name="о5" localSheetId="1">#REF!</definedName>
    <definedName name="о5">#REF!</definedName>
    <definedName name="_xlnm.Print_Area" localSheetId="4">'2 вариант (2)'!$A$1:$E$100</definedName>
    <definedName name="_xlnm.Print_Area" localSheetId="3">'2 вариант (3)'!$A$1:$D$74</definedName>
    <definedName name="_xlnm.Print_Area" localSheetId="2">'2 вариант (4)'!$A$1:$E$602</definedName>
    <definedName name="_xlnm.Print_Area" localSheetId="7">'2023'!$A$1:$E$431</definedName>
    <definedName name="_xlnm.Print_Area" localSheetId="8">'2024 вариант'!$A$1:$E$619</definedName>
    <definedName name="_xlnm.Print_Area" localSheetId="5">'анализы лаб '!$A$1:$E$73</definedName>
    <definedName name="_xlnm.Print_Area" localSheetId="6">'изм 2023'!$A$1:$E$74</definedName>
    <definedName name="_xlnm.Print_Area" localSheetId="0">Калькуляция!$A$1:$M$381</definedName>
    <definedName name="_xlnm.Print_Area" localSheetId="1">'прейскурант. (2)'!$A$1:$E$49</definedName>
    <definedName name="_xlnm.Print_Area">#REF!</definedName>
    <definedName name="обор">[67]ОборБалФормОтч!$C$70:$C$72,[67]ОборБалФормОтч!$D$73:$F$73,[67]ОборБалФормОтч!$E$70:$F$72,[67]ОборБалФормОтч!$C$75:$C$77,[67]ОборБалФормОтч!$E$75:$F$77,[67]ОборБалФормОтч!$C$79:$C$82,[67]ОборБалФормОтч!$E$79:$F$82,[67]ОборБалФормОтч!$C$84:$C$86,[67]ОборБалФормОтч!$E$84:$F$86,[67]ОборБалФормОтч!$C$88:$C$89,[67]ОборБалФормОтч!$E$88:$F$89,[67]ОборБалФормОтч!$C$70</definedName>
    <definedName name="обороты">[67]ОборБалФормОтч!$C$19:$C$24,[67]ОборБалФормОтч!$E$19:$F$24,[67]ОборБалФормОтч!$D$26:$F$31,[67]ОборБалФормОтч!$C$33:$C$38,[67]ОборБалФормОтч!$E$33:$F$38,[67]ОборБалФормОтч!$D$40:$F$43,[67]ОборБалФормОтч!$C$45:$C$48,[67]ОборБалФормОтч!$E$45:$F$48,[67]ОборБалФормОтч!$C$19</definedName>
    <definedName name="Обоснование" localSheetId="4">OFFSET([68]ОПГЗ!$A$1,MATCH('[68]План ГЗ'!$P1,[68]ОПГЗ!#REF!,0)-1,1,COUNTIF([68]ОПГЗ!#REF!,'[68]План ГЗ'!$P1),1)</definedName>
    <definedName name="Обоснование" localSheetId="3">OFFSET([68]ОПГЗ!$A$1,MATCH('[68]План ГЗ'!$P1,[68]ОПГЗ!#REF!,0)-1,1,COUNTIF([68]ОПГЗ!#REF!,'[68]План ГЗ'!$P1),1)</definedName>
    <definedName name="Обоснование" localSheetId="2">OFFSET([68]ОПГЗ!$A$1,MATCH('[68]План ГЗ'!$P1,[68]ОПГЗ!#REF!,0)-1,1,COUNTIF([68]ОПГЗ!#REF!,'[68]План ГЗ'!$P1),1)</definedName>
    <definedName name="Обоснование" localSheetId="7">OFFSET([68]ОПГЗ!$A$1,MATCH('[68]План ГЗ'!$P1,[68]ОПГЗ!#REF!,0)-1,1,COUNTIF([68]ОПГЗ!#REF!,'[68]План ГЗ'!$P1),1)</definedName>
    <definedName name="Обоснование" localSheetId="8">OFFSET([68]ОПГЗ!$A$1,MATCH('[68]План ГЗ'!$P1,[68]ОПГЗ!#REF!,0)-1,1,COUNTIF([68]ОПГЗ!#REF!,'[68]План ГЗ'!$P1),1)</definedName>
    <definedName name="Обоснование" localSheetId="5">OFFSET([68]ОПГЗ!$A$1,MATCH('[68]План ГЗ'!$P1,[68]ОПГЗ!#REF!,0)-1,1,COUNTIF([68]ОПГЗ!#REF!,'[68]План ГЗ'!$P1),1)</definedName>
    <definedName name="Обоснование" localSheetId="6">OFFSET([68]ОПГЗ!$A$1,MATCH('[68]План ГЗ'!$P1,[68]ОПГЗ!#REF!,0)-1,1,COUNTIF([68]ОПГЗ!#REF!,'[68]План ГЗ'!$P1),1)</definedName>
    <definedName name="Обоснование" localSheetId="0">OFFSET([68]ОПГЗ!$A$1,MATCH('[68]План ГЗ'!$P1,[68]ОПГЗ!#REF!,0)-1,1,COUNTIF([68]ОПГЗ!#REF!,'[68]План ГЗ'!$P1),1)</definedName>
    <definedName name="Обоснование" localSheetId="1">OFFSET([68]ОПГЗ!$A$1,MATCH('[68]План ГЗ'!$P1,[68]ОПГЗ!#REF!,0)-1,1,COUNTIF([68]ОПГЗ!#REF!,'[68]План ГЗ'!$P1),1)</definedName>
    <definedName name="Обоснование">OFFSET([68]ОПГЗ!$A$1,MATCH('[68]План ГЗ'!$P1,[68]ОПГЗ!#REF!,0)-1,1,COUNTIF([68]ОПГЗ!#REF!,'[68]План ГЗ'!$P1),1)</definedName>
    <definedName name="Общ_ИтСтр">#N/A</definedName>
    <definedName name="общая" localSheetId="4">#REF!</definedName>
    <definedName name="общая" localSheetId="3">#REF!</definedName>
    <definedName name="общая" localSheetId="2">#REF!</definedName>
    <definedName name="общая" localSheetId="7">#REF!</definedName>
    <definedName name="общая" localSheetId="8">#REF!</definedName>
    <definedName name="общая" localSheetId="5">#REF!</definedName>
    <definedName name="общая" localSheetId="6">#REF!</definedName>
    <definedName name="общая" localSheetId="1">#REF!</definedName>
    <definedName name="общая">#REF!</definedName>
    <definedName name="объем_прва_бк_10мес">#N/A</definedName>
    <definedName name="объем_прва_бк_11мес">#N/A</definedName>
    <definedName name="объем_прва_бк_12мес">#N/A</definedName>
    <definedName name="объем_прва_бк_1мес">#N/A</definedName>
    <definedName name="объем_прва_бк_2мес">#N/A</definedName>
    <definedName name="объем_прва_бк_3мес">#N/A</definedName>
    <definedName name="объем_прва_бк_4мес">#N/A</definedName>
    <definedName name="объем_прва_бк_5мес">#N/A</definedName>
    <definedName name="объем_прва_бк_6мес">#N/A</definedName>
    <definedName name="объем_прва_бк_7мес">#N/A</definedName>
    <definedName name="объем_прва_бк_8мес">#N/A</definedName>
    <definedName name="объем_прва_бк_9мес">#N/A</definedName>
    <definedName name="объем_прва_пб190_10мес">#N/A</definedName>
    <definedName name="объем_прва_пб190_11мес">#N/A</definedName>
    <definedName name="объем_прва_пб190_12мес">#N/A</definedName>
    <definedName name="объем_прва_пб190_1мес">#N/A</definedName>
    <definedName name="объем_прва_пб190_2мес">#N/A</definedName>
    <definedName name="объем_прва_пб190_3мес">#N/A</definedName>
    <definedName name="объем_прва_пб190_4мес">#N/A</definedName>
    <definedName name="объем_прва_пб190_5мес">#N/A</definedName>
    <definedName name="объем_прва_пб190_6мес">#N/A</definedName>
    <definedName name="объем_прва_пб190_7мес">#N/A</definedName>
    <definedName name="объем_прва_пб190_8мес">#N/A</definedName>
    <definedName name="объем_прва_пб190_9мес">#N/A</definedName>
    <definedName name="объем_прва_пб90_10мес">#N/A</definedName>
    <definedName name="объем_прва_пб90_11мес">#N/A</definedName>
    <definedName name="объем_прва_пб90_12мес">#N/A</definedName>
    <definedName name="объем_прва_пб90_1мес">#N/A</definedName>
    <definedName name="объем_прва_пб90_2мес">#N/A</definedName>
    <definedName name="объем_прва_пб90_3мес">#N/A</definedName>
    <definedName name="объем_прва_пб90_4мес">#N/A</definedName>
    <definedName name="объем_прва_пб90_5мес">#N/A</definedName>
    <definedName name="объем_прва_пб90_6мес">#N/A</definedName>
    <definedName name="объем_прва_пб90_7мес">#N/A</definedName>
    <definedName name="объем_прва_пб90_8мес">#N/A</definedName>
    <definedName name="объем_прва_пб90_9мес">#N/A</definedName>
    <definedName name="объем_прва_тк_10мес">#N/A</definedName>
    <definedName name="объем_прва_тк_11мес">#N/A</definedName>
    <definedName name="объем_прва_тк_12мес">#N/A</definedName>
    <definedName name="объем_прва_тк_1мес">#N/A</definedName>
    <definedName name="объем_прва_тк_2мес">#N/A</definedName>
    <definedName name="объем_прва_тк_3мес">#N/A</definedName>
    <definedName name="объем_прва_тк_4мес">#N/A</definedName>
    <definedName name="объем_прва_тк_5мес">#N/A</definedName>
    <definedName name="объем_прва_тк_6мес">#N/A</definedName>
    <definedName name="объем_прва_тк_7мес">#N/A</definedName>
    <definedName name="объем_прва_тк_8мес">#N/A</definedName>
    <definedName name="объем_прва_тк_9мес">#N/A</definedName>
    <definedName name="ог" localSheetId="4">#REF!</definedName>
    <definedName name="ог" localSheetId="3">#REF!</definedName>
    <definedName name="ог" localSheetId="2">#REF!</definedName>
    <definedName name="ог" localSheetId="7">#REF!</definedName>
    <definedName name="ог" localSheetId="8">#REF!</definedName>
    <definedName name="ог" localSheetId="5">#REF!</definedName>
    <definedName name="ог" localSheetId="6">#REF!</definedName>
    <definedName name="ог" localSheetId="1">#REF!</definedName>
    <definedName name="ог">#REF!</definedName>
    <definedName name="ог67" localSheetId="4">#REF!</definedName>
    <definedName name="ог67" localSheetId="3">#REF!</definedName>
    <definedName name="ог67" localSheetId="2">#REF!</definedName>
    <definedName name="ог67" localSheetId="7">#REF!</definedName>
    <definedName name="ог67" localSheetId="8">#REF!</definedName>
    <definedName name="ог67" localSheetId="5">#REF!</definedName>
    <definedName name="ог67" localSheetId="6">#REF!</definedName>
    <definedName name="ог67" localSheetId="1">#REF!</definedName>
    <definedName name="ог67">#REF!</definedName>
    <definedName name="оглевло4354547" localSheetId="4">#REF!</definedName>
    <definedName name="оглевло4354547" localSheetId="3">#REF!</definedName>
    <definedName name="оглевло4354547" localSheetId="2">#REF!</definedName>
    <definedName name="оглевло4354547" localSheetId="7">#REF!</definedName>
    <definedName name="оглевло4354547" localSheetId="8">#REF!</definedName>
    <definedName name="оглевло4354547" localSheetId="5">#REF!</definedName>
    <definedName name="оглевло4354547" localSheetId="6">#REF!</definedName>
    <definedName name="оглевло4354547" localSheetId="1">#REF!</definedName>
    <definedName name="оглевло4354547">#REF!</definedName>
    <definedName name="огн" localSheetId="4">#REF!</definedName>
    <definedName name="огн" localSheetId="3">#REF!</definedName>
    <definedName name="огн" localSheetId="2">#REF!</definedName>
    <definedName name="огн" localSheetId="7">#REF!</definedName>
    <definedName name="огн" localSheetId="8">#REF!</definedName>
    <definedName name="огн" localSheetId="5">#REF!</definedName>
    <definedName name="огн" localSheetId="6">#REF!</definedName>
    <definedName name="огн" localSheetId="1">#REF!</definedName>
    <definedName name="огн">#REF!</definedName>
    <definedName name="огрло" localSheetId="4">#REF!</definedName>
    <definedName name="огрло" localSheetId="3">#REF!</definedName>
    <definedName name="огрло" localSheetId="2">#REF!</definedName>
    <definedName name="огрло" localSheetId="7">#REF!</definedName>
    <definedName name="огрло" localSheetId="8">#REF!</definedName>
    <definedName name="огрло" localSheetId="5">#REF!</definedName>
    <definedName name="огрло" localSheetId="6">#REF!</definedName>
    <definedName name="огрло" localSheetId="1">#REF!</definedName>
    <definedName name="огрло">#REF!</definedName>
    <definedName name="од" localSheetId="4">#REF!</definedName>
    <definedName name="од" localSheetId="3">#REF!</definedName>
    <definedName name="од" localSheetId="2">#REF!</definedName>
    <definedName name="од" localSheetId="7">#REF!</definedName>
    <definedName name="од" localSheetId="8">#REF!</definedName>
    <definedName name="од" localSheetId="5">#REF!</definedName>
    <definedName name="од" localSheetId="6">#REF!</definedName>
    <definedName name="од" localSheetId="1">#REF!</definedName>
    <definedName name="од">#REF!</definedName>
    <definedName name="ок" localSheetId="4">#REF!</definedName>
    <definedName name="ок" localSheetId="3">#REF!</definedName>
    <definedName name="ок" localSheetId="2">#REF!</definedName>
    <definedName name="ок" localSheetId="7">#REF!</definedName>
    <definedName name="ок" localSheetId="8">#REF!</definedName>
    <definedName name="ок" localSheetId="5">#REF!</definedName>
    <definedName name="ок" localSheetId="6">#REF!</definedName>
    <definedName name="ок" localSheetId="0">#REF!</definedName>
    <definedName name="ок" localSheetId="1">#REF!</definedName>
    <definedName name="ок">#REF!</definedName>
    <definedName name="ОКБ" localSheetId="4">#REF!</definedName>
    <definedName name="ОКБ" localSheetId="3">#REF!</definedName>
    <definedName name="ОКБ" localSheetId="2">#REF!</definedName>
    <definedName name="ОКБ" localSheetId="7">#REF!</definedName>
    <definedName name="ОКБ" localSheetId="8">#REF!</definedName>
    <definedName name="ОКБ" localSheetId="5">#REF!</definedName>
    <definedName name="ОКБ" localSheetId="6">#REF!</definedName>
    <definedName name="ОКБ" localSheetId="1">#REF!</definedName>
    <definedName name="ОКБ">#REF!</definedName>
    <definedName name="окон" localSheetId="4">#REF!</definedName>
    <definedName name="окон" localSheetId="3">#REF!</definedName>
    <definedName name="окон" localSheetId="2">#REF!</definedName>
    <definedName name="окон" localSheetId="7">#REF!</definedName>
    <definedName name="окон" localSheetId="8">#REF!</definedName>
    <definedName name="окон" localSheetId="5">#REF!</definedName>
    <definedName name="окон" localSheetId="6">#REF!</definedName>
    <definedName name="окон" localSheetId="1">#REF!</definedName>
    <definedName name="окон">#REF!</definedName>
    <definedName name="октябрь" localSheetId="4">#REF!</definedName>
    <definedName name="октябрь" localSheetId="3">#REF!</definedName>
    <definedName name="октябрь" localSheetId="2">#REF!</definedName>
    <definedName name="октябрь" localSheetId="7">#REF!</definedName>
    <definedName name="октябрь" localSheetId="8">#REF!</definedName>
    <definedName name="октябрь" localSheetId="5">#REF!</definedName>
    <definedName name="октябрь" localSheetId="6">#REF!</definedName>
    <definedName name="октябрь" localSheetId="1">#REF!</definedName>
    <definedName name="октябрь">#REF!</definedName>
    <definedName name="ОКЭД">[10]Main!$B$30</definedName>
    <definedName name="ол" localSheetId="4" hidden="1">{"'02 (2)'!$A$1:$Y$27"}</definedName>
    <definedName name="ол" localSheetId="3" hidden="1">{"'02 (2)'!$A$1:$Y$27"}</definedName>
    <definedName name="ол" localSheetId="2" hidden="1">{"'02 (2)'!$A$1:$Y$27"}</definedName>
    <definedName name="ол" localSheetId="7" hidden="1">{"'02 (2)'!$A$1:$Y$27"}</definedName>
    <definedName name="ол" localSheetId="8" hidden="1">{"'02 (2)'!$A$1:$Y$27"}</definedName>
    <definedName name="ол" localSheetId="5" hidden="1">{"'02 (2)'!$A$1:$Y$27"}</definedName>
    <definedName name="ол" localSheetId="6" hidden="1">{"'02 (2)'!$A$1:$Y$27"}</definedName>
    <definedName name="ол" localSheetId="0" hidden="1">{"'02 (2)'!$A$1:$Y$27"}</definedName>
    <definedName name="ол" localSheetId="1" hidden="1">{"'02 (2)'!$A$1:$Y$27"}</definedName>
    <definedName name="ол" hidden="1">{"'02 (2)'!$A$1:$Y$27"}</definedName>
    <definedName name="олв" localSheetId="4">#REF!</definedName>
    <definedName name="олв" localSheetId="3">#REF!</definedName>
    <definedName name="олв" localSheetId="2">#REF!</definedName>
    <definedName name="олв" localSheetId="7">#REF!</definedName>
    <definedName name="олв" localSheetId="8">#REF!</definedName>
    <definedName name="олв" localSheetId="5">#REF!</definedName>
    <definedName name="олв" localSheetId="6">#REF!</definedName>
    <definedName name="олв" localSheetId="1">#REF!</definedName>
    <definedName name="олв">#REF!</definedName>
    <definedName name="ОЛДРПТИР" localSheetId="4">#REF!</definedName>
    <definedName name="ОЛДРПТИР" localSheetId="3">#REF!</definedName>
    <definedName name="ОЛДРПТИР" localSheetId="2">#REF!</definedName>
    <definedName name="ОЛДРПТИР" localSheetId="7">#REF!</definedName>
    <definedName name="ОЛДРПТИР" localSheetId="8">#REF!</definedName>
    <definedName name="ОЛДРПТИР" localSheetId="5">#REF!</definedName>
    <definedName name="ОЛДРПТИР" localSheetId="6">#REF!</definedName>
    <definedName name="ОЛДРПТИР" localSheetId="1">#REF!</definedName>
    <definedName name="ОЛДРПТИР">#REF!</definedName>
    <definedName name="олололололо" localSheetId="4">#REF!</definedName>
    <definedName name="олололололо" localSheetId="3">#REF!</definedName>
    <definedName name="олололололо" localSheetId="2">#REF!</definedName>
    <definedName name="олололололо" localSheetId="7">#REF!</definedName>
    <definedName name="олололололо" localSheetId="8">#REF!</definedName>
    <definedName name="олололололо" localSheetId="5">#REF!</definedName>
    <definedName name="олололололо" localSheetId="6">#REF!</definedName>
    <definedName name="олололололо" localSheetId="1">#REF!</definedName>
    <definedName name="олололололо">#REF!</definedName>
    <definedName name="олопр" localSheetId="4">#REF!</definedName>
    <definedName name="олопр" localSheetId="3">#REF!</definedName>
    <definedName name="олопр" localSheetId="2">#REF!</definedName>
    <definedName name="олопр" localSheetId="7">#REF!</definedName>
    <definedName name="олопр" localSheetId="8">#REF!</definedName>
    <definedName name="олопр" localSheetId="5">#REF!</definedName>
    <definedName name="олопр" localSheetId="6">#REF!</definedName>
    <definedName name="олопр" localSheetId="1">#REF!</definedName>
    <definedName name="олопр">#REF!</definedName>
    <definedName name="олпогн" localSheetId="4">#REF!</definedName>
    <definedName name="олпогн" localSheetId="3">#REF!</definedName>
    <definedName name="олпогн" localSheetId="2">#REF!</definedName>
    <definedName name="олпогн" localSheetId="7">#REF!</definedName>
    <definedName name="олпогн" localSheetId="8">#REF!</definedName>
    <definedName name="олпогн" localSheetId="5">#REF!</definedName>
    <definedName name="олпогн" localSheetId="6">#REF!</definedName>
    <definedName name="олпогн" localSheetId="1">#REF!</definedName>
    <definedName name="олпогн">#REF!</definedName>
    <definedName name="онко" localSheetId="4">#REF!</definedName>
    <definedName name="онко" localSheetId="3">#REF!</definedName>
    <definedName name="онко" localSheetId="2">#REF!</definedName>
    <definedName name="онко" localSheetId="7">#REF!</definedName>
    <definedName name="онко" localSheetId="8">#REF!</definedName>
    <definedName name="онко" localSheetId="5">#REF!</definedName>
    <definedName name="онко" localSheetId="6">#REF!</definedName>
    <definedName name="онко" localSheetId="1">#REF!</definedName>
    <definedName name="онко">#REF!</definedName>
    <definedName name="онкосеть" localSheetId="4">#REF!</definedName>
    <definedName name="онкосеть" localSheetId="3">#REF!</definedName>
    <definedName name="онкосеть" localSheetId="2">#REF!</definedName>
    <definedName name="онкосеть" localSheetId="7">#REF!</definedName>
    <definedName name="онкосеть" localSheetId="8">#REF!</definedName>
    <definedName name="онкосеть" localSheetId="5">#REF!</definedName>
    <definedName name="онкосеть" localSheetId="6">#REF!</definedName>
    <definedName name="онкосеть" localSheetId="1">#REF!</definedName>
    <definedName name="онкосеть">#REF!</definedName>
    <definedName name="оо" localSheetId="4">#REF!</definedName>
    <definedName name="оо" localSheetId="3">#REF!</definedName>
    <definedName name="оо" localSheetId="2">#REF!</definedName>
    <definedName name="оо" localSheetId="7">#REF!</definedName>
    <definedName name="оо" localSheetId="8">#REF!</definedName>
    <definedName name="оо" localSheetId="5">#REF!</definedName>
    <definedName name="оо" localSheetId="6">#REF!</definedName>
    <definedName name="оо" localSheetId="1">#REF!</definedName>
    <definedName name="оо">#REF!</definedName>
    <definedName name="ооо" localSheetId="4">#REF!</definedName>
    <definedName name="ооо" localSheetId="3">#REF!</definedName>
    <definedName name="ооо" localSheetId="2">#REF!</definedName>
    <definedName name="ооо" localSheetId="7">#REF!</definedName>
    <definedName name="ооо" localSheetId="8">#REF!</definedName>
    <definedName name="ооо" localSheetId="5">#REF!</definedName>
    <definedName name="ооо" localSheetId="6">#REF!</definedName>
    <definedName name="ооо" localSheetId="1">#REF!</definedName>
    <definedName name="ооо">#REF!</definedName>
    <definedName name="оооо" localSheetId="4">#REF!</definedName>
    <definedName name="оооо" localSheetId="3">#REF!</definedName>
    <definedName name="оооо" localSheetId="2">#REF!</definedName>
    <definedName name="оооо" localSheetId="7">#REF!</definedName>
    <definedName name="оооо" localSheetId="8">#REF!</definedName>
    <definedName name="оооо" localSheetId="5">#REF!</definedName>
    <definedName name="оооо" localSheetId="6">#REF!</definedName>
    <definedName name="оооо" localSheetId="1">#REF!</definedName>
    <definedName name="оооо">#REF!</definedName>
    <definedName name="оооооооооо" localSheetId="4">#REF!</definedName>
    <definedName name="оооооооооо" localSheetId="3">#REF!</definedName>
    <definedName name="оооооооооо" localSheetId="2">#REF!</definedName>
    <definedName name="оооооооооо" localSheetId="7">#REF!</definedName>
    <definedName name="оооооооооо" localSheetId="8">#REF!</definedName>
    <definedName name="оооооооооо" localSheetId="5">#REF!</definedName>
    <definedName name="оооооооооо" localSheetId="6">#REF!</definedName>
    <definedName name="оооооооооо" localSheetId="1">#REF!</definedName>
    <definedName name="оооооооооо">#REF!</definedName>
    <definedName name="Опеку" localSheetId="4">#REF!</definedName>
    <definedName name="Опеку" localSheetId="3">#REF!</definedName>
    <definedName name="Опеку" localSheetId="2">#REF!</definedName>
    <definedName name="Опеку" localSheetId="7">#REF!</definedName>
    <definedName name="Опеку" localSheetId="8">#REF!</definedName>
    <definedName name="Опеку" localSheetId="5">#REF!</definedName>
    <definedName name="Опеку" localSheetId="6">#REF!</definedName>
    <definedName name="Опеку" localSheetId="1">#REF!</definedName>
    <definedName name="Опеку">#REF!</definedName>
    <definedName name="опернекнв" localSheetId="4">#REF!</definedName>
    <definedName name="опернекнв" localSheetId="3">#REF!</definedName>
    <definedName name="опернекнв" localSheetId="2">#REF!</definedName>
    <definedName name="опернекнв" localSheetId="7">#REF!</definedName>
    <definedName name="опернекнв" localSheetId="8">#REF!</definedName>
    <definedName name="опернекнв" localSheetId="5">#REF!</definedName>
    <definedName name="опернекнв" localSheetId="6">#REF!</definedName>
    <definedName name="опернекнв" localSheetId="1">#REF!</definedName>
    <definedName name="опернекнв">#REF!</definedName>
    <definedName name="оплата_премии">[10]Main!$C$83</definedName>
    <definedName name="опрессовка" localSheetId="4">#REF!</definedName>
    <definedName name="опрессовка" localSheetId="3">#REF!</definedName>
    <definedName name="опрессовка" localSheetId="2">#REF!</definedName>
    <definedName name="опрессовка" localSheetId="7">#REF!</definedName>
    <definedName name="опрессовка" localSheetId="8">#REF!</definedName>
    <definedName name="опрессовка" localSheetId="5">#REF!</definedName>
    <definedName name="опрессовка" localSheetId="6">#REF!</definedName>
    <definedName name="опрессовка" localSheetId="0">#REF!</definedName>
    <definedName name="опрессовка" localSheetId="1">#REF!</definedName>
    <definedName name="опрессовка">#REF!</definedName>
    <definedName name="опропропопропропропропропропропропропропропрорпопропропрорпопропропропро" localSheetId="4">#REF!</definedName>
    <definedName name="опропропопропропропропропропропропропропропрорпопропропрорпопропропропро" localSheetId="3">#REF!</definedName>
    <definedName name="опропропопропропропропропропропропропропропрорпопропропрорпопропропропро" localSheetId="2">#REF!</definedName>
    <definedName name="опропропопропропропропропропропропропропропрорпопропропрорпопропропропро" localSheetId="7">#REF!</definedName>
    <definedName name="опропропопропропропропропропропропропропропрорпопропропрорпопропропропро" localSheetId="8">#REF!</definedName>
    <definedName name="опропропопропропропропропропропропропропропрорпопропропрорпопропропропро" localSheetId="5">#REF!</definedName>
    <definedName name="опропропопропропропропропропропропропропропрорпопропропрорпопропропропро" localSheetId="6">#REF!</definedName>
    <definedName name="опропропопропропропропропропропропропропропрорпопропропрорпопропропропро" localSheetId="1">#REF!</definedName>
    <definedName name="опропропопропропропропропропропропропропропрорпопропропрорпопропропропро">#REF!</definedName>
    <definedName name="ор" localSheetId="4">#REF!</definedName>
    <definedName name="ор" localSheetId="3">#REF!</definedName>
    <definedName name="ор" localSheetId="2">#REF!</definedName>
    <definedName name="ор" localSheetId="7">#REF!</definedName>
    <definedName name="ор" localSheetId="8">#REF!</definedName>
    <definedName name="ор" localSheetId="5">#REF!</definedName>
    <definedName name="ор" localSheetId="6">#REF!</definedName>
    <definedName name="ор" localSheetId="1">#REF!</definedName>
    <definedName name="ор">#REF!</definedName>
    <definedName name="Ора">'[69]поставка сравн13'!$A$1:$Q$30</definedName>
    <definedName name="Ораз">[54]Форма2!$D$179:$F$185,[54]Форма2!$D$175:$F$177,[54]Форма2!$D$165:$F$173,[54]Форма2!$D$165</definedName>
    <definedName name="Ордабасинский_район" localSheetId="4">#REF!</definedName>
    <definedName name="Ордабасинский_район" localSheetId="3">#REF!</definedName>
    <definedName name="Ордабасинский_район" localSheetId="2">#REF!</definedName>
    <definedName name="Ордабасинский_район" localSheetId="7">#REF!</definedName>
    <definedName name="Ордабасинский_район" localSheetId="8">#REF!</definedName>
    <definedName name="Ордабасинский_район" localSheetId="5">#REF!</definedName>
    <definedName name="Ордабасинский_район" localSheetId="6">#REF!</definedName>
    <definedName name="Ордабасинский_район" localSheetId="1">#REF!</definedName>
    <definedName name="Ордабасинский_район">#REF!</definedName>
    <definedName name="Ордабасинский_район_1" localSheetId="4">#REF!</definedName>
    <definedName name="Ордабасинский_район_1" localSheetId="3">#REF!</definedName>
    <definedName name="Ордабасинский_район_1" localSheetId="2">#REF!</definedName>
    <definedName name="Ордабасинский_район_1" localSheetId="7">#REF!</definedName>
    <definedName name="Ордабасинский_район_1" localSheetId="8">#REF!</definedName>
    <definedName name="Ордабасинский_район_1" localSheetId="5">#REF!</definedName>
    <definedName name="Ордабасинский_район_1" localSheetId="6">#REF!</definedName>
    <definedName name="Ордабасинский_район_1" localSheetId="1">#REF!</definedName>
    <definedName name="Ордабасинский_район_1">#REF!</definedName>
    <definedName name="Ордабасинский_район_10" localSheetId="4">#REF!</definedName>
    <definedName name="Ордабасинский_район_10" localSheetId="3">#REF!</definedName>
    <definedName name="Ордабасинский_район_10" localSheetId="2">#REF!</definedName>
    <definedName name="Ордабасинский_район_10" localSheetId="7">#REF!</definedName>
    <definedName name="Ордабасинский_район_10" localSheetId="8">#REF!</definedName>
    <definedName name="Ордабасинский_район_10" localSheetId="5">#REF!</definedName>
    <definedName name="Ордабасинский_район_10" localSheetId="6">#REF!</definedName>
    <definedName name="Ордабасинский_район_10" localSheetId="1">#REF!</definedName>
    <definedName name="Ордабасинский_район_10">#REF!</definedName>
    <definedName name="Ордабасинский_район_11" localSheetId="4">#REF!</definedName>
    <definedName name="Ордабасинский_район_11" localSheetId="3">#REF!</definedName>
    <definedName name="Ордабасинский_район_11" localSheetId="2">#REF!</definedName>
    <definedName name="Ордабасинский_район_11" localSheetId="7">#REF!</definedName>
    <definedName name="Ордабасинский_район_11" localSheetId="8">#REF!</definedName>
    <definedName name="Ордабасинский_район_11" localSheetId="5">#REF!</definedName>
    <definedName name="Ордабасинский_район_11" localSheetId="6">#REF!</definedName>
    <definedName name="Ордабасинский_район_11" localSheetId="1">#REF!</definedName>
    <definedName name="Ордабасинский_район_11">#REF!</definedName>
    <definedName name="Ордабасинский_район_12" localSheetId="4">#REF!</definedName>
    <definedName name="Ордабасинский_район_12" localSheetId="3">#REF!</definedName>
    <definedName name="Ордабасинский_район_12" localSheetId="2">#REF!</definedName>
    <definedName name="Ордабасинский_район_12" localSheetId="7">#REF!</definedName>
    <definedName name="Ордабасинский_район_12" localSheetId="8">#REF!</definedName>
    <definedName name="Ордабасинский_район_12" localSheetId="5">#REF!</definedName>
    <definedName name="Ордабасинский_район_12" localSheetId="6">#REF!</definedName>
    <definedName name="Ордабасинский_район_12" localSheetId="1">#REF!</definedName>
    <definedName name="Ордабасинский_район_12">#REF!</definedName>
    <definedName name="Ордабасинский_район_13" localSheetId="4">#REF!</definedName>
    <definedName name="Ордабасинский_район_13" localSheetId="3">#REF!</definedName>
    <definedName name="Ордабасинский_район_13" localSheetId="2">#REF!</definedName>
    <definedName name="Ордабасинский_район_13" localSheetId="7">#REF!</definedName>
    <definedName name="Ордабасинский_район_13" localSheetId="8">#REF!</definedName>
    <definedName name="Ордабасинский_район_13" localSheetId="5">#REF!</definedName>
    <definedName name="Ордабасинский_район_13" localSheetId="6">#REF!</definedName>
    <definedName name="Ордабасинский_район_13" localSheetId="1">#REF!</definedName>
    <definedName name="Ордабасинский_район_13">#REF!</definedName>
    <definedName name="Ордабасинский_район_2" localSheetId="4">#REF!</definedName>
    <definedName name="Ордабасинский_район_2" localSheetId="3">#REF!</definedName>
    <definedName name="Ордабасинский_район_2" localSheetId="2">#REF!</definedName>
    <definedName name="Ордабасинский_район_2" localSheetId="7">#REF!</definedName>
    <definedName name="Ордабасинский_район_2" localSheetId="8">#REF!</definedName>
    <definedName name="Ордабасинский_район_2" localSheetId="5">#REF!</definedName>
    <definedName name="Ордабасинский_район_2" localSheetId="6">#REF!</definedName>
    <definedName name="Ордабасинский_район_2" localSheetId="1">#REF!</definedName>
    <definedName name="Ордабасинский_район_2">#REF!</definedName>
    <definedName name="Ордабасинский_район_3" localSheetId="4">#REF!</definedName>
    <definedName name="Ордабасинский_район_3" localSheetId="3">#REF!</definedName>
    <definedName name="Ордабасинский_район_3" localSheetId="2">#REF!</definedName>
    <definedName name="Ордабасинский_район_3" localSheetId="7">#REF!</definedName>
    <definedName name="Ордабасинский_район_3" localSheetId="8">#REF!</definedName>
    <definedName name="Ордабасинский_район_3" localSheetId="5">#REF!</definedName>
    <definedName name="Ордабасинский_район_3" localSheetId="6">#REF!</definedName>
    <definedName name="Ордабасинский_район_3" localSheetId="1">#REF!</definedName>
    <definedName name="Ордабасинский_район_3">#REF!</definedName>
    <definedName name="Ордабасинский_район_4" localSheetId="4">#REF!</definedName>
    <definedName name="Ордабасинский_район_4" localSheetId="3">#REF!</definedName>
    <definedName name="Ордабасинский_район_4" localSheetId="2">#REF!</definedName>
    <definedName name="Ордабасинский_район_4" localSheetId="7">#REF!</definedName>
    <definedName name="Ордабасинский_район_4" localSheetId="8">#REF!</definedName>
    <definedName name="Ордабасинский_район_4" localSheetId="5">#REF!</definedName>
    <definedName name="Ордабасинский_район_4" localSheetId="6">#REF!</definedName>
    <definedName name="Ордабасинский_район_4" localSheetId="1">#REF!</definedName>
    <definedName name="Ордабасинский_район_4">#REF!</definedName>
    <definedName name="Ордабасинский_район_5" localSheetId="4">#REF!</definedName>
    <definedName name="Ордабасинский_район_5" localSheetId="3">#REF!</definedName>
    <definedName name="Ордабасинский_район_5" localSheetId="2">#REF!</definedName>
    <definedName name="Ордабасинский_район_5" localSheetId="7">#REF!</definedName>
    <definedName name="Ордабасинский_район_5" localSheetId="8">#REF!</definedName>
    <definedName name="Ордабасинский_район_5" localSheetId="5">#REF!</definedName>
    <definedName name="Ордабасинский_район_5" localSheetId="6">#REF!</definedName>
    <definedName name="Ордабасинский_район_5" localSheetId="1">#REF!</definedName>
    <definedName name="Ордабасинский_район_5">#REF!</definedName>
    <definedName name="Ордабасинский_район_6" localSheetId="4">#REF!</definedName>
    <definedName name="Ордабасинский_район_6" localSheetId="3">#REF!</definedName>
    <definedName name="Ордабасинский_район_6" localSheetId="2">#REF!</definedName>
    <definedName name="Ордабасинский_район_6" localSheetId="7">#REF!</definedName>
    <definedName name="Ордабасинский_район_6" localSheetId="8">#REF!</definedName>
    <definedName name="Ордабасинский_район_6" localSheetId="5">#REF!</definedName>
    <definedName name="Ордабасинский_район_6" localSheetId="6">#REF!</definedName>
    <definedName name="Ордабасинский_район_6" localSheetId="1">#REF!</definedName>
    <definedName name="Ордабасинский_район_6">#REF!</definedName>
    <definedName name="Ордабасинский_район_7" localSheetId="4">#REF!</definedName>
    <definedName name="Ордабасинский_район_7" localSheetId="3">#REF!</definedName>
    <definedName name="Ордабасинский_район_7" localSheetId="2">#REF!</definedName>
    <definedName name="Ордабасинский_район_7" localSheetId="7">#REF!</definedName>
    <definedName name="Ордабасинский_район_7" localSheetId="8">#REF!</definedName>
    <definedName name="Ордабасинский_район_7" localSheetId="5">#REF!</definedName>
    <definedName name="Ордабасинский_район_7" localSheetId="6">#REF!</definedName>
    <definedName name="Ордабасинский_район_7" localSheetId="1">#REF!</definedName>
    <definedName name="Ордабасинский_район_7">#REF!</definedName>
    <definedName name="Ордабасинский_район_8" localSheetId="4">#REF!</definedName>
    <definedName name="Ордабасинский_район_8" localSheetId="3">#REF!</definedName>
    <definedName name="Ордабасинский_район_8" localSheetId="2">#REF!</definedName>
    <definedName name="Ордабасинский_район_8" localSheetId="7">#REF!</definedName>
    <definedName name="Ордабасинский_район_8" localSheetId="8">#REF!</definedName>
    <definedName name="Ордабасинский_район_8" localSheetId="5">#REF!</definedName>
    <definedName name="Ордабасинский_район_8" localSheetId="6">#REF!</definedName>
    <definedName name="Ордабасинский_район_8" localSheetId="1">#REF!</definedName>
    <definedName name="Ордабасинский_район_8">#REF!</definedName>
    <definedName name="Ордабасинский_район_9" localSheetId="4">#REF!</definedName>
    <definedName name="Ордабасинский_район_9" localSheetId="3">#REF!</definedName>
    <definedName name="Ордабасинский_район_9" localSheetId="2">#REF!</definedName>
    <definedName name="Ордабасинский_район_9" localSheetId="7">#REF!</definedName>
    <definedName name="Ордабасинский_район_9" localSheetId="8">#REF!</definedName>
    <definedName name="Ордабасинский_район_9" localSheetId="5">#REF!</definedName>
    <definedName name="Ордабасинский_район_9" localSheetId="6">#REF!</definedName>
    <definedName name="Ордабасинский_район_9" localSheetId="1">#REF!</definedName>
    <definedName name="Ордабасинский_район_9">#REF!</definedName>
    <definedName name="ОРИСА" localSheetId="4">#REF!</definedName>
    <definedName name="ОРИСА" localSheetId="3">#REF!</definedName>
    <definedName name="ОРИСА" localSheetId="2">#REF!</definedName>
    <definedName name="ОРИСА" localSheetId="7">#REF!</definedName>
    <definedName name="ОРИСА" localSheetId="8">#REF!</definedName>
    <definedName name="ОРИСА" localSheetId="5">#REF!</definedName>
    <definedName name="ОРИСА" localSheetId="6">#REF!</definedName>
    <definedName name="ОРИСА" localSheetId="1">#REF!</definedName>
    <definedName name="ОРИСА">#REF!</definedName>
    <definedName name="оритд" localSheetId="4">#REF!</definedName>
    <definedName name="оритд" localSheetId="3">#REF!</definedName>
    <definedName name="оритд" localSheetId="2">#REF!</definedName>
    <definedName name="оритд" localSheetId="7">#REF!</definedName>
    <definedName name="оритд" localSheetId="8">#REF!</definedName>
    <definedName name="оритд" localSheetId="5">#REF!</definedName>
    <definedName name="оритд" localSheetId="6">#REF!</definedName>
    <definedName name="оритд" localSheetId="1">#REF!</definedName>
    <definedName name="оритд">#REF!</definedName>
    <definedName name="орлдорлд" localSheetId="4">'[2]067 100 (АПП не имеющ.право) '!______________prt7</definedName>
    <definedName name="орлдорлд" localSheetId="3">'[2]067 100 (АПП не имеющ.право) '!______________prt7</definedName>
    <definedName name="орлдорлд" localSheetId="2">'[2]067 100 (АПП не имеющ.право) '!______________prt7</definedName>
    <definedName name="орлдорлд" localSheetId="8">'[2]067 100 (АПП не имеющ.право) '!______________prt7</definedName>
    <definedName name="орлдорлд" localSheetId="5">'[2]067 100 (АПП не имеющ.право) '!______________prt7</definedName>
    <definedName name="орлдорлд" localSheetId="6">'[2]067 100 (АПП не имеющ.право) '!______________prt7</definedName>
    <definedName name="орлдорлд" localSheetId="1">'[2]067 100 (АПП не имеющ.право) '!______________prt7</definedName>
    <definedName name="орлдорлд">'[2]067 100 (АПП не имеющ.право) '!______________prt7</definedName>
    <definedName name="орнпеа" localSheetId="4">#REF!</definedName>
    <definedName name="орнпеа" localSheetId="3">#REF!</definedName>
    <definedName name="орнпеа" localSheetId="2">#REF!</definedName>
    <definedName name="орнпеа" localSheetId="7">#REF!</definedName>
    <definedName name="орнпеа" localSheetId="8">#REF!</definedName>
    <definedName name="орнпеа" localSheetId="5">#REF!</definedName>
    <definedName name="орнпеа" localSheetId="6">#REF!</definedName>
    <definedName name="орнпеа" localSheetId="1">#REF!</definedName>
    <definedName name="орнпеа">#REF!</definedName>
    <definedName name="оролр" localSheetId="4">#REF!</definedName>
    <definedName name="оролр" localSheetId="3">#REF!</definedName>
    <definedName name="оролр" localSheetId="2">#REF!</definedName>
    <definedName name="оролр" localSheetId="7">#REF!</definedName>
    <definedName name="оролр" localSheetId="8">#REF!</definedName>
    <definedName name="оролр" localSheetId="5">#REF!</definedName>
    <definedName name="оролр" localSheetId="6">#REF!</definedName>
    <definedName name="оролр" localSheetId="1">#REF!</definedName>
    <definedName name="оролр">#REF!</definedName>
    <definedName name="орпа" localSheetId="4">#REF!</definedName>
    <definedName name="орпа" localSheetId="3">#REF!</definedName>
    <definedName name="орпа" localSheetId="2">#REF!</definedName>
    <definedName name="орпа" localSheetId="7">#REF!</definedName>
    <definedName name="орпа" localSheetId="8">#REF!</definedName>
    <definedName name="орпа" localSheetId="5">#REF!</definedName>
    <definedName name="орпа" localSheetId="6">#REF!</definedName>
    <definedName name="орпа" localSheetId="1">#REF!</definedName>
    <definedName name="орпа">#REF!</definedName>
    <definedName name="орпав" localSheetId="4">#REF!</definedName>
    <definedName name="орпав" localSheetId="3">#REF!</definedName>
    <definedName name="орпав" localSheetId="2">#REF!</definedName>
    <definedName name="орпав" localSheetId="7">#REF!</definedName>
    <definedName name="орпав" localSheetId="8">#REF!</definedName>
    <definedName name="орпав" localSheetId="5">#REF!</definedName>
    <definedName name="орпав" localSheetId="6">#REF!</definedName>
    <definedName name="орпав" localSheetId="1">#REF!</definedName>
    <definedName name="орпав">#REF!</definedName>
    <definedName name="ОРР" localSheetId="4">#REF!</definedName>
    <definedName name="ОРР" localSheetId="3">#REF!</definedName>
    <definedName name="ОРР" localSheetId="2">#REF!</definedName>
    <definedName name="ОРР" localSheetId="7">#REF!</definedName>
    <definedName name="ОРР" localSheetId="8">#REF!</definedName>
    <definedName name="ОРР" localSheetId="5">#REF!</definedName>
    <definedName name="ОРР" localSheetId="6">#REF!</definedName>
    <definedName name="ОРР" localSheetId="1">#REF!</definedName>
    <definedName name="ОРР">#REF!</definedName>
    <definedName name="ОРЬТАПМВК" localSheetId="4">#REF!</definedName>
    <definedName name="ОРЬТАПМВК" localSheetId="3">#REF!</definedName>
    <definedName name="ОРЬТАПМВК" localSheetId="2">#REF!</definedName>
    <definedName name="ОРЬТАПМВК" localSheetId="7">#REF!</definedName>
    <definedName name="ОРЬТАПМВК" localSheetId="8">#REF!</definedName>
    <definedName name="ОРЬТАПМВК" localSheetId="5">#REF!</definedName>
    <definedName name="ОРЬТАПМВК" localSheetId="6">#REF!</definedName>
    <definedName name="ОРЬТАПМВК" localSheetId="1">#REF!</definedName>
    <definedName name="ОРЬТАПМВК">#REF!</definedName>
    <definedName name="от" localSheetId="4">#REF!</definedName>
    <definedName name="от" localSheetId="3">#REF!</definedName>
    <definedName name="от" localSheetId="2">#REF!</definedName>
    <definedName name="от" localSheetId="7">#REF!</definedName>
    <definedName name="от" localSheetId="8">#REF!</definedName>
    <definedName name="от" localSheetId="5">#REF!</definedName>
    <definedName name="от" localSheetId="6">#REF!</definedName>
    <definedName name="от" localSheetId="1">#REF!</definedName>
    <definedName name="от">#REF!</definedName>
    <definedName name="отирпмав" localSheetId="4">#REF!</definedName>
    <definedName name="отирпмав" localSheetId="3">#REF!</definedName>
    <definedName name="отирпмав" localSheetId="2">#REF!</definedName>
    <definedName name="отирпмав" localSheetId="7">#REF!</definedName>
    <definedName name="отирпмав" localSheetId="8">#REF!</definedName>
    <definedName name="отирпмав" localSheetId="5">#REF!</definedName>
    <definedName name="отирпмав" localSheetId="6">#REF!</definedName>
    <definedName name="отирпмав" localSheetId="1">#REF!</definedName>
    <definedName name="отирпмав">#REF!</definedName>
    <definedName name="отит" localSheetId="4">#REF!</definedName>
    <definedName name="отит" localSheetId="3">#REF!</definedName>
    <definedName name="отит" localSheetId="2">#REF!</definedName>
    <definedName name="отит" localSheetId="7">#REF!</definedName>
    <definedName name="отит" localSheetId="8">#REF!</definedName>
    <definedName name="отит" localSheetId="5">#REF!</definedName>
    <definedName name="отит" localSheetId="6">#REF!</definedName>
    <definedName name="отит" localSheetId="1">#REF!</definedName>
    <definedName name="отит">#REF!</definedName>
    <definedName name="отр" localSheetId="4">#REF!</definedName>
    <definedName name="отр" localSheetId="3">#REF!</definedName>
    <definedName name="отр" localSheetId="2">#REF!</definedName>
    <definedName name="отр" localSheetId="7">#REF!</definedName>
    <definedName name="отр" localSheetId="8">#REF!</definedName>
    <definedName name="отр" localSheetId="5">#REF!</definedName>
    <definedName name="отр" localSheetId="6">#REF!</definedName>
    <definedName name="отр" localSheetId="1">#REF!</definedName>
    <definedName name="отр">#REF!</definedName>
    <definedName name="Отрарский_район" localSheetId="4">#REF!</definedName>
    <definedName name="Отрарский_район" localSheetId="3">#REF!</definedName>
    <definedName name="Отрарский_район" localSheetId="2">#REF!</definedName>
    <definedName name="Отрарский_район" localSheetId="7">#REF!</definedName>
    <definedName name="Отрарский_район" localSheetId="8">#REF!</definedName>
    <definedName name="Отрарский_район" localSheetId="5">#REF!</definedName>
    <definedName name="Отрарский_район" localSheetId="6">#REF!</definedName>
    <definedName name="Отрарский_район" localSheetId="1">#REF!</definedName>
    <definedName name="Отрарский_район">#REF!</definedName>
    <definedName name="Отрарский_район_1" localSheetId="4">#REF!</definedName>
    <definedName name="Отрарский_район_1" localSheetId="3">#REF!</definedName>
    <definedName name="Отрарский_район_1" localSheetId="2">#REF!</definedName>
    <definedName name="Отрарский_район_1" localSheetId="7">#REF!</definedName>
    <definedName name="Отрарский_район_1" localSheetId="8">#REF!</definedName>
    <definedName name="Отрарский_район_1" localSheetId="5">#REF!</definedName>
    <definedName name="Отрарский_район_1" localSheetId="6">#REF!</definedName>
    <definedName name="Отрарский_район_1" localSheetId="1">#REF!</definedName>
    <definedName name="Отрарский_район_1">#REF!</definedName>
    <definedName name="Отрарский_район_10" localSheetId="4">#REF!</definedName>
    <definedName name="Отрарский_район_10" localSheetId="3">#REF!</definedName>
    <definedName name="Отрарский_район_10" localSheetId="2">#REF!</definedName>
    <definedName name="Отрарский_район_10" localSheetId="7">#REF!</definedName>
    <definedName name="Отрарский_район_10" localSheetId="8">#REF!</definedName>
    <definedName name="Отрарский_район_10" localSheetId="5">#REF!</definedName>
    <definedName name="Отрарский_район_10" localSheetId="6">#REF!</definedName>
    <definedName name="Отрарский_район_10" localSheetId="1">#REF!</definedName>
    <definedName name="Отрарский_район_10">#REF!</definedName>
    <definedName name="Отрарский_район_11" localSheetId="4">#REF!</definedName>
    <definedName name="Отрарский_район_11" localSheetId="3">#REF!</definedName>
    <definedName name="Отрарский_район_11" localSheetId="2">#REF!</definedName>
    <definedName name="Отрарский_район_11" localSheetId="7">#REF!</definedName>
    <definedName name="Отрарский_район_11" localSheetId="8">#REF!</definedName>
    <definedName name="Отрарский_район_11" localSheetId="5">#REF!</definedName>
    <definedName name="Отрарский_район_11" localSheetId="6">#REF!</definedName>
    <definedName name="Отрарский_район_11" localSheetId="1">#REF!</definedName>
    <definedName name="Отрарский_район_11">#REF!</definedName>
    <definedName name="Отрарский_район_12" localSheetId="4">#REF!</definedName>
    <definedName name="Отрарский_район_12" localSheetId="3">#REF!</definedName>
    <definedName name="Отрарский_район_12" localSheetId="2">#REF!</definedName>
    <definedName name="Отрарский_район_12" localSheetId="7">#REF!</definedName>
    <definedName name="Отрарский_район_12" localSheetId="8">#REF!</definedName>
    <definedName name="Отрарский_район_12" localSheetId="5">#REF!</definedName>
    <definedName name="Отрарский_район_12" localSheetId="6">#REF!</definedName>
    <definedName name="Отрарский_район_12" localSheetId="1">#REF!</definedName>
    <definedName name="Отрарский_район_12">#REF!</definedName>
    <definedName name="Отрарский_район_13" localSheetId="4">#REF!</definedName>
    <definedName name="Отрарский_район_13" localSheetId="3">#REF!</definedName>
    <definedName name="Отрарский_район_13" localSheetId="2">#REF!</definedName>
    <definedName name="Отрарский_район_13" localSheetId="7">#REF!</definedName>
    <definedName name="Отрарский_район_13" localSheetId="8">#REF!</definedName>
    <definedName name="Отрарский_район_13" localSheetId="5">#REF!</definedName>
    <definedName name="Отрарский_район_13" localSheetId="6">#REF!</definedName>
    <definedName name="Отрарский_район_13" localSheetId="1">#REF!</definedName>
    <definedName name="Отрарский_район_13">#REF!</definedName>
    <definedName name="Отрарский_район_2" localSheetId="4">#REF!</definedName>
    <definedName name="Отрарский_район_2" localSheetId="3">#REF!</definedName>
    <definedName name="Отрарский_район_2" localSheetId="2">#REF!</definedName>
    <definedName name="Отрарский_район_2" localSheetId="7">#REF!</definedName>
    <definedName name="Отрарский_район_2" localSheetId="8">#REF!</definedName>
    <definedName name="Отрарский_район_2" localSheetId="5">#REF!</definedName>
    <definedName name="Отрарский_район_2" localSheetId="6">#REF!</definedName>
    <definedName name="Отрарский_район_2" localSheetId="1">#REF!</definedName>
    <definedName name="Отрарский_район_2">#REF!</definedName>
    <definedName name="Отрарский_район_3" localSheetId="4">#REF!</definedName>
    <definedName name="Отрарский_район_3" localSheetId="3">#REF!</definedName>
    <definedName name="Отрарский_район_3" localSheetId="2">#REF!</definedName>
    <definedName name="Отрарский_район_3" localSheetId="7">#REF!</definedName>
    <definedName name="Отрарский_район_3" localSheetId="8">#REF!</definedName>
    <definedName name="Отрарский_район_3" localSheetId="5">#REF!</definedName>
    <definedName name="Отрарский_район_3" localSheetId="6">#REF!</definedName>
    <definedName name="Отрарский_район_3" localSheetId="1">#REF!</definedName>
    <definedName name="Отрарский_район_3">#REF!</definedName>
    <definedName name="Отрарский_район_4" localSheetId="4">#REF!</definedName>
    <definedName name="Отрарский_район_4" localSheetId="3">#REF!</definedName>
    <definedName name="Отрарский_район_4" localSheetId="2">#REF!</definedName>
    <definedName name="Отрарский_район_4" localSheetId="7">#REF!</definedName>
    <definedName name="Отрарский_район_4" localSheetId="8">#REF!</definedName>
    <definedName name="Отрарский_район_4" localSheetId="5">#REF!</definedName>
    <definedName name="Отрарский_район_4" localSheetId="6">#REF!</definedName>
    <definedName name="Отрарский_район_4" localSheetId="1">#REF!</definedName>
    <definedName name="Отрарский_район_4">#REF!</definedName>
    <definedName name="Отрарский_район_5" localSheetId="4">#REF!</definedName>
    <definedName name="Отрарский_район_5" localSheetId="3">#REF!</definedName>
    <definedName name="Отрарский_район_5" localSheetId="2">#REF!</definedName>
    <definedName name="Отрарский_район_5" localSheetId="7">#REF!</definedName>
    <definedName name="Отрарский_район_5" localSheetId="8">#REF!</definedName>
    <definedName name="Отрарский_район_5" localSheetId="5">#REF!</definedName>
    <definedName name="Отрарский_район_5" localSheetId="6">#REF!</definedName>
    <definedName name="Отрарский_район_5" localSheetId="1">#REF!</definedName>
    <definedName name="Отрарский_район_5">#REF!</definedName>
    <definedName name="Отрарский_район_6" localSheetId="4">#REF!</definedName>
    <definedName name="Отрарский_район_6" localSheetId="3">#REF!</definedName>
    <definedName name="Отрарский_район_6" localSheetId="2">#REF!</definedName>
    <definedName name="Отрарский_район_6" localSheetId="7">#REF!</definedName>
    <definedName name="Отрарский_район_6" localSheetId="8">#REF!</definedName>
    <definedName name="Отрарский_район_6" localSheetId="5">#REF!</definedName>
    <definedName name="Отрарский_район_6" localSheetId="6">#REF!</definedName>
    <definedName name="Отрарский_район_6" localSheetId="1">#REF!</definedName>
    <definedName name="Отрарский_район_6">#REF!</definedName>
    <definedName name="Отрарский_район_7" localSheetId="4">#REF!</definedName>
    <definedName name="Отрарский_район_7" localSheetId="3">#REF!</definedName>
    <definedName name="Отрарский_район_7" localSheetId="2">#REF!</definedName>
    <definedName name="Отрарский_район_7" localSheetId="7">#REF!</definedName>
    <definedName name="Отрарский_район_7" localSheetId="8">#REF!</definedName>
    <definedName name="Отрарский_район_7" localSheetId="5">#REF!</definedName>
    <definedName name="Отрарский_район_7" localSheetId="6">#REF!</definedName>
    <definedName name="Отрарский_район_7" localSheetId="1">#REF!</definedName>
    <definedName name="Отрарский_район_7">#REF!</definedName>
    <definedName name="Отрарский_район_8" localSheetId="4">#REF!</definedName>
    <definedName name="Отрарский_район_8" localSheetId="3">#REF!</definedName>
    <definedName name="Отрарский_район_8" localSheetId="2">#REF!</definedName>
    <definedName name="Отрарский_район_8" localSheetId="7">#REF!</definedName>
    <definedName name="Отрарский_район_8" localSheetId="8">#REF!</definedName>
    <definedName name="Отрарский_район_8" localSheetId="5">#REF!</definedName>
    <definedName name="Отрарский_район_8" localSheetId="6">#REF!</definedName>
    <definedName name="Отрарский_район_8" localSheetId="1">#REF!</definedName>
    <definedName name="Отрарский_район_8">#REF!</definedName>
    <definedName name="Отрарский_район_9" localSheetId="4">#REF!</definedName>
    <definedName name="Отрарский_район_9" localSheetId="3">#REF!</definedName>
    <definedName name="Отрарский_район_9" localSheetId="2">#REF!</definedName>
    <definedName name="Отрарский_район_9" localSheetId="7">#REF!</definedName>
    <definedName name="Отрарский_район_9" localSheetId="8">#REF!</definedName>
    <definedName name="Отрарский_район_9" localSheetId="5">#REF!</definedName>
    <definedName name="Отрарский_район_9" localSheetId="6">#REF!</definedName>
    <definedName name="Отрарский_район_9" localSheetId="1">#REF!</definedName>
    <definedName name="Отрарский_район_9">#REF!</definedName>
    <definedName name="отчет" localSheetId="4">#REF!</definedName>
    <definedName name="отчет" localSheetId="3">#REF!</definedName>
    <definedName name="отчет" localSheetId="2">#REF!</definedName>
    <definedName name="отчет" localSheetId="7">#REF!</definedName>
    <definedName name="отчет" localSheetId="8">#REF!</definedName>
    <definedName name="отчет" localSheetId="5">#REF!</definedName>
    <definedName name="отчет" localSheetId="6">#REF!</definedName>
    <definedName name="отчет" localSheetId="1">#REF!</definedName>
    <definedName name="отчет">#REF!</definedName>
    <definedName name="оук" localSheetId="4">#REF!</definedName>
    <definedName name="оук" localSheetId="3">#REF!</definedName>
    <definedName name="оук" localSheetId="2">#REF!</definedName>
    <definedName name="оук" localSheetId="7">#REF!</definedName>
    <definedName name="оук" localSheetId="8">#REF!</definedName>
    <definedName name="оук" localSheetId="5">#REF!</definedName>
    <definedName name="оук" localSheetId="6">#REF!</definedName>
    <definedName name="оук" localSheetId="1">#REF!</definedName>
    <definedName name="оук">#REF!</definedName>
    <definedName name="ОШ8" localSheetId="4">#REF!</definedName>
    <definedName name="ОШ8" localSheetId="3">#REF!</definedName>
    <definedName name="ОШ8" localSheetId="2">#REF!</definedName>
    <definedName name="ОШ8" localSheetId="7">#REF!</definedName>
    <definedName name="ОШ8" localSheetId="8">#REF!</definedName>
    <definedName name="ОШ8" localSheetId="5">#REF!</definedName>
    <definedName name="ОШ8" localSheetId="6">#REF!</definedName>
    <definedName name="ОШ8" localSheetId="1">#REF!</definedName>
    <definedName name="ОШ8">#REF!</definedName>
    <definedName name="ОШО" localSheetId="4">#REF!</definedName>
    <definedName name="ОШО" localSheetId="3">#REF!</definedName>
    <definedName name="ОШО" localSheetId="2">#REF!</definedName>
    <definedName name="ОШО" localSheetId="7">#REF!</definedName>
    <definedName name="ОШО" localSheetId="8">#REF!</definedName>
    <definedName name="ОШО" localSheetId="5">#REF!</definedName>
    <definedName name="ОШО" localSheetId="6">#REF!</definedName>
    <definedName name="ОШО" localSheetId="1">#REF!</definedName>
    <definedName name="ОШО">#REF!</definedName>
    <definedName name="ОШРПАВ" localSheetId="4">#REF!</definedName>
    <definedName name="ОШРПАВ" localSheetId="3">#REF!</definedName>
    <definedName name="ОШРПАВ" localSheetId="2">#REF!</definedName>
    <definedName name="ОШРПАВ" localSheetId="7">#REF!</definedName>
    <definedName name="ОШРПАВ" localSheetId="8">#REF!</definedName>
    <definedName name="ОШРПАВ" localSheetId="5">#REF!</definedName>
    <definedName name="ОШРПАВ" localSheetId="6">#REF!</definedName>
    <definedName name="ОШРПАВ" localSheetId="1">#REF!</definedName>
    <definedName name="ОШРПАВ">#REF!</definedName>
    <definedName name="ояыв" localSheetId="4">#REF!</definedName>
    <definedName name="ояыв" localSheetId="3">#REF!</definedName>
    <definedName name="ояыв" localSheetId="2">#REF!</definedName>
    <definedName name="ояыв" localSheetId="7">#REF!</definedName>
    <definedName name="ояыв" localSheetId="8">#REF!</definedName>
    <definedName name="ояыв" localSheetId="5">#REF!</definedName>
    <definedName name="ояыв" localSheetId="6">#REF!</definedName>
    <definedName name="ояыв" localSheetId="1">#REF!</definedName>
    <definedName name="ояыв">#REF!</definedName>
    <definedName name="п" localSheetId="4">#REF!</definedName>
    <definedName name="п" localSheetId="3">#REF!</definedName>
    <definedName name="п" localSheetId="2">#REF!</definedName>
    <definedName name="п" localSheetId="7">#REF!</definedName>
    <definedName name="п" localSheetId="8">#REF!</definedName>
    <definedName name="п" localSheetId="5">#REF!</definedName>
    <definedName name="п" localSheetId="6">#REF!</definedName>
    <definedName name="п" localSheetId="1">#REF!</definedName>
    <definedName name="п">#REF!</definedName>
    <definedName name="п_1" localSheetId="4">#REF!</definedName>
    <definedName name="п_1" localSheetId="3">#REF!</definedName>
    <definedName name="п_1" localSheetId="2">#REF!</definedName>
    <definedName name="п_1" localSheetId="7">#REF!</definedName>
    <definedName name="п_1" localSheetId="8">#REF!</definedName>
    <definedName name="п_1" localSheetId="5">#REF!</definedName>
    <definedName name="п_1" localSheetId="6">#REF!</definedName>
    <definedName name="п_1" localSheetId="1">#REF!</definedName>
    <definedName name="п_1">#REF!</definedName>
    <definedName name="п_2" localSheetId="4">#REF!</definedName>
    <definedName name="п_2" localSheetId="3">#REF!</definedName>
    <definedName name="п_2" localSheetId="2">#REF!</definedName>
    <definedName name="п_2" localSheetId="7">#REF!</definedName>
    <definedName name="п_2" localSheetId="8">#REF!</definedName>
    <definedName name="п_2" localSheetId="5">#REF!</definedName>
    <definedName name="п_2" localSheetId="6">#REF!</definedName>
    <definedName name="п_2" localSheetId="1">#REF!</definedName>
    <definedName name="п_2">#REF!</definedName>
    <definedName name="п_3" localSheetId="4">#REF!</definedName>
    <definedName name="п_3" localSheetId="3">#REF!</definedName>
    <definedName name="п_3" localSheetId="2">#REF!</definedName>
    <definedName name="п_3" localSheetId="7">#REF!</definedName>
    <definedName name="п_3" localSheetId="8">#REF!</definedName>
    <definedName name="п_3" localSheetId="5">#REF!</definedName>
    <definedName name="п_3" localSheetId="6">#REF!</definedName>
    <definedName name="п_3" localSheetId="1">#REF!</definedName>
    <definedName name="п_3">#REF!</definedName>
    <definedName name="п_4" localSheetId="4">#REF!</definedName>
    <definedName name="п_4" localSheetId="3">#REF!</definedName>
    <definedName name="п_4" localSheetId="2">#REF!</definedName>
    <definedName name="п_4" localSheetId="7">#REF!</definedName>
    <definedName name="п_4" localSheetId="8">#REF!</definedName>
    <definedName name="п_4" localSheetId="5">#REF!</definedName>
    <definedName name="п_4" localSheetId="6">#REF!</definedName>
    <definedName name="п_4" localSheetId="1">#REF!</definedName>
    <definedName name="п_4">#REF!</definedName>
    <definedName name="па" localSheetId="4">#REF!</definedName>
    <definedName name="па" localSheetId="3">#REF!</definedName>
    <definedName name="па" localSheetId="2">#REF!</definedName>
    <definedName name="па" localSheetId="7">#REF!</definedName>
    <definedName name="па" localSheetId="8">#REF!</definedName>
    <definedName name="па" localSheetId="5">#REF!</definedName>
    <definedName name="па" localSheetId="6">#REF!</definedName>
    <definedName name="па" localSheetId="1">#REF!</definedName>
    <definedName name="па">#REF!</definedName>
    <definedName name="Паб" localSheetId="4">#REF!</definedName>
    <definedName name="Паб" localSheetId="3">#REF!</definedName>
    <definedName name="Паб" localSheetId="2">#REF!</definedName>
    <definedName name="Паб" localSheetId="7">#REF!</definedName>
    <definedName name="Паб" localSheetId="8">#REF!</definedName>
    <definedName name="Паб" localSheetId="5">#REF!</definedName>
    <definedName name="Паб" localSheetId="6">#REF!</definedName>
    <definedName name="Паб" localSheetId="1">#REF!</definedName>
    <definedName name="Паб">#REF!</definedName>
    <definedName name="ПАВ" localSheetId="4">#REF!</definedName>
    <definedName name="ПАВ" localSheetId="3">#REF!</definedName>
    <definedName name="ПАВ" localSheetId="2">#REF!</definedName>
    <definedName name="ПАВ" localSheetId="7">#REF!</definedName>
    <definedName name="ПАВ" localSheetId="8">#REF!</definedName>
    <definedName name="ПАВ" localSheetId="5">#REF!</definedName>
    <definedName name="ПАВ" localSheetId="6">#REF!</definedName>
    <definedName name="ПАВ" localSheetId="1">#REF!</definedName>
    <definedName name="ПАВ">#REF!</definedName>
    <definedName name="павв" localSheetId="4">#REF!</definedName>
    <definedName name="павв" localSheetId="3">#REF!</definedName>
    <definedName name="павв" localSheetId="2">#REF!</definedName>
    <definedName name="павв" localSheetId="7">#REF!</definedName>
    <definedName name="павв" localSheetId="8">#REF!</definedName>
    <definedName name="павв" localSheetId="5">#REF!</definedName>
    <definedName name="павв" localSheetId="6">#REF!</definedName>
    <definedName name="павв" localSheetId="1">#REF!</definedName>
    <definedName name="павв">#REF!</definedName>
    <definedName name="пакя" localSheetId="4">#REF!</definedName>
    <definedName name="пакя" localSheetId="3">#REF!</definedName>
    <definedName name="пакя" localSheetId="2">#REF!</definedName>
    <definedName name="пакя" localSheetId="7">#REF!</definedName>
    <definedName name="пакя" localSheetId="8">#REF!</definedName>
    <definedName name="пакя" localSheetId="5">#REF!</definedName>
    <definedName name="пакя" localSheetId="6">#REF!</definedName>
    <definedName name="пакя" localSheetId="1">#REF!</definedName>
    <definedName name="пакя">#REF!</definedName>
    <definedName name="палдроэвазл" localSheetId="4">#REF!</definedName>
    <definedName name="палдроэвазл" localSheetId="3">#REF!</definedName>
    <definedName name="палдроэвазл" localSheetId="2">#REF!</definedName>
    <definedName name="палдроэвазл" localSheetId="7">#REF!</definedName>
    <definedName name="палдроэвазл" localSheetId="8">#REF!</definedName>
    <definedName name="палдроэвазл" localSheetId="5">#REF!</definedName>
    <definedName name="палдроэвазл" localSheetId="6">#REF!</definedName>
    <definedName name="палдроэвазл" localSheetId="1">#REF!</definedName>
    <definedName name="палдроэвазл">#REF!</definedName>
    <definedName name="ПАМВСК5" localSheetId="4">#REF!</definedName>
    <definedName name="ПАМВСК5" localSheetId="3">#REF!</definedName>
    <definedName name="ПАМВСК5" localSheetId="2">#REF!</definedName>
    <definedName name="ПАМВСК5" localSheetId="7">#REF!</definedName>
    <definedName name="ПАМВСК5" localSheetId="8">#REF!</definedName>
    <definedName name="ПАМВСК5" localSheetId="5">#REF!</definedName>
    <definedName name="ПАМВСК5" localSheetId="6">#REF!</definedName>
    <definedName name="ПАМВСК5" localSheetId="1">#REF!</definedName>
    <definedName name="ПАМВСК5">#REF!</definedName>
    <definedName name="парепгрего" localSheetId="4">#REF!</definedName>
    <definedName name="парепгрего" localSheetId="3">#REF!</definedName>
    <definedName name="парепгрего" localSheetId="2">#REF!</definedName>
    <definedName name="парепгрего" localSheetId="7">#REF!</definedName>
    <definedName name="парепгрего" localSheetId="8">#REF!</definedName>
    <definedName name="парепгрего" localSheetId="5">#REF!</definedName>
    <definedName name="парепгрего" localSheetId="6">#REF!</definedName>
    <definedName name="парепгрего" localSheetId="1">#REF!</definedName>
    <definedName name="парепгрего">#REF!</definedName>
    <definedName name="паррк" localSheetId="4">#REF!</definedName>
    <definedName name="паррк" localSheetId="3">#REF!</definedName>
    <definedName name="паррк" localSheetId="2">#REF!</definedName>
    <definedName name="паррк" localSheetId="7">#REF!</definedName>
    <definedName name="паррк" localSheetId="8">#REF!</definedName>
    <definedName name="паррк" localSheetId="5">#REF!</definedName>
    <definedName name="паррк" localSheetId="6">#REF!</definedName>
    <definedName name="паррк" localSheetId="1">#REF!</definedName>
    <definedName name="паррк">#REF!</definedName>
    <definedName name="пв" localSheetId="4">#REF!</definedName>
    <definedName name="пв" localSheetId="3">#REF!</definedName>
    <definedName name="пв" localSheetId="2">#REF!</definedName>
    <definedName name="пв" localSheetId="7">#REF!</definedName>
    <definedName name="пв" localSheetId="8">#REF!</definedName>
    <definedName name="пв" localSheetId="5">#REF!</definedName>
    <definedName name="пв" localSheetId="6">#REF!</definedName>
    <definedName name="пв" localSheetId="1">#REF!</definedName>
    <definedName name="пв">#REF!</definedName>
    <definedName name="пва" localSheetId="4">#REF!</definedName>
    <definedName name="пва" localSheetId="3">#REF!</definedName>
    <definedName name="пва" localSheetId="2">#REF!</definedName>
    <definedName name="пва" localSheetId="7">#REF!</definedName>
    <definedName name="пва" localSheetId="8">#REF!</definedName>
    <definedName name="пва" localSheetId="5">#REF!</definedName>
    <definedName name="пва" localSheetId="6">#REF!</definedName>
    <definedName name="пва" localSheetId="1">#REF!</definedName>
    <definedName name="пва">#REF!</definedName>
    <definedName name="пвкапв" localSheetId="4">#REF!</definedName>
    <definedName name="пвкапв" localSheetId="3">#REF!</definedName>
    <definedName name="пвкапв" localSheetId="2">#REF!</definedName>
    <definedName name="пвкапв" localSheetId="7">#REF!</definedName>
    <definedName name="пвкапв" localSheetId="8">#REF!</definedName>
    <definedName name="пвкапв" localSheetId="5">#REF!</definedName>
    <definedName name="пвкапв" localSheetId="6">#REF!</definedName>
    <definedName name="пвкапв" localSheetId="1">#REF!</definedName>
    <definedName name="пвкапв">#REF!</definedName>
    <definedName name="ПВПК">[70]Приказ!$B$2:$D$15</definedName>
    <definedName name="пдалоржвадплр4" localSheetId="4">#REF!</definedName>
    <definedName name="пдалоржвадплр4" localSheetId="3">#REF!</definedName>
    <definedName name="пдалоржвадплр4" localSheetId="2">#REF!</definedName>
    <definedName name="пдалоржвадплр4" localSheetId="7">#REF!</definedName>
    <definedName name="пдалоржвадплр4" localSheetId="8">#REF!</definedName>
    <definedName name="пдалоржвадплр4" localSheetId="5">#REF!</definedName>
    <definedName name="пдалоржвадплр4" localSheetId="6">#REF!</definedName>
    <definedName name="пдалоржвадплр4" localSheetId="1">#REF!</definedName>
    <definedName name="пдалоржвадплр4">#REF!</definedName>
    <definedName name="ПЕ" localSheetId="4">#REF!</definedName>
    <definedName name="ПЕ" localSheetId="3">#REF!</definedName>
    <definedName name="ПЕ" localSheetId="2">#REF!</definedName>
    <definedName name="ПЕ" localSheetId="7">#REF!</definedName>
    <definedName name="ПЕ" localSheetId="8">#REF!</definedName>
    <definedName name="ПЕ" localSheetId="5">#REF!</definedName>
    <definedName name="ПЕ" localSheetId="6">#REF!</definedName>
    <definedName name="ПЕ" localSheetId="1">#REF!</definedName>
    <definedName name="ПЕ">#REF!</definedName>
    <definedName name="пео" localSheetId="4">#REF!</definedName>
    <definedName name="пео" localSheetId="3">#REF!</definedName>
    <definedName name="пео" localSheetId="2">#REF!</definedName>
    <definedName name="пео" localSheetId="7">#REF!</definedName>
    <definedName name="пео" localSheetId="8">#REF!</definedName>
    <definedName name="пео" localSheetId="5">#REF!</definedName>
    <definedName name="пео" localSheetId="6">#REF!</definedName>
    <definedName name="пео" localSheetId="1">#REF!</definedName>
    <definedName name="пео">#REF!</definedName>
    <definedName name="первонач_стоимость_оборудования">#N/A</definedName>
    <definedName name="первый" localSheetId="4">#REF!</definedName>
    <definedName name="первый" localSheetId="3">#REF!</definedName>
    <definedName name="первый" localSheetId="2">#REF!</definedName>
    <definedName name="первый" localSheetId="7">#REF!</definedName>
    <definedName name="первый" localSheetId="8">#REF!</definedName>
    <definedName name="первый" localSheetId="5">#REF!</definedName>
    <definedName name="первый" localSheetId="6">#REF!</definedName>
    <definedName name="первый" localSheetId="1">#REF!</definedName>
    <definedName name="первый">#REF!</definedName>
    <definedName name="пи" localSheetId="4">#REF!</definedName>
    <definedName name="пи" localSheetId="3">#REF!</definedName>
    <definedName name="пи" localSheetId="2">#REF!</definedName>
    <definedName name="пи" localSheetId="7">#REF!</definedName>
    <definedName name="пи" localSheetId="8">#REF!</definedName>
    <definedName name="пи" localSheetId="5">#REF!</definedName>
    <definedName name="пи" localSheetId="6">#REF!</definedName>
    <definedName name="пи" localSheetId="1">#REF!</definedName>
    <definedName name="пи">#REF!</definedName>
    <definedName name="пиепи" localSheetId="4">#REF!</definedName>
    <definedName name="пиепи" localSheetId="3">#REF!</definedName>
    <definedName name="пиепи" localSheetId="2">#REF!</definedName>
    <definedName name="пиепи" localSheetId="7">#REF!</definedName>
    <definedName name="пиепи" localSheetId="8">#REF!</definedName>
    <definedName name="пиепи" localSheetId="5">#REF!</definedName>
    <definedName name="пиепи" localSheetId="6">#REF!</definedName>
    <definedName name="пиепи" localSheetId="1">#REF!</definedName>
    <definedName name="пиепи">#REF!</definedName>
    <definedName name="пк" localSheetId="4">#REF!</definedName>
    <definedName name="пк" localSheetId="3">#REF!</definedName>
    <definedName name="пк" localSheetId="2">#REF!</definedName>
    <definedName name="пк" localSheetId="7">#REF!</definedName>
    <definedName name="пк" localSheetId="8">#REF!</definedName>
    <definedName name="пк" localSheetId="5">#REF!</definedName>
    <definedName name="пк" localSheetId="6">#REF!</definedName>
    <definedName name="пк" localSheetId="1">#REF!</definedName>
    <definedName name="пк">#REF!</definedName>
    <definedName name="пке" localSheetId="4">#REF!</definedName>
    <definedName name="пке" localSheetId="3">#REF!</definedName>
    <definedName name="пке" localSheetId="2">#REF!</definedName>
    <definedName name="пке" localSheetId="7">#REF!</definedName>
    <definedName name="пке" localSheetId="8">#REF!</definedName>
    <definedName name="пке" localSheetId="5">#REF!</definedName>
    <definedName name="пке" localSheetId="6">#REF!</definedName>
    <definedName name="пке" localSheetId="1">#REF!</definedName>
    <definedName name="пке">#REF!</definedName>
    <definedName name="пке54" localSheetId="4">#REF!</definedName>
    <definedName name="пке54" localSheetId="3">#REF!</definedName>
    <definedName name="пке54" localSheetId="2">#REF!</definedName>
    <definedName name="пке54" localSheetId="7">#REF!</definedName>
    <definedName name="пке54" localSheetId="8">#REF!</definedName>
    <definedName name="пке54" localSheetId="5">#REF!</definedName>
    <definedName name="пке54" localSheetId="6">#REF!</definedName>
    <definedName name="пке54" localSheetId="1">#REF!</definedName>
    <definedName name="пке54">#REF!</definedName>
    <definedName name="пкеп" localSheetId="4">#REF!</definedName>
    <definedName name="пкеп" localSheetId="3">#REF!</definedName>
    <definedName name="пкеп" localSheetId="2">#REF!</definedName>
    <definedName name="пкеп" localSheetId="7">#REF!</definedName>
    <definedName name="пкеп" localSheetId="8">#REF!</definedName>
    <definedName name="пкеп" localSheetId="5">#REF!</definedName>
    <definedName name="пкеп" localSheetId="6">#REF!</definedName>
    <definedName name="пкеп" localSheetId="1">#REF!</definedName>
    <definedName name="пкеп">#REF!</definedName>
    <definedName name="пкер" localSheetId="4">#REF!</definedName>
    <definedName name="пкер" localSheetId="3">#REF!</definedName>
    <definedName name="пкер" localSheetId="2">#REF!</definedName>
    <definedName name="пкер" localSheetId="7">#REF!</definedName>
    <definedName name="пкер" localSheetId="8">#REF!</definedName>
    <definedName name="пкер" localSheetId="5">#REF!</definedName>
    <definedName name="пкер" localSheetId="6">#REF!</definedName>
    <definedName name="пкер" localSheetId="1">#REF!</definedName>
    <definedName name="пкер">#REF!</definedName>
    <definedName name="пкмио" localSheetId="4">#REF!</definedName>
    <definedName name="пкмио" localSheetId="3">#REF!</definedName>
    <definedName name="пкмио" localSheetId="2">#REF!</definedName>
    <definedName name="пкмио" localSheetId="7">#REF!</definedName>
    <definedName name="пкмио" localSheetId="8">#REF!</definedName>
    <definedName name="пкмио" localSheetId="5">#REF!</definedName>
    <definedName name="пкмио" localSheetId="6">#REF!</definedName>
    <definedName name="пкмио" localSheetId="1">#REF!</definedName>
    <definedName name="пкмио">#REF!</definedName>
    <definedName name="пма" localSheetId="4">#REF!</definedName>
    <definedName name="пма" localSheetId="3">#REF!</definedName>
    <definedName name="пма" localSheetId="2">#REF!</definedName>
    <definedName name="пма" localSheetId="7">#REF!</definedName>
    <definedName name="пма" localSheetId="8">#REF!</definedName>
    <definedName name="пма" localSheetId="5">#REF!</definedName>
    <definedName name="пма" localSheetId="6">#REF!</definedName>
    <definedName name="пма" localSheetId="1">#REF!</definedName>
    <definedName name="пма">#REF!</definedName>
    <definedName name="пмен564цук" localSheetId="4">#REF!</definedName>
    <definedName name="пмен564цук" localSheetId="3">#REF!</definedName>
    <definedName name="пмен564цук" localSheetId="2">#REF!</definedName>
    <definedName name="пмен564цук" localSheetId="7">#REF!</definedName>
    <definedName name="пмен564цук" localSheetId="8">#REF!</definedName>
    <definedName name="пмен564цук" localSheetId="5">#REF!</definedName>
    <definedName name="пмен564цук" localSheetId="6">#REF!</definedName>
    <definedName name="пмен564цук" localSheetId="1">#REF!</definedName>
    <definedName name="пмен564цук">#REF!</definedName>
    <definedName name="пмигно" localSheetId="4">#REF!</definedName>
    <definedName name="пмигно" localSheetId="3">#REF!</definedName>
    <definedName name="пмигно" localSheetId="2">#REF!</definedName>
    <definedName name="пмигно" localSheetId="7">#REF!</definedName>
    <definedName name="пмигно" localSheetId="8">#REF!</definedName>
    <definedName name="пмигно" localSheetId="5">#REF!</definedName>
    <definedName name="пмигно" localSheetId="6">#REF!</definedName>
    <definedName name="пмигно" localSheetId="1">#REF!</definedName>
    <definedName name="пмигно">#REF!</definedName>
    <definedName name="пмнн" localSheetId="4">#REF!</definedName>
    <definedName name="пмнн" localSheetId="3">#REF!</definedName>
    <definedName name="пмнн" localSheetId="2">#REF!</definedName>
    <definedName name="пмнн" localSheetId="7">#REF!</definedName>
    <definedName name="пмнн" localSheetId="8">#REF!</definedName>
    <definedName name="пмнн" localSheetId="5">#REF!</definedName>
    <definedName name="пмнн" localSheetId="6">#REF!</definedName>
    <definedName name="пмнн" localSheetId="1">#REF!</definedName>
    <definedName name="пмнн">#REF!</definedName>
    <definedName name="пмротл" localSheetId="4">#REF!</definedName>
    <definedName name="пмротл" localSheetId="3">#REF!</definedName>
    <definedName name="пмротл" localSheetId="2">#REF!</definedName>
    <definedName name="пмротл" localSheetId="7">#REF!</definedName>
    <definedName name="пмротл" localSheetId="8">#REF!</definedName>
    <definedName name="пмротл" localSheetId="5">#REF!</definedName>
    <definedName name="пмротл" localSheetId="6">#REF!</definedName>
    <definedName name="пмротл" localSheetId="1">#REF!</definedName>
    <definedName name="пмротл">#REF!</definedName>
    <definedName name="ПМСАЧВФЫ" localSheetId="4">#REF!</definedName>
    <definedName name="ПМСАЧВФЫ" localSheetId="3">#REF!</definedName>
    <definedName name="ПМСАЧВФЫ" localSheetId="2">#REF!</definedName>
    <definedName name="ПМСАЧВФЫ" localSheetId="7">#REF!</definedName>
    <definedName name="ПМСАЧВФЫ" localSheetId="8">#REF!</definedName>
    <definedName name="ПМСАЧВФЫ" localSheetId="5">#REF!</definedName>
    <definedName name="ПМСАЧВФЫ" localSheetId="6">#REF!</definedName>
    <definedName name="ПМСАЧВФЫ" localSheetId="1">#REF!</definedName>
    <definedName name="ПМСАЧВФЫ">#REF!</definedName>
    <definedName name="пму" localSheetId="4">#REF!</definedName>
    <definedName name="пму" localSheetId="3">#REF!</definedName>
    <definedName name="пму" localSheetId="2">#REF!</definedName>
    <definedName name="пму" localSheetId="7">#REF!</definedName>
    <definedName name="пму" localSheetId="8">#REF!</definedName>
    <definedName name="пму" localSheetId="5">#REF!</definedName>
    <definedName name="пму" localSheetId="6">#REF!</definedName>
    <definedName name="пму" localSheetId="1">#REF!</definedName>
    <definedName name="пму">#REF!</definedName>
    <definedName name="пн" localSheetId="4">#REF!</definedName>
    <definedName name="пн" localSheetId="3">#REF!</definedName>
    <definedName name="пн" localSheetId="2">#REF!</definedName>
    <definedName name="пн" localSheetId="7">#REF!</definedName>
    <definedName name="пн" localSheetId="8">#REF!</definedName>
    <definedName name="пн" localSheetId="5">#REF!</definedName>
    <definedName name="пн" localSheetId="6">#REF!</definedName>
    <definedName name="пн" localSheetId="1">#REF!</definedName>
    <definedName name="пн">#REF!</definedName>
    <definedName name="пне6" localSheetId="4">#REF!</definedName>
    <definedName name="пне6" localSheetId="3">#REF!</definedName>
    <definedName name="пне6" localSheetId="2">#REF!</definedName>
    <definedName name="пне6" localSheetId="7">#REF!</definedName>
    <definedName name="пне6" localSheetId="8">#REF!</definedName>
    <definedName name="пне6" localSheetId="5">#REF!</definedName>
    <definedName name="пне6" localSheetId="6">#REF!</definedName>
    <definedName name="пне6" localSheetId="1">#REF!</definedName>
    <definedName name="пне6">#REF!</definedName>
    <definedName name="Подготовка_к_печати_и_сохранение0710">#N/A</definedName>
    <definedName name="подписка" localSheetId="4">#REF!</definedName>
    <definedName name="подписка" localSheetId="3">#REF!</definedName>
    <definedName name="подписка" localSheetId="2">#REF!</definedName>
    <definedName name="подписка" localSheetId="7">#REF!</definedName>
    <definedName name="подписка" localSheetId="8">#REF!</definedName>
    <definedName name="подписка" localSheetId="5">#REF!</definedName>
    <definedName name="подписка" localSheetId="6">#REF!</definedName>
    <definedName name="подписка" localSheetId="1">#REF!</definedName>
    <definedName name="подписка">#REF!</definedName>
    <definedName name="Подпрограмма">'[48]Служебный ФКРБ'!$C$2:$C$33</definedName>
    <definedName name="Подпрограмма_1" localSheetId="4">#REF!</definedName>
    <definedName name="Подпрограмма_1" localSheetId="3">#REF!</definedName>
    <definedName name="Подпрограмма_1" localSheetId="2">#REF!</definedName>
    <definedName name="Подпрограмма_1" localSheetId="7">#REF!</definedName>
    <definedName name="Подпрограмма_1" localSheetId="8">#REF!</definedName>
    <definedName name="Подпрограмма_1" localSheetId="5">#REF!</definedName>
    <definedName name="Подпрограмма_1" localSheetId="6">#REF!</definedName>
    <definedName name="Подпрограмма_1" localSheetId="0">#REF!</definedName>
    <definedName name="Подпрограмма_1" localSheetId="1">#REF!</definedName>
    <definedName name="Подпрограмма_1">#REF!</definedName>
    <definedName name="Подпрограмма_2" localSheetId="4">#REF!</definedName>
    <definedName name="Подпрограмма_2" localSheetId="3">#REF!</definedName>
    <definedName name="Подпрограмма_2" localSheetId="2">#REF!</definedName>
    <definedName name="Подпрограмма_2" localSheetId="7">#REF!</definedName>
    <definedName name="Подпрограмма_2" localSheetId="8">#REF!</definedName>
    <definedName name="Подпрограмма_2" localSheetId="5">#REF!</definedName>
    <definedName name="Подпрограмма_2" localSheetId="6">#REF!</definedName>
    <definedName name="Подпрограмма_2" localSheetId="1">#REF!</definedName>
    <definedName name="Подпрограмма_2">#REF!</definedName>
    <definedName name="Подпрограмма_3" localSheetId="4">#REF!</definedName>
    <definedName name="Подпрограмма_3" localSheetId="3">#REF!</definedName>
    <definedName name="Подпрограмма_3" localSheetId="2">#REF!</definedName>
    <definedName name="Подпрограмма_3" localSheetId="7">#REF!</definedName>
    <definedName name="Подпрограмма_3" localSheetId="8">#REF!</definedName>
    <definedName name="Подпрограмма_3" localSheetId="5">#REF!</definedName>
    <definedName name="Подпрограмма_3" localSheetId="6">#REF!</definedName>
    <definedName name="Подпрограмма_3" localSheetId="1">#REF!</definedName>
    <definedName name="Подпрограмма_3">#REF!</definedName>
    <definedName name="Подпрограмма_4" localSheetId="4">#REF!</definedName>
    <definedName name="Подпрограмма_4" localSheetId="3">#REF!</definedName>
    <definedName name="Подпрограмма_4" localSheetId="2">#REF!</definedName>
    <definedName name="Подпрограмма_4" localSheetId="7">#REF!</definedName>
    <definedName name="Подпрограмма_4" localSheetId="8">#REF!</definedName>
    <definedName name="Подпрограмма_4" localSheetId="5">#REF!</definedName>
    <definedName name="Подпрограмма_4" localSheetId="6">#REF!</definedName>
    <definedName name="Подпрограмма_4" localSheetId="1">#REF!</definedName>
    <definedName name="Подпрограмма_4">#REF!</definedName>
    <definedName name="Подпрограмма_5" localSheetId="4">#REF!</definedName>
    <definedName name="Подпрограмма_5" localSheetId="3">#REF!</definedName>
    <definedName name="Подпрограмма_5" localSheetId="2">#REF!</definedName>
    <definedName name="Подпрограмма_5" localSheetId="7">#REF!</definedName>
    <definedName name="Подпрограмма_5" localSheetId="8">#REF!</definedName>
    <definedName name="Подпрограмма_5" localSheetId="5">#REF!</definedName>
    <definedName name="Подпрограмма_5" localSheetId="6">#REF!</definedName>
    <definedName name="Подпрограмма_5" localSheetId="1">#REF!</definedName>
    <definedName name="Подпрограмма_5">#REF!</definedName>
    <definedName name="Показ" localSheetId="4">#REF!</definedName>
    <definedName name="Показ" localSheetId="3">#REF!</definedName>
    <definedName name="Показ" localSheetId="2">#REF!</definedName>
    <definedName name="Показ" localSheetId="7">#REF!</definedName>
    <definedName name="Показ" localSheetId="8">#REF!</definedName>
    <definedName name="Показ" localSheetId="5">#REF!</definedName>
    <definedName name="Показ" localSheetId="6">#REF!</definedName>
    <definedName name="Показ" localSheetId="1">#REF!</definedName>
    <definedName name="Показ">#REF!</definedName>
    <definedName name="Показател" localSheetId="4">#REF!</definedName>
    <definedName name="Показател" localSheetId="3">#REF!</definedName>
    <definedName name="Показател" localSheetId="2">#REF!</definedName>
    <definedName name="Показател" localSheetId="7">#REF!</definedName>
    <definedName name="Показател" localSheetId="8">#REF!</definedName>
    <definedName name="Показател" localSheetId="5">#REF!</definedName>
    <definedName name="Показател" localSheetId="6">#REF!</definedName>
    <definedName name="Показател" localSheetId="1">#REF!</definedName>
    <definedName name="Показател">#REF!</definedName>
    <definedName name="Показатели" localSheetId="4">#REF!</definedName>
    <definedName name="Показатели" localSheetId="3">#REF!</definedName>
    <definedName name="Показатели" localSheetId="2">#REF!</definedName>
    <definedName name="Показатели" localSheetId="7">#REF!</definedName>
    <definedName name="Показатели" localSheetId="8">#REF!</definedName>
    <definedName name="Показатели" localSheetId="5">#REF!</definedName>
    <definedName name="Показатели" localSheetId="6">#REF!</definedName>
    <definedName name="Показатели" localSheetId="1">#REF!</definedName>
    <definedName name="Показатели">#REF!</definedName>
    <definedName name="полный" localSheetId="4">#REF!</definedName>
    <definedName name="полный" localSheetId="3">#REF!</definedName>
    <definedName name="полный" localSheetId="2">#REF!</definedName>
    <definedName name="полный" localSheetId="7">#REF!</definedName>
    <definedName name="полный" localSheetId="8">#REF!</definedName>
    <definedName name="полный" localSheetId="5">#REF!</definedName>
    <definedName name="полный" localSheetId="6">#REF!</definedName>
    <definedName name="полный" localSheetId="1">#REF!</definedName>
    <definedName name="полный">#REF!</definedName>
    <definedName name="попр" localSheetId="4">#REF!</definedName>
    <definedName name="попр" localSheetId="3">#REF!</definedName>
    <definedName name="попр" localSheetId="2">#REF!</definedName>
    <definedName name="попр" localSheetId="7">#REF!</definedName>
    <definedName name="попр" localSheetId="8">#REF!</definedName>
    <definedName name="попр" localSheetId="5">#REF!</definedName>
    <definedName name="попр" localSheetId="6">#REF!</definedName>
    <definedName name="попр" localSheetId="1">#REF!</definedName>
    <definedName name="попр">#REF!</definedName>
    <definedName name="пост_затраты_операцион_10мес">#N/A</definedName>
    <definedName name="пост_затраты_операцион_11мес">#N/A</definedName>
    <definedName name="пост_затраты_операцион_12мес">#N/A</definedName>
    <definedName name="пост_затраты_операцион_1год">#N/A</definedName>
    <definedName name="пост_затраты_операцион_1мес">#N/A</definedName>
    <definedName name="пост_затраты_операцион_2год">#N/A</definedName>
    <definedName name="пост_затраты_операцион_2мес">#N/A</definedName>
    <definedName name="пост_затраты_операцион_3год">#N/A</definedName>
    <definedName name="пост_затраты_операцион_3мес">#N/A</definedName>
    <definedName name="пост_затраты_операцион_4мес">#N/A</definedName>
    <definedName name="пост_затраты_операцион_5мес">#N/A</definedName>
    <definedName name="пост_затраты_операцион_6мес">#N/A</definedName>
    <definedName name="пост_затраты_операцион_7мес">#N/A</definedName>
    <definedName name="пост_затраты_операцион_8мес">#N/A</definedName>
    <definedName name="пост_затраты_операцион_9мес">#N/A</definedName>
    <definedName name="пост_затраты_торг_адм_10мес">#N/A</definedName>
    <definedName name="пост_затраты_торг_адм_11мес">#N/A</definedName>
    <definedName name="пост_затраты_торг_адм_12мес">#N/A</definedName>
    <definedName name="пост_затраты_торг_адм_1год">#N/A</definedName>
    <definedName name="пост_затраты_торг_адм_1мес">#N/A</definedName>
    <definedName name="пост_затраты_торг_адм_2год">#N/A</definedName>
    <definedName name="пост_затраты_торг_адм_2мес">#N/A</definedName>
    <definedName name="пост_затраты_торг_адм_3год">#N/A</definedName>
    <definedName name="пост_затраты_торг_адм_3мес">#N/A</definedName>
    <definedName name="пост_затраты_торг_адм_4мес">#N/A</definedName>
    <definedName name="пост_затраты_торг_адм_5мес">#N/A</definedName>
    <definedName name="пост_затраты_торг_адм_6мес">#N/A</definedName>
    <definedName name="пост_затраты_торг_адм_7мес">#N/A</definedName>
    <definedName name="пост_затраты_торг_адм_8мес">#N/A</definedName>
    <definedName name="пост_затраты_торг_адм_9мес">#N/A</definedName>
    <definedName name="пп" localSheetId="4">#REF!</definedName>
    <definedName name="пп" localSheetId="3">#REF!</definedName>
    <definedName name="пп" localSheetId="2">#REF!</definedName>
    <definedName name="пп" localSheetId="7">#REF!</definedName>
    <definedName name="пп" localSheetId="8">#REF!</definedName>
    <definedName name="пп" localSheetId="5">#REF!</definedName>
    <definedName name="пп" localSheetId="6">#REF!</definedName>
    <definedName name="пп" localSheetId="1">#REF!</definedName>
    <definedName name="пп">#REF!</definedName>
    <definedName name="пп444" localSheetId="4">#REF!</definedName>
    <definedName name="пп444" localSheetId="3">#REF!</definedName>
    <definedName name="пп444" localSheetId="2">#REF!</definedName>
    <definedName name="пп444" localSheetId="7">#REF!</definedName>
    <definedName name="пп444" localSheetId="8">#REF!</definedName>
    <definedName name="пп444" localSheetId="5">#REF!</definedName>
    <definedName name="пп444" localSheetId="6">#REF!</definedName>
    <definedName name="пп444" localSheetId="1">#REF!</definedName>
    <definedName name="пп444">#REF!</definedName>
    <definedName name="ппп" localSheetId="4">#REF!</definedName>
    <definedName name="ппп" localSheetId="3">#REF!</definedName>
    <definedName name="ппп" localSheetId="2">#REF!</definedName>
    <definedName name="ппп" localSheetId="7">#REF!</definedName>
    <definedName name="ппп" localSheetId="8">#REF!</definedName>
    <definedName name="ппп" localSheetId="5">#REF!</definedName>
    <definedName name="ппп" localSheetId="6">#REF!</definedName>
    <definedName name="ппп" localSheetId="1">#REF!</definedName>
    <definedName name="ппп">#REF!</definedName>
    <definedName name="пппп" localSheetId="4">#REF!</definedName>
    <definedName name="пппп" localSheetId="3">#REF!</definedName>
    <definedName name="пппп" localSheetId="2">#REF!</definedName>
    <definedName name="пппп" localSheetId="7">#REF!</definedName>
    <definedName name="пппп" localSheetId="8">#REF!</definedName>
    <definedName name="пппп" localSheetId="5">#REF!</definedName>
    <definedName name="пппп" localSheetId="6">#REF!</definedName>
    <definedName name="пппп" localSheetId="1">#REF!</definedName>
    <definedName name="пппп">#REF!</definedName>
    <definedName name="пр" localSheetId="4">#REF!</definedName>
    <definedName name="пр" localSheetId="3">#REF!</definedName>
    <definedName name="пр" localSheetId="2">#REF!</definedName>
    <definedName name="пр" localSheetId="7">#REF!</definedName>
    <definedName name="пр" localSheetId="8">#REF!</definedName>
    <definedName name="пр" localSheetId="5">#REF!</definedName>
    <definedName name="пр" localSheetId="6">#REF!</definedName>
    <definedName name="пр" localSheetId="1">#REF!</definedName>
    <definedName name="пр">#REF!</definedName>
    <definedName name="правоуст_док">[10]Main!$F$45</definedName>
    <definedName name="пралотьпаздлротпдлртлртдплротлротдплртдпрлотдпрлотдпрлотпдрлотдпрлотдплротлпротухкзщеншхзкщеншхкзщеншхкзещнш" localSheetId="4">#REF!</definedName>
    <definedName name="пралотьпаздлротпдлртлртдплротлротдплртдпрлотдпрлотдпрлотпдрлотдпрлотдплротлпротухкзщеншхзкщеншхкзщеншхкзещнш" localSheetId="3">#REF!</definedName>
    <definedName name="пралотьпаздлротпдлртлртдплротлротдплртдпрлотдпрлотдпрлотпдрлотдпрлотдплротлпротухкзщеншхзкщеншхкзщеншхкзещнш" localSheetId="2">#REF!</definedName>
    <definedName name="пралотьпаздлротпдлртлртдплротлротдплртдпрлотдпрлотдпрлотпдрлотдпрлотдплротлпротухкзщеншхзкщеншхкзщеншхкзещнш" localSheetId="7">#REF!</definedName>
    <definedName name="пралотьпаздлротпдлртлртдплротлротдплртдпрлотдпрлотдпрлотпдрлотдпрлотдплротлпротухкзщеншхзкщеншхкзщеншхкзещнш" localSheetId="8">#REF!</definedName>
    <definedName name="пралотьпаздлротпдлртлртдплротлротдплртдпрлотдпрлотдпрлотпдрлотдпрлотдплротлпротухкзщеншхзкщеншхкзщеншхкзещнш" localSheetId="5">#REF!</definedName>
    <definedName name="пралотьпаздлротпдлртлртдплротлротдплртдпрлотдпрлотдпрлотпдрлотдпрлотдплротлпротухкзщеншхзкщеншхкзщеншхкзещнш" localSheetId="6">#REF!</definedName>
    <definedName name="пралотьпаздлротпдлртлртдплротлротдплртдпрлотдпрлотдпрлотпдрлотдпрлотдплротлпротухкзщеншхзкщеншхкзщеншхкзещнш" localSheetId="1">#REF!</definedName>
    <definedName name="пралотьпаздлротпдлртлртдплротлротдплртдпрлотдпрлотдпрлотпдрлотдпрлотдплротлпротухкзщеншхзкщеншхкзщеншхкзещнш">#REF!</definedName>
    <definedName name="праооа" localSheetId="4">#REF!</definedName>
    <definedName name="праооа" localSheetId="3">#REF!</definedName>
    <definedName name="праооа" localSheetId="2">#REF!</definedName>
    <definedName name="праооа" localSheetId="7">#REF!</definedName>
    <definedName name="праооа" localSheetId="8">#REF!</definedName>
    <definedName name="праооа" localSheetId="5">#REF!</definedName>
    <definedName name="праооа" localSheetId="6">#REF!</definedName>
    <definedName name="праооа" localSheetId="1">#REF!</definedName>
    <definedName name="праооа">#REF!</definedName>
    <definedName name="прв">IF([71]ГБ!$A$43=1,"**Поступления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едл" localSheetId="4">#REF!</definedName>
    <definedName name="предл" localSheetId="3">#REF!</definedName>
    <definedName name="предл" localSheetId="2">#REF!</definedName>
    <definedName name="предл" localSheetId="7">#REF!</definedName>
    <definedName name="предл" localSheetId="8">#REF!</definedName>
    <definedName name="предл" localSheetId="5">#REF!</definedName>
    <definedName name="предл" localSheetId="6">#REF!</definedName>
    <definedName name="предл" localSheetId="0">#REF!</definedName>
    <definedName name="предл" localSheetId="1">#REF!</definedName>
    <definedName name="предл">#REF!</definedName>
    <definedName name="Предприятия">'[72]#ССЫЛКА'!$A$1:$D$64</definedName>
    <definedName name="прибыль3" localSheetId="4" hidden="1">{#N/A,#N/A,TRUE,"Лист1";#N/A,#N/A,TRUE,"Лист2";#N/A,#N/A,TRUE,"Лист3"}</definedName>
    <definedName name="прибыль3" localSheetId="3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localSheetId="7" hidden="1">{#N/A,#N/A,TRUE,"Лист1";#N/A,#N/A,TRUE,"Лист2";#N/A,#N/A,TRUE,"Лист3"}</definedName>
    <definedName name="прибыль3" localSheetId="8" hidden="1">{#N/A,#N/A,TRUE,"Лист1";#N/A,#N/A,TRUE,"Лист2";#N/A,#N/A,TRUE,"Лист3"}</definedName>
    <definedName name="прибыль3" localSheetId="5" hidden="1">{#N/A,#N/A,TRUE,"Лист1";#N/A,#N/A,TRUE,"Лист2";#N/A,#N/A,TRUE,"Лист3"}</definedName>
    <definedName name="прибыль3" localSheetId="6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в">#N/A</definedName>
    <definedName name="приви">IF([61]ГБ!$A$43=1,"**Поступления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иложение" localSheetId="4">#REF!</definedName>
    <definedName name="приложение" localSheetId="3">#REF!</definedName>
    <definedName name="приложение" localSheetId="2">#REF!</definedName>
    <definedName name="приложение" localSheetId="7">#REF!</definedName>
    <definedName name="приложение" localSheetId="8">#REF!</definedName>
    <definedName name="приложение" localSheetId="5">#REF!</definedName>
    <definedName name="приложение" localSheetId="6">#REF!</definedName>
    <definedName name="приложение" localSheetId="1">#REF!</definedName>
    <definedName name="приложение">#REF!</definedName>
    <definedName name="про" localSheetId="4">#REF!</definedName>
    <definedName name="про" localSheetId="3">#REF!</definedName>
    <definedName name="про" localSheetId="2">#REF!</definedName>
    <definedName name="про" localSheetId="7">#REF!</definedName>
    <definedName name="про" localSheetId="8">#REF!</definedName>
    <definedName name="про" localSheetId="5">#REF!</definedName>
    <definedName name="про" localSheetId="6">#REF!</definedName>
    <definedName name="про" localSheetId="1">#REF!</definedName>
    <definedName name="про">#REF!</definedName>
    <definedName name="Прог" localSheetId="4">#REF!</definedName>
    <definedName name="Прог" localSheetId="3">#REF!</definedName>
    <definedName name="Прог" localSheetId="2">#REF!</definedName>
    <definedName name="Прог" localSheetId="7">#REF!</definedName>
    <definedName name="Прог" localSheetId="8">#REF!</definedName>
    <definedName name="Прог" localSheetId="5">#REF!</definedName>
    <definedName name="Прог" localSheetId="6">#REF!</definedName>
    <definedName name="Прог" localSheetId="1">#REF!</definedName>
    <definedName name="Прог">#REF!</definedName>
    <definedName name="проги" localSheetId="4">#REF!</definedName>
    <definedName name="проги" localSheetId="3">#REF!</definedName>
    <definedName name="проги" localSheetId="2">#REF!</definedName>
    <definedName name="проги" localSheetId="7">#REF!</definedName>
    <definedName name="проги" localSheetId="8">#REF!</definedName>
    <definedName name="проги" localSheetId="5">#REF!</definedName>
    <definedName name="проги" localSheetId="6">#REF!</definedName>
    <definedName name="проги" localSheetId="1">#REF!</definedName>
    <definedName name="проги">#REF!</definedName>
    <definedName name="Программа">'[48]Служебный ФКРБ'!$B$2:$B$113</definedName>
    <definedName name="Программа_1" localSheetId="4">#REF!</definedName>
    <definedName name="Программа_1" localSheetId="3">#REF!</definedName>
    <definedName name="Программа_1" localSheetId="2">#REF!</definedName>
    <definedName name="Программа_1" localSheetId="7">#REF!</definedName>
    <definedName name="Программа_1" localSheetId="8">#REF!</definedName>
    <definedName name="Программа_1" localSheetId="5">#REF!</definedName>
    <definedName name="Программа_1" localSheetId="6">#REF!</definedName>
    <definedName name="Программа_1" localSheetId="0">#REF!</definedName>
    <definedName name="Программа_1" localSheetId="1">#REF!</definedName>
    <definedName name="Программа_1">#REF!</definedName>
    <definedName name="Программа_2" localSheetId="4">#REF!</definedName>
    <definedName name="Программа_2" localSheetId="3">#REF!</definedName>
    <definedName name="Программа_2" localSheetId="2">#REF!</definedName>
    <definedName name="Программа_2" localSheetId="7">#REF!</definedName>
    <definedName name="Программа_2" localSheetId="8">#REF!</definedName>
    <definedName name="Программа_2" localSheetId="5">#REF!</definedName>
    <definedName name="Программа_2" localSheetId="6">#REF!</definedName>
    <definedName name="Программа_2" localSheetId="1">#REF!</definedName>
    <definedName name="Программа_2">#REF!</definedName>
    <definedName name="Программа_3" localSheetId="4">#REF!</definedName>
    <definedName name="Программа_3" localSheetId="3">#REF!</definedName>
    <definedName name="Программа_3" localSheetId="2">#REF!</definedName>
    <definedName name="Программа_3" localSheetId="7">#REF!</definedName>
    <definedName name="Программа_3" localSheetId="8">#REF!</definedName>
    <definedName name="Программа_3" localSheetId="5">#REF!</definedName>
    <definedName name="Программа_3" localSheetId="6">#REF!</definedName>
    <definedName name="Программа_3" localSheetId="1">#REF!</definedName>
    <definedName name="Программа_3">#REF!</definedName>
    <definedName name="Программа_4" localSheetId="4">#REF!</definedName>
    <definedName name="Программа_4" localSheetId="3">#REF!</definedName>
    <definedName name="Программа_4" localSheetId="2">#REF!</definedName>
    <definedName name="Программа_4" localSheetId="7">#REF!</definedName>
    <definedName name="Программа_4" localSheetId="8">#REF!</definedName>
    <definedName name="Программа_4" localSheetId="5">#REF!</definedName>
    <definedName name="Программа_4" localSheetId="6">#REF!</definedName>
    <definedName name="Программа_4" localSheetId="1">#REF!</definedName>
    <definedName name="Программа_4">#REF!</definedName>
    <definedName name="Программа_5" localSheetId="4">#REF!</definedName>
    <definedName name="Программа_5" localSheetId="3">#REF!</definedName>
    <definedName name="Программа_5" localSheetId="2">#REF!</definedName>
    <definedName name="Программа_5" localSheetId="7">#REF!</definedName>
    <definedName name="Программа_5" localSheetId="8">#REF!</definedName>
    <definedName name="Программа_5" localSheetId="5">#REF!</definedName>
    <definedName name="Программа_5" localSheetId="6">#REF!</definedName>
    <definedName name="Программа_5" localSheetId="1">#REF!</definedName>
    <definedName name="Программа_5">#REF!</definedName>
    <definedName name="произ_льность_10мес">#N/A</definedName>
    <definedName name="произ_льность_11мес">#N/A</definedName>
    <definedName name="произ_льность_12мес">#N/A</definedName>
    <definedName name="произ_льность_1мес">#N/A</definedName>
    <definedName name="произ_льность_2мес">#N/A</definedName>
    <definedName name="произ_льность_4мес">#N/A</definedName>
    <definedName name="произ_льность_5мес">#N/A</definedName>
    <definedName name="произ_льность_6мес">#N/A</definedName>
    <definedName name="произ_льность_7мес">#N/A</definedName>
    <definedName name="произ_льность_8мес">#N/A</definedName>
    <definedName name="произ_льность_9мес">#N/A</definedName>
    <definedName name="прорлоглгдаг" localSheetId="4">#REF!</definedName>
    <definedName name="прорлоглгдаг" localSheetId="3">#REF!</definedName>
    <definedName name="прорлоглгдаг" localSheetId="2">#REF!</definedName>
    <definedName name="прорлоглгдаг" localSheetId="7">#REF!</definedName>
    <definedName name="прорлоглгдаг" localSheetId="8">#REF!</definedName>
    <definedName name="прорлоглгдаг" localSheetId="5">#REF!</definedName>
    <definedName name="прорлоглгдаг" localSheetId="6">#REF!</definedName>
    <definedName name="прорлоглгдаг" localSheetId="1">#REF!</definedName>
    <definedName name="прорлоглгдаг">#REF!</definedName>
    <definedName name="проф" localSheetId="4">#REF!</definedName>
    <definedName name="проф" localSheetId="3">#REF!</definedName>
    <definedName name="проф" localSheetId="2">#REF!</definedName>
    <definedName name="проф" localSheetId="7">#REF!</definedName>
    <definedName name="проф" localSheetId="8">#REF!</definedName>
    <definedName name="проф" localSheetId="5">#REF!</definedName>
    <definedName name="проф" localSheetId="6">#REF!</definedName>
    <definedName name="проф" localSheetId="1">#REF!</definedName>
    <definedName name="проф">#REF!</definedName>
    <definedName name="прочие" localSheetId="4">#REF!</definedName>
    <definedName name="прочие" localSheetId="3">#REF!</definedName>
    <definedName name="прочие" localSheetId="2">#REF!</definedName>
    <definedName name="прочие" localSheetId="7">#REF!</definedName>
    <definedName name="прочие" localSheetId="8">#REF!</definedName>
    <definedName name="прочие" localSheetId="5">#REF!</definedName>
    <definedName name="прочие" localSheetId="6">#REF!</definedName>
    <definedName name="прочие" localSheetId="1">#REF!</definedName>
    <definedName name="прочие">#REF!</definedName>
    <definedName name="прпарпа" localSheetId="4">#REF!</definedName>
    <definedName name="прпарпа" localSheetId="3">#REF!</definedName>
    <definedName name="прпарпа" localSheetId="2">#REF!</definedName>
    <definedName name="прпарпа" localSheetId="7">#REF!</definedName>
    <definedName name="прпарпа" localSheetId="8">#REF!</definedName>
    <definedName name="прпарпа" localSheetId="5">#REF!</definedName>
    <definedName name="прпарпа" localSheetId="6">#REF!</definedName>
    <definedName name="прпарпа" localSheetId="1">#REF!</definedName>
    <definedName name="прпарпа">#REF!</definedName>
    <definedName name="прпрпррп" localSheetId="4">#REF!</definedName>
    <definedName name="прпрпррп" localSheetId="3">#REF!</definedName>
    <definedName name="прпрпррп" localSheetId="2">#REF!</definedName>
    <definedName name="прпрпррп" localSheetId="7">#REF!</definedName>
    <definedName name="прпрпррп" localSheetId="8">#REF!</definedName>
    <definedName name="прпрпррп" localSheetId="5">#REF!</definedName>
    <definedName name="прпрпррп" localSheetId="6">#REF!</definedName>
    <definedName name="прпрпррп" localSheetId="1">#REF!</definedName>
    <definedName name="прпрпррп">#REF!</definedName>
    <definedName name="прр" localSheetId="4">#REF!</definedName>
    <definedName name="прр" localSheetId="3">#REF!</definedName>
    <definedName name="прр" localSheetId="2">#REF!</definedName>
    <definedName name="прр" localSheetId="7">#REF!</definedName>
    <definedName name="прр" localSheetId="8">#REF!</definedName>
    <definedName name="прр" localSheetId="5">#REF!</definedName>
    <definedName name="прр" localSheetId="6">#REF!</definedName>
    <definedName name="прр" localSheetId="1">#REF!</definedName>
    <definedName name="прр">#REF!</definedName>
    <definedName name="пррк" localSheetId="4">#REF!</definedName>
    <definedName name="пррк" localSheetId="3">#REF!</definedName>
    <definedName name="пррк" localSheetId="2">#REF!</definedName>
    <definedName name="пррк" localSheetId="7">#REF!</definedName>
    <definedName name="пррк" localSheetId="8">#REF!</definedName>
    <definedName name="пррк" localSheetId="5">#REF!</definedName>
    <definedName name="пррк" localSheetId="6">#REF!</definedName>
    <definedName name="пррк" localSheetId="1">#REF!</definedName>
    <definedName name="пррк">#REF!</definedName>
    <definedName name="пррррр" localSheetId="4">#REF!</definedName>
    <definedName name="пррррр" localSheetId="3">#REF!</definedName>
    <definedName name="пррррр" localSheetId="2">#REF!</definedName>
    <definedName name="пррррр" localSheetId="7">#REF!</definedName>
    <definedName name="пррррр" localSheetId="8">#REF!</definedName>
    <definedName name="пррррр" localSheetId="5">#REF!</definedName>
    <definedName name="пррррр" localSheetId="6">#REF!</definedName>
    <definedName name="пррррр" localSheetId="1">#REF!</definedName>
    <definedName name="пррррр">#REF!</definedName>
    <definedName name="прррррр" localSheetId="4">#REF!</definedName>
    <definedName name="прррррр" localSheetId="3">#REF!</definedName>
    <definedName name="прррррр" localSheetId="2">#REF!</definedName>
    <definedName name="прррррр" localSheetId="7">#REF!</definedName>
    <definedName name="прррррр" localSheetId="8">#REF!</definedName>
    <definedName name="прррррр" localSheetId="5">#REF!</definedName>
    <definedName name="прррррр" localSheetId="6">#REF!</definedName>
    <definedName name="прррррр" localSheetId="1">#REF!</definedName>
    <definedName name="прррррр">#REF!</definedName>
    <definedName name="прям_вспомог_мат_10мес">#N/A</definedName>
    <definedName name="прям_вспомог_мат_11мес">#N/A</definedName>
    <definedName name="прям_вспомог_мат_12мес">#N/A</definedName>
    <definedName name="прям_вспомог_мат_1год">#N/A</definedName>
    <definedName name="прям_вспомог_мат_1мес">#N/A</definedName>
    <definedName name="прям_вспомог_мат_2год">#N/A</definedName>
    <definedName name="прям_вспомог_мат_2мес">#N/A</definedName>
    <definedName name="прям_вспомог_мат_3год">#N/A</definedName>
    <definedName name="прям_вспомог_мат_3мес">#N/A</definedName>
    <definedName name="прям_вспомог_мат_4мес">#N/A</definedName>
    <definedName name="прям_вспомог_мат_5мес">#N/A</definedName>
    <definedName name="прям_вспомог_мат_6мес">#N/A</definedName>
    <definedName name="прям_вспомог_мат_7мес">#N/A</definedName>
    <definedName name="прям_вспомог_мат_8мес">#N/A</definedName>
    <definedName name="прям_вспомог_мат_9мес">#N/A</definedName>
    <definedName name="ПТАВО" localSheetId="4">#REF!</definedName>
    <definedName name="ПТАВО" localSheetId="3">#REF!</definedName>
    <definedName name="ПТАВО" localSheetId="2">#REF!</definedName>
    <definedName name="ПТАВО" localSheetId="7">#REF!</definedName>
    <definedName name="ПТАВО" localSheetId="8">#REF!</definedName>
    <definedName name="ПТАВО" localSheetId="5">#REF!</definedName>
    <definedName name="ПТАВО" localSheetId="6">#REF!</definedName>
    <definedName name="ПТАВО" localSheetId="1">#REF!</definedName>
    <definedName name="ПТАВО">#REF!</definedName>
    <definedName name="птеаиу" localSheetId="4">#REF!</definedName>
    <definedName name="птеаиу" localSheetId="3">#REF!</definedName>
    <definedName name="птеаиу" localSheetId="2">#REF!</definedName>
    <definedName name="птеаиу" localSheetId="7">#REF!</definedName>
    <definedName name="птеаиу" localSheetId="8">#REF!</definedName>
    <definedName name="птеаиу" localSheetId="5">#REF!</definedName>
    <definedName name="птеаиу" localSheetId="6">#REF!</definedName>
    <definedName name="птеаиу" localSheetId="1">#REF!</definedName>
    <definedName name="птеаиу">#REF!</definedName>
    <definedName name="пув" localSheetId="4">#REF!</definedName>
    <definedName name="пув" localSheetId="3">#REF!</definedName>
    <definedName name="пув" localSheetId="2">#REF!</definedName>
    <definedName name="пув" localSheetId="7">#REF!</definedName>
    <definedName name="пув" localSheetId="8">#REF!</definedName>
    <definedName name="пув" localSheetId="5">#REF!</definedName>
    <definedName name="пув" localSheetId="6">#REF!</definedName>
    <definedName name="пув" localSheetId="1">#REF!</definedName>
    <definedName name="пув">#REF!</definedName>
    <definedName name="пук" localSheetId="4">#REF!</definedName>
    <definedName name="пук" localSheetId="3">#REF!</definedName>
    <definedName name="пук" localSheetId="2">#REF!</definedName>
    <definedName name="пук" localSheetId="7">#REF!</definedName>
    <definedName name="пук" localSheetId="8">#REF!</definedName>
    <definedName name="пук" localSheetId="5">#REF!</definedName>
    <definedName name="пук" localSheetId="6">#REF!</definedName>
    <definedName name="пук" localSheetId="1">#REF!</definedName>
    <definedName name="пук">#REF!</definedName>
    <definedName name="пщ" localSheetId="4">#REF!</definedName>
    <definedName name="пщ" localSheetId="3">#REF!</definedName>
    <definedName name="пщ" localSheetId="2">#REF!</definedName>
    <definedName name="пщ" localSheetId="7">#REF!</definedName>
    <definedName name="пщ" localSheetId="8">#REF!</definedName>
    <definedName name="пщ" localSheetId="5">#REF!</definedName>
    <definedName name="пщ" localSheetId="6">#REF!</definedName>
    <definedName name="пщ" localSheetId="1">#REF!</definedName>
    <definedName name="пщ">#REF!</definedName>
    <definedName name="ПЭТ" localSheetId="4">#REF!</definedName>
    <definedName name="ПЭТ" localSheetId="3">#REF!</definedName>
    <definedName name="ПЭТ" localSheetId="2">#REF!</definedName>
    <definedName name="ПЭТ" localSheetId="7">#REF!</definedName>
    <definedName name="ПЭТ" localSheetId="8">#REF!</definedName>
    <definedName name="ПЭТ" localSheetId="5">#REF!</definedName>
    <definedName name="ПЭТ" localSheetId="6">#REF!</definedName>
    <definedName name="ПЭТ" localSheetId="1">#REF!</definedName>
    <definedName name="ПЭТ">#REF!</definedName>
    <definedName name="р" localSheetId="4">#REF!</definedName>
    <definedName name="р" localSheetId="3">#REF!</definedName>
    <definedName name="р" localSheetId="2">#REF!</definedName>
    <definedName name="р" localSheetId="7">#REF!</definedName>
    <definedName name="р" localSheetId="8">#REF!</definedName>
    <definedName name="р" localSheetId="5">#REF!</definedName>
    <definedName name="р" localSheetId="6">#REF!</definedName>
    <definedName name="р" localSheetId="1">#REF!</definedName>
    <definedName name="р">#REF!</definedName>
    <definedName name="Работа" localSheetId="4">#REF!</definedName>
    <definedName name="Работа" localSheetId="3">#REF!</definedName>
    <definedName name="Работа" localSheetId="2">#REF!</definedName>
    <definedName name="Работа" localSheetId="7">#REF!</definedName>
    <definedName name="Работа" localSheetId="8">#REF!</definedName>
    <definedName name="Работа" localSheetId="5">#REF!</definedName>
    <definedName name="Работа" localSheetId="6">#REF!</definedName>
    <definedName name="Работа" localSheetId="1">#REF!</definedName>
    <definedName name="Работа">#REF!</definedName>
    <definedName name="Работа_1" localSheetId="4">#REF!</definedName>
    <definedName name="Работа_1" localSheetId="3">#REF!</definedName>
    <definedName name="Работа_1" localSheetId="2">#REF!</definedName>
    <definedName name="Работа_1" localSheetId="7">#REF!</definedName>
    <definedName name="Работа_1" localSheetId="8">#REF!</definedName>
    <definedName name="Работа_1" localSheetId="5">#REF!</definedName>
    <definedName name="Работа_1" localSheetId="6">#REF!</definedName>
    <definedName name="Работа_1" localSheetId="1">#REF!</definedName>
    <definedName name="Работа_1">#REF!</definedName>
    <definedName name="Работа_2" localSheetId="4">#REF!</definedName>
    <definedName name="Работа_2" localSheetId="3">#REF!</definedName>
    <definedName name="Работа_2" localSheetId="2">#REF!</definedName>
    <definedName name="Работа_2" localSheetId="7">#REF!</definedName>
    <definedName name="Работа_2" localSheetId="8">#REF!</definedName>
    <definedName name="Работа_2" localSheetId="5">#REF!</definedName>
    <definedName name="Работа_2" localSheetId="6">#REF!</definedName>
    <definedName name="Работа_2" localSheetId="1">#REF!</definedName>
    <definedName name="Работа_2">#REF!</definedName>
    <definedName name="Работа_3" localSheetId="4">#REF!</definedName>
    <definedName name="Работа_3" localSheetId="3">#REF!</definedName>
    <definedName name="Работа_3" localSheetId="2">#REF!</definedName>
    <definedName name="Работа_3" localSheetId="7">#REF!</definedName>
    <definedName name="Работа_3" localSheetId="8">#REF!</definedName>
    <definedName name="Работа_3" localSheetId="5">#REF!</definedName>
    <definedName name="Работа_3" localSheetId="6">#REF!</definedName>
    <definedName name="Работа_3" localSheetId="1">#REF!</definedName>
    <definedName name="Работа_3">#REF!</definedName>
    <definedName name="Работа_4" localSheetId="4">#REF!</definedName>
    <definedName name="Работа_4" localSheetId="3">#REF!</definedName>
    <definedName name="Работа_4" localSheetId="2">#REF!</definedName>
    <definedName name="Работа_4" localSheetId="7">#REF!</definedName>
    <definedName name="Работа_4" localSheetId="8">#REF!</definedName>
    <definedName name="Работа_4" localSheetId="5">#REF!</definedName>
    <definedName name="Работа_4" localSheetId="6">#REF!</definedName>
    <definedName name="Работа_4" localSheetId="1">#REF!</definedName>
    <definedName name="Работа_4">#REF!</definedName>
    <definedName name="равы" localSheetId="4">#REF!</definedName>
    <definedName name="равы" localSheetId="3">#REF!</definedName>
    <definedName name="равы" localSheetId="2">#REF!</definedName>
    <definedName name="равы" localSheetId="7">#REF!</definedName>
    <definedName name="равы" localSheetId="8">#REF!</definedName>
    <definedName name="равы" localSheetId="5">#REF!</definedName>
    <definedName name="равы" localSheetId="6">#REF!</definedName>
    <definedName name="равы" localSheetId="1">#REF!</definedName>
    <definedName name="равы">#REF!</definedName>
    <definedName name="рапва" localSheetId="4">#REF!</definedName>
    <definedName name="рапва" localSheetId="3">#REF!</definedName>
    <definedName name="рапва" localSheetId="2">#REF!</definedName>
    <definedName name="рапва" localSheetId="7">#REF!</definedName>
    <definedName name="рапва" localSheetId="8">#REF!</definedName>
    <definedName name="рапва" localSheetId="5">#REF!</definedName>
    <definedName name="рапва" localSheetId="6">#REF!</definedName>
    <definedName name="рапва" localSheetId="1">#REF!</definedName>
    <definedName name="рапва">#REF!</definedName>
    <definedName name="рас2" localSheetId="4">#REF!</definedName>
    <definedName name="рас2" localSheetId="3">#REF!</definedName>
    <definedName name="рас2" localSheetId="2">#REF!</definedName>
    <definedName name="рас2" localSheetId="7">#REF!</definedName>
    <definedName name="рас2" localSheetId="8">#REF!</definedName>
    <definedName name="рас2" localSheetId="5">#REF!</definedName>
    <definedName name="рас2" localSheetId="6">#REF!</definedName>
    <definedName name="рас2" localSheetId="1">#REF!</definedName>
    <definedName name="рас2">#REF!</definedName>
    <definedName name="расход" localSheetId="4">#REF!</definedName>
    <definedName name="расход" localSheetId="3">#REF!</definedName>
    <definedName name="расход" localSheetId="2">#REF!</definedName>
    <definedName name="расход" localSheetId="7">#REF!</definedName>
    <definedName name="расход" localSheetId="8">#REF!</definedName>
    <definedName name="расход" localSheetId="5">#REF!</definedName>
    <definedName name="расход" localSheetId="6">#REF!</definedName>
    <definedName name="расход" localSheetId="1">#REF!</definedName>
    <definedName name="расход">#REF!</definedName>
    <definedName name="расход_намаркетинг_10мес">#N/A</definedName>
    <definedName name="расход_намаркетинг_11мес">#N/A</definedName>
    <definedName name="расход_намаркетинг_12мес">#N/A</definedName>
    <definedName name="расход_намаркетинг_1год">#N/A</definedName>
    <definedName name="расход_намаркетинг_1мес">#N/A</definedName>
    <definedName name="расход_намаркетинг_2год">#N/A</definedName>
    <definedName name="расход_намаркетинг_2мес">#N/A</definedName>
    <definedName name="расход_намаркетинг_3год">#N/A</definedName>
    <definedName name="расход_намаркетинг_3мес">#N/A</definedName>
    <definedName name="расход_намаркетинг_4мес">#N/A</definedName>
    <definedName name="расход_намаркетинг_5мес">#N/A</definedName>
    <definedName name="расход_намаркетинг_6мес">#N/A</definedName>
    <definedName name="расход_намаркетинг_7мес">#N/A</definedName>
    <definedName name="расход_намаркетинг_8мес">#N/A</definedName>
    <definedName name="расход_намаркетинг_9мес">#N/A</definedName>
    <definedName name="расход_наоплату_пр_персонал_10мес">#N/A</definedName>
    <definedName name="расход_наоплату_пр_персонал_11мес">#N/A</definedName>
    <definedName name="расход_наоплату_пр_персонал_12мес">#N/A</definedName>
    <definedName name="расход_наоплату_пр_персонал_1год">#N/A</definedName>
    <definedName name="расход_наоплату_пр_персонал_1мес">#N/A</definedName>
    <definedName name="расход_наоплату_пр_персонал_2год">#N/A</definedName>
    <definedName name="расход_наоплату_пр_персонал_2мес">#N/A</definedName>
    <definedName name="расход_наоплату_пр_персонал_3год">#N/A</definedName>
    <definedName name="расход_наоплату_пр_персонал_3мес">#N/A</definedName>
    <definedName name="расход_наоплату_пр_персонал_4мес">#N/A</definedName>
    <definedName name="расход_наоплату_пр_персонал_5мес">#N/A</definedName>
    <definedName name="расход_наоплату_пр_персонал_6мес">#N/A</definedName>
    <definedName name="расход_наоплату_пр_персонал_7мес">#N/A</definedName>
    <definedName name="расход_наоплату_пр_персонал_8мес">#N/A</definedName>
    <definedName name="расход_наоплату_пр_персонал_9мес">#N/A</definedName>
    <definedName name="расходы">[73]Форма2!$C$51:$C$58,[73]Форма2!$E$51:$F$58,[73]Форма2!$C$60:$C$63,[73]Форма2!$E$60:$F$63,[73]Форма2!$C$65:$C$67,[73]Форма2!$E$65:$F$67,[73]Форма2!$C$51</definedName>
    <definedName name="Расчет" localSheetId="4">#REF!</definedName>
    <definedName name="Расчет" localSheetId="3">#REF!</definedName>
    <definedName name="Расчет" localSheetId="2">#REF!</definedName>
    <definedName name="Расчет" localSheetId="7">#REF!</definedName>
    <definedName name="Расчет" localSheetId="8">#REF!</definedName>
    <definedName name="Расчет" localSheetId="5">#REF!</definedName>
    <definedName name="Расчет" localSheetId="6">#REF!</definedName>
    <definedName name="Расчет" localSheetId="1">#REF!</definedName>
    <definedName name="Расчет">#REF!</definedName>
    <definedName name="Расчет1" localSheetId="4">#REF!</definedName>
    <definedName name="Расчет1" localSheetId="3">#REF!</definedName>
    <definedName name="Расчет1" localSheetId="2">#REF!</definedName>
    <definedName name="Расчет1" localSheetId="7">#REF!</definedName>
    <definedName name="Расчет1" localSheetId="8">#REF!</definedName>
    <definedName name="Расчет1" localSheetId="5">#REF!</definedName>
    <definedName name="Расчет1" localSheetId="6">#REF!</definedName>
    <definedName name="Расчет1" localSheetId="1">#REF!</definedName>
    <definedName name="Расчет1">#REF!</definedName>
    <definedName name="ре" localSheetId="4">#REF!</definedName>
    <definedName name="ре" localSheetId="3">#REF!</definedName>
    <definedName name="ре" localSheetId="2">#REF!</definedName>
    <definedName name="ре" localSheetId="7">#REF!</definedName>
    <definedName name="ре" localSheetId="8">#REF!</definedName>
    <definedName name="ре" localSheetId="5">#REF!</definedName>
    <definedName name="ре" localSheetId="6">#REF!</definedName>
    <definedName name="ре" localSheetId="1">#REF!</definedName>
    <definedName name="ре">#REF!</definedName>
    <definedName name="ре_1" localSheetId="4">#REF!</definedName>
    <definedName name="ре_1" localSheetId="3">#REF!</definedName>
    <definedName name="ре_1" localSheetId="2">#REF!</definedName>
    <definedName name="ре_1" localSheetId="7">#REF!</definedName>
    <definedName name="ре_1" localSheetId="8">#REF!</definedName>
    <definedName name="ре_1" localSheetId="5">#REF!</definedName>
    <definedName name="ре_1" localSheetId="6">#REF!</definedName>
    <definedName name="ре_1" localSheetId="1">#REF!</definedName>
    <definedName name="ре_1">#REF!</definedName>
    <definedName name="ре_2" localSheetId="4">#REF!</definedName>
    <definedName name="ре_2" localSheetId="3">#REF!</definedName>
    <definedName name="ре_2" localSheetId="2">#REF!</definedName>
    <definedName name="ре_2" localSheetId="7">#REF!</definedName>
    <definedName name="ре_2" localSheetId="8">#REF!</definedName>
    <definedName name="ре_2" localSheetId="5">#REF!</definedName>
    <definedName name="ре_2" localSheetId="6">#REF!</definedName>
    <definedName name="ре_2" localSheetId="1">#REF!</definedName>
    <definedName name="ре_2">#REF!</definedName>
    <definedName name="ре_3" localSheetId="4">#REF!</definedName>
    <definedName name="ре_3" localSheetId="3">#REF!</definedName>
    <definedName name="ре_3" localSheetId="2">#REF!</definedName>
    <definedName name="ре_3" localSheetId="7">#REF!</definedName>
    <definedName name="ре_3" localSheetId="8">#REF!</definedName>
    <definedName name="ре_3" localSheetId="5">#REF!</definedName>
    <definedName name="ре_3" localSheetId="6">#REF!</definedName>
    <definedName name="ре_3" localSheetId="1">#REF!</definedName>
    <definedName name="ре_3">#REF!</definedName>
    <definedName name="ре_4" localSheetId="4">#REF!</definedName>
    <definedName name="ре_4" localSheetId="3">#REF!</definedName>
    <definedName name="ре_4" localSheetId="2">#REF!</definedName>
    <definedName name="ре_4" localSheetId="7">#REF!</definedName>
    <definedName name="ре_4" localSheetId="8">#REF!</definedName>
    <definedName name="ре_4" localSheetId="5">#REF!</definedName>
    <definedName name="ре_4" localSheetId="6">#REF!</definedName>
    <definedName name="ре_4" localSheetId="1">#REF!</definedName>
    <definedName name="ре_4">#REF!</definedName>
    <definedName name="реагенты" localSheetId="4">#REF!</definedName>
    <definedName name="реагенты" localSheetId="3">#REF!</definedName>
    <definedName name="реагенты" localSheetId="2">#REF!</definedName>
    <definedName name="реагенты" localSheetId="7">#REF!</definedName>
    <definedName name="реагенты" localSheetId="8">#REF!</definedName>
    <definedName name="реагенты" localSheetId="5">#REF!</definedName>
    <definedName name="реагенты" localSheetId="6">#REF!</definedName>
    <definedName name="реагенты" localSheetId="1">#REF!</definedName>
    <definedName name="реагенты">#REF!</definedName>
    <definedName name="реал_ИтСтр">#N/A</definedName>
    <definedName name="регион">[10]Main!$B$12</definedName>
    <definedName name="_xlnm.Recorder" localSheetId="4">#REF!</definedName>
    <definedName name="_xlnm.Recorder" localSheetId="3">#REF!</definedName>
    <definedName name="_xlnm.Recorder" localSheetId="2">#REF!</definedName>
    <definedName name="_xlnm.Recorder" localSheetId="7">#REF!</definedName>
    <definedName name="_xlnm.Recorder" localSheetId="8">#REF!</definedName>
    <definedName name="_xlnm.Recorder" localSheetId="5">#REF!</definedName>
    <definedName name="_xlnm.Recorder" localSheetId="6">#REF!</definedName>
    <definedName name="_xlnm.Recorder" localSheetId="1">#REF!</definedName>
    <definedName name="_xlnm.Recorder">#REF!</definedName>
    <definedName name="рен" localSheetId="4">'[20]расш по 146  _2_'!#REF!</definedName>
    <definedName name="рен" localSheetId="3">'[20]расш по 146  _2_'!#REF!</definedName>
    <definedName name="рен" localSheetId="2">'[20]расш по 146  _2_'!#REF!</definedName>
    <definedName name="рен" localSheetId="7">'[20]расш по 146  _2_'!#REF!</definedName>
    <definedName name="рен" localSheetId="8">'[20]расш по 146  _2_'!#REF!</definedName>
    <definedName name="рен" localSheetId="5">'[20]расш по 146  _2_'!#REF!</definedName>
    <definedName name="рен" localSheetId="6">'[20]расш по 146  _2_'!#REF!</definedName>
    <definedName name="рен" localSheetId="1">'[20]расш по 146  _2_'!#REF!</definedName>
    <definedName name="рен">'[20]расш по 146  _2_'!#REF!</definedName>
    <definedName name="репкаув" localSheetId="4">#REF!</definedName>
    <definedName name="репкаув" localSheetId="3">#REF!</definedName>
    <definedName name="репкаув" localSheetId="2">#REF!</definedName>
    <definedName name="репкаув" localSheetId="7">#REF!</definedName>
    <definedName name="репкаув" localSheetId="8">#REF!</definedName>
    <definedName name="репкаув" localSheetId="5">#REF!</definedName>
    <definedName name="репкаув" localSheetId="6">#REF!</definedName>
    <definedName name="репкаув" localSheetId="1">#REF!</definedName>
    <definedName name="репкаув">#REF!</definedName>
    <definedName name="РИПМАК" localSheetId="4">#REF!</definedName>
    <definedName name="РИПМАК" localSheetId="3">#REF!</definedName>
    <definedName name="РИПМАК" localSheetId="2">#REF!</definedName>
    <definedName name="РИПМАК" localSheetId="7">#REF!</definedName>
    <definedName name="РИПМАК" localSheetId="8">#REF!</definedName>
    <definedName name="РИПМАК" localSheetId="5">#REF!</definedName>
    <definedName name="РИПМАК" localSheetId="6">#REF!</definedName>
    <definedName name="РИПМАК" localSheetId="1">#REF!</definedName>
    <definedName name="РИПМАК">#REF!</definedName>
    <definedName name="рис1" localSheetId="4" hidden="1">{#N/A,#N/A,TRUE,"Лист1";#N/A,#N/A,TRUE,"Лист2";#N/A,#N/A,TRUE,"Лист3"}</definedName>
    <definedName name="рис1" localSheetId="3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localSheetId="7" hidden="1">{#N/A,#N/A,TRUE,"Лист1";#N/A,#N/A,TRUE,"Лист2";#N/A,#N/A,TRUE,"Лист3"}</definedName>
    <definedName name="рис1" localSheetId="8" hidden="1">{#N/A,#N/A,TRUE,"Лист1";#N/A,#N/A,TRUE,"Лист2";#N/A,#N/A,TRUE,"Лист3"}</definedName>
    <definedName name="рис1" localSheetId="5" hidden="1">{#N/A,#N/A,TRUE,"Лист1";#N/A,#N/A,TRUE,"Лист2";#N/A,#N/A,TRUE,"Лист3"}</definedName>
    <definedName name="рис1" localSheetId="6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hidden="1">{#N/A,#N/A,TRUE,"Лист1";#N/A,#N/A,TRUE,"Лист2";#N/A,#N/A,TRUE,"Лист3"}</definedName>
    <definedName name="рлрлр" localSheetId="4">#REF!</definedName>
    <definedName name="рлрлр" localSheetId="3">#REF!</definedName>
    <definedName name="рлрлр" localSheetId="2">#REF!</definedName>
    <definedName name="рлрлр" localSheetId="7">#REF!</definedName>
    <definedName name="рлрлр" localSheetId="8">#REF!</definedName>
    <definedName name="рлрлр" localSheetId="5">#REF!</definedName>
    <definedName name="рлрлр" localSheetId="6">#REF!</definedName>
    <definedName name="рлрлр" localSheetId="1">#REF!</definedName>
    <definedName name="рлрлр">#REF!</definedName>
    <definedName name="рмдолэапзнолэезнщлоэензщолэезщнолэеавзнщолвезонщолезнщолезнщолезнщолезщнлоезщнло" localSheetId="4">#REF!</definedName>
    <definedName name="рмдолэапзнолэезнщлоэензщолэезщнолэеавзнщолвезонщолезнщолезнщолезнщолезщнлоезщнло" localSheetId="3">#REF!</definedName>
    <definedName name="рмдолэапзнолэезнщлоэензщолэезщнолэеавзнщолвезонщолезнщолезнщолезнщолезщнлоезщнло" localSheetId="2">#REF!</definedName>
    <definedName name="рмдолэапзнолэезнщлоэензщолэезщнолэеавзнщолвезонщолезнщолезнщолезнщолезщнлоезщнло" localSheetId="7">#REF!</definedName>
    <definedName name="рмдолэапзнолэезнщлоэензщолэезщнолэеавзнщолвезонщолезнщолезнщолезнщолезщнлоезщнло" localSheetId="8">#REF!</definedName>
    <definedName name="рмдолэапзнолэезнщлоэензщолэезщнолэеавзнщолвезонщолезнщолезнщолезнщолезщнлоезщнло" localSheetId="5">#REF!</definedName>
    <definedName name="рмдолэапзнолэезнщлоэензщолэезщнолэеавзнщолвезонщолезнщолезнщолезнщолезщнлоезщнло" localSheetId="6">#REF!</definedName>
    <definedName name="рмдолэапзнолэезнщлоэензщолэезщнолэеавзнщолвезонщолезнщолезнщолезнщолезщнлоезщнло" localSheetId="1">#REF!</definedName>
    <definedName name="рмдолэапзнолэезнщлоэензщолэезщнолэеавзнщолвезонщолезнщолезнщолезнщолезщнлоезщнло">#REF!</definedName>
    <definedName name="рн" localSheetId="4">#REF!</definedName>
    <definedName name="рн" localSheetId="3">#REF!</definedName>
    <definedName name="рн" localSheetId="2">#REF!</definedName>
    <definedName name="рн" localSheetId="7">#REF!</definedName>
    <definedName name="рн" localSheetId="8">#REF!</definedName>
    <definedName name="рн" localSheetId="5">#REF!</definedName>
    <definedName name="рн" localSheetId="6">#REF!</definedName>
    <definedName name="рн" localSheetId="1">#REF!</definedName>
    <definedName name="рн">#REF!</definedName>
    <definedName name="РНН">[10]Main!$B$20</definedName>
    <definedName name="рнпеак" localSheetId="4">#REF!</definedName>
    <definedName name="рнпеак" localSheetId="3">#REF!</definedName>
    <definedName name="рнпеак" localSheetId="2">#REF!</definedName>
    <definedName name="рнпеак" localSheetId="7">#REF!</definedName>
    <definedName name="рнпеак" localSheetId="8">#REF!</definedName>
    <definedName name="рнпеак" localSheetId="5">#REF!</definedName>
    <definedName name="рнпеак" localSheetId="6">#REF!</definedName>
    <definedName name="рнпеак" localSheetId="1">#REF!</definedName>
    <definedName name="рнпеак">#REF!</definedName>
    <definedName name="ро" localSheetId="4">#REF!</definedName>
    <definedName name="ро" localSheetId="3">#REF!</definedName>
    <definedName name="ро" localSheetId="2">#REF!</definedName>
    <definedName name="ро" localSheetId="7">#REF!</definedName>
    <definedName name="ро" localSheetId="8">#REF!</definedName>
    <definedName name="ро" localSheetId="5">#REF!</definedName>
    <definedName name="ро" localSheetId="6">#REF!</definedName>
    <definedName name="ро" localSheetId="0">#REF!</definedName>
    <definedName name="ро" localSheetId="1">#REF!</definedName>
    <definedName name="ро">#REF!</definedName>
    <definedName name="рол" localSheetId="4">#REF!</definedName>
    <definedName name="рол" localSheetId="3">#REF!</definedName>
    <definedName name="рол" localSheetId="2">#REF!</definedName>
    <definedName name="рол" localSheetId="7">#REF!</definedName>
    <definedName name="рол" localSheetId="8">#REF!</definedName>
    <definedName name="рол" localSheetId="5">#REF!</definedName>
    <definedName name="рол" localSheetId="6">#REF!</definedName>
    <definedName name="рол" localSheetId="1">#REF!</definedName>
    <definedName name="рол">#REF!</definedName>
    <definedName name="роль55" localSheetId="4">#REF!</definedName>
    <definedName name="роль55" localSheetId="3">#REF!</definedName>
    <definedName name="роль55" localSheetId="2">#REF!</definedName>
    <definedName name="роль55" localSheetId="7">#REF!</definedName>
    <definedName name="роль55" localSheetId="8">#REF!</definedName>
    <definedName name="роль55" localSheetId="5">#REF!</definedName>
    <definedName name="роль55" localSheetId="6">#REF!</definedName>
    <definedName name="роль55" localSheetId="1">#REF!</definedName>
    <definedName name="роль55">#REF!</definedName>
    <definedName name="ронг6" localSheetId="4">#REF!</definedName>
    <definedName name="ронг6" localSheetId="3">#REF!</definedName>
    <definedName name="ронг6" localSheetId="2">#REF!</definedName>
    <definedName name="ронг6" localSheetId="7">#REF!</definedName>
    <definedName name="ронг6" localSheetId="8">#REF!</definedName>
    <definedName name="ронг6" localSheetId="5">#REF!</definedName>
    <definedName name="ронг6" localSheetId="6">#REF!</definedName>
    <definedName name="ронг6" localSheetId="1">#REF!</definedName>
    <definedName name="ронг6">#REF!</definedName>
    <definedName name="рп" localSheetId="4">#REF!</definedName>
    <definedName name="рп" localSheetId="3">#REF!</definedName>
    <definedName name="рп" localSheetId="2">#REF!</definedName>
    <definedName name="рп" localSheetId="7">#REF!</definedName>
    <definedName name="рп" localSheetId="8">#REF!</definedName>
    <definedName name="рп" localSheetId="5">#REF!</definedName>
    <definedName name="рп" localSheetId="6">#REF!</definedName>
    <definedName name="рп" localSheetId="1">#REF!</definedName>
    <definedName name="рп">#REF!</definedName>
    <definedName name="РПА" localSheetId="4">#REF!</definedName>
    <definedName name="РПА" localSheetId="3">#REF!</definedName>
    <definedName name="РПА" localSheetId="2">#REF!</definedName>
    <definedName name="РПА" localSheetId="7">#REF!</definedName>
    <definedName name="РПА" localSheetId="8">#REF!</definedName>
    <definedName name="РПА" localSheetId="5">#REF!</definedName>
    <definedName name="РПА" localSheetId="6">#REF!</definedName>
    <definedName name="РПА" localSheetId="1">#REF!</definedName>
    <definedName name="РПА">#REF!</definedName>
    <definedName name="рпан" localSheetId="4">#REF!</definedName>
    <definedName name="рпан" localSheetId="3">#REF!</definedName>
    <definedName name="рпан" localSheetId="2">#REF!</definedName>
    <definedName name="рпан" localSheetId="7">#REF!</definedName>
    <definedName name="рпан" localSheetId="8">#REF!</definedName>
    <definedName name="рпан" localSheetId="5">#REF!</definedName>
    <definedName name="рпан" localSheetId="6">#REF!</definedName>
    <definedName name="рпан" localSheetId="1">#REF!</definedName>
    <definedName name="рпан">#REF!</definedName>
    <definedName name="рпаопаопа" localSheetId="4">#REF!</definedName>
    <definedName name="рпаопаопа" localSheetId="3">#REF!</definedName>
    <definedName name="рпаопаопа" localSheetId="2">#REF!</definedName>
    <definedName name="рпаопаопа" localSheetId="7">#REF!</definedName>
    <definedName name="рпаопаопа" localSheetId="8">#REF!</definedName>
    <definedName name="рпаопаопа" localSheetId="5">#REF!</definedName>
    <definedName name="рпаопаопа" localSheetId="6">#REF!</definedName>
    <definedName name="рпаопаопа" localSheetId="1">#REF!</definedName>
    <definedName name="рпаопаопа">#REF!</definedName>
    <definedName name="рпар" localSheetId="4">#REF!</definedName>
    <definedName name="рпар" localSheetId="3">#REF!</definedName>
    <definedName name="рпар" localSheetId="2">#REF!</definedName>
    <definedName name="рпар" localSheetId="7">#REF!</definedName>
    <definedName name="рпар" localSheetId="8">#REF!</definedName>
    <definedName name="рпар" localSheetId="5">#REF!</definedName>
    <definedName name="рпар" localSheetId="6">#REF!</definedName>
    <definedName name="рпар" localSheetId="1">#REF!</definedName>
    <definedName name="рпар">#REF!</definedName>
    <definedName name="рпаъ" localSheetId="4">#REF!</definedName>
    <definedName name="рпаъ" localSheetId="3">#REF!</definedName>
    <definedName name="рпаъ" localSheetId="2">#REF!</definedName>
    <definedName name="рпаъ" localSheetId="7">#REF!</definedName>
    <definedName name="рпаъ" localSheetId="8">#REF!</definedName>
    <definedName name="рпаъ" localSheetId="5">#REF!</definedName>
    <definedName name="рпаъ" localSheetId="6">#REF!</definedName>
    <definedName name="рпаъ" localSheetId="1">#REF!</definedName>
    <definedName name="рпаъ">#REF!</definedName>
    <definedName name="рправ" localSheetId="4">#REF!</definedName>
    <definedName name="рправ" localSheetId="3">#REF!</definedName>
    <definedName name="рправ" localSheetId="2">#REF!</definedName>
    <definedName name="рправ" localSheetId="7">#REF!</definedName>
    <definedName name="рправ" localSheetId="8">#REF!</definedName>
    <definedName name="рправ" localSheetId="5">#REF!</definedName>
    <definedName name="рправ" localSheetId="6">#REF!</definedName>
    <definedName name="рправ" localSheetId="1">#REF!</definedName>
    <definedName name="рправ">#REF!</definedName>
    <definedName name="рпреа" localSheetId="4">#REF!</definedName>
    <definedName name="рпреа" localSheetId="3">#REF!</definedName>
    <definedName name="рпреа" localSheetId="2">#REF!</definedName>
    <definedName name="рпреа" localSheetId="7">#REF!</definedName>
    <definedName name="рпреа" localSheetId="8">#REF!</definedName>
    <definedName name="рпреа" localSheetId="5">#REF!</definedName>
    <definedName name="рпреа" localSheetId="6">#REF!</definedName>
    <definedName name="рпреа" localSheetId="1">#REF!</definedName>
    <definedName name="рпреа">#REF!</definedName>
    <definedName name="ррр" localSheetId="4">#REF!</definedName>
    <definedName name="ррр" localSheetId="3">#REF!</definedName>
    <definedName name="ррр" localSheetId="2">#REF!</definedName>
    <definedName name="ррр" localSheetId="7">#REF!</definedName>
    <definedName name="ррр" localSheetId="8">#REF!</definedName>
    <definedName name="ррр" localSheetId="5">#REF!</definedName>
    <definedName name="ррр" localSheetId="6">#REF!</definedName>
    <definedName name="ррр" localSheetId="1">#REF!</definedName>
    <definedName name="ррр">#REF!</definedName>
    <definedName name="ррр555" localSheetId="4">#REF!</definedName>
    <definedName name="ррр555" localSheetId="3">#REF!</definedName>
    <definedName name="ррр555" localSheetId="2">#REF!</definedName>
    <definedName name="ррр555" localSheetId="7">#REF!</definedName>
    <definedName name="ррр555" localSheetId="8">#REF!</definedName>
    <definedName name="ррр555" localSheetId="5">#REF!</definedName>
    <definedName name="ррр555" localSheetId="6">#REF!</definedName>
    <definedName name="ррр555" localSheetId="1">#REF!</definedName>
    <definedName name="ррр555">#REF!</definedName>
    <definedName name="ррррр" localSheetId="4">#REF!</definedName>
    <definedName name="ррррр" localSheetId="3">#REF!</definedName>
    <definedName name="ррррр" localSheetId="2">#REF!</definedName>
    <definedName name="ррррр" localSheetId="7">#REF!</definedName>
    <definedName name="ррррр" localSheetId="8">#REF!</definedName>
    <definedName name="ррррр" localSheetId="5">#REF!</definedName>
    <definedName name="ррррр" localSheetId="6">#REF!</definedName>
    <definedName name="ррррр" localSheetId="1">#REF!</definedName>
    <definedName name="ррррр">#REF!</definedName>
    <definedName name="рус" localSheetId="4">#REF!</definedName>
    <definedName name="рус" localSheetId="3">#REF!</definedName>
    <definedName name="рус" localSheetId="2">#REF!</definedName>
    <definedName name="рус" localSheetId="7">#REF!</definedName>
    <definedName name="рус" localSheetId="8">#REF!</definedName>
    <definedName name="рус" localSheetId="5">#REF!</definedName>
    <definedName name="рус" localSheetId="6">#REF!</definedName>
    <definedName name="рус" localSheetId="1">#REF!</definedName>
    <definedName name="рус">#REF!</definedName>
    <definedName name="РФ\" localSheetId="4">#REF!</definedName>
    <definedName name="РФ\" localSheetId="3">#REF!</definedName>
    <definedName name="РФ\" localSheetId="2">#REF!</definedName>
    <definedName name="РФ\" localSheetId="7">#REF!</definedName>
    <definedName name="РФ\" localSheetId="8">#REF!</definedName>
    <definedName name="РФ\" localSheetId="5">#REF!</definedName>
    <definedName name="РФ\" localSheetId="6">#REF!</definedName>
    <definedName name="РФ\" localSheetId="1">#REF!</definedName>
    <definedName name="РФ\">#REF!</definedName>
    <definedName name="рц4" localSheetId="4">#REF!</definedName>
    <definedName name="рц4" localSheetId="3">#REF!</definedName>
    <definedName name="рц4" localSheetId="2">#REF!</definedName>
    <definedName name="рц4" localSheetId="7">#REF!</definedName>
    <definedName name="рц4" localSheetId="8">#REF!</definedName>
    <definedName name="рц4" localSheetId="5">#REF!</definedName>
    <definedName name="рц4" localSheetId="6">#REF!</definedName>
    <definedName name="рц4" localSheetId="1">#REF!</definedName>
    <definedName name="рц4">#REF!</definedName>
    <definedName name="с" localSheetId="4">#REF!</definedName>
    <definedName name="с" localSheetId="3">#REF!</definedName>
    <definedName name="с" localSheetId="2">#REF!</definedName>
    <definedName name="с" localSheetId="7">#REF!</definedName>
    <definedName name="с" localSheetId="8">#REF!</definedName>
    <definedName name="с" localSheetId="5">#REF!</definedName>
    <definedName name="с" localSheetId="6">#REF!</definedName>
    <definedName name="с" localSheetId="1">#REF!</definedName>
    <definedName name="с">#REF!</definedName>
    <definedName name="С071" localSheetId="4">#REF!</definedName>
    <definedName name="С071" localSheetId="3">#REF!</definedName>
    <definedName name="С071" localSheetId="2">#REF!</definedName>
    <definedName name="С071" localSheetId="7">#REF!</definedName>
    <definedName name="С071" localSheetId="8">#REF!</definedName>
    <definedName name="С071" localSheetId="5">#REF!</definedName>
    <definedName name="С071" localSheetId="6">#REF!</definedName>
    <definedName name="С071" localSheetId="1">#REF!</definedName>
    <definedName name="С071">#REF!</definedName>
    <definedName name="С071_1" localSheetId="4">#REF!</definedName>
    <definedName name="С071_1" localSheetId="3">#REF!</definedName>
    <definedName name="С071_1" localSheetId="2">#REF!</definedName>
    <definedName name="С071_1" localSheetId="7">#REF!</definedName>
    <definedName name="С071_1" localSheetId="8">#REF!</definedName>
    <definedName name="С071_1" localSheetId="5">#REF!</definedName>
    <definedName name="С071_1" localSheetId="6">#REF!</definedName>
    <definedName name="С071_1" localSheetId="1">#REF!</definedName>
    <definedName name="С071_1">#REF!</definedName>
    <definedName name="С071_10" localSheetId="4">#REF!</definedName>
    <definedName name="С071_10" localSheetId="3">#REF!</definedName>
    <definedName name="С071_10" localSheetId="2">#REF!</definedName>
    <definedName name="С071_10" localSheetId="7">#REF!</definedName>
    <definedName name="С071_10" localSheetId="8">#REF!</definedName>
    <definedName name="С071_10" localSheetId="5">#REF!</definedName>
    <definedName name="С071_10" localSheetId="6">#REF!</definedName>
    <definedName name="С071_10" localSheetId="1">#REF!</definedName>
    <definedName name="С071_10">#REF!</definedName>
    <definedName name="С071_11" localSheetId="4">#REF!</definedName>
    <definedName name="С071_11" localSheetId="3">#REF!</definedName>
    <definedName name="С071_11" localSheetId="2">#REF!</definedName>
    <definedName name="С071_11" localSheetId="7">#REF!</definedName>
    <definedName name="С071_11" localSheetId="8">#REF!</definedName>
    <definedName name="С071_11" localSheetId="5">#REF!</definedName>
    <definedName name="С071_11" localSheetId="6">#REF!</definedName>
    <definedName name="С071_11" localSheetId="1">#REF!</definedName>
    <definedName name="С071_11">#REF!</definedName>
    <definedName name="С071_12" localSheetId="4">#REF!</definedName>
    <definedName name="С071_12" localSheetId="3">#REF!</definedName>
    <definedName name="С071_12" localSheetId="2">#REF!</definedName>
    <definedName name="С071_12" localSheetId="7">#REF!</definedName>
    <definedName name="С071_12" localSheetId="8">#REF!</definedName>
    <definedName name="С071_12" localSheetId="5">#REF!</definedName>
    <definedName name="С071_12" localSheetId="6">#REF!</definedName>
    <definedName name="С071_12" localSheetId="1">#REF!</definedName>
    <definedName name="С071_12">#REF!</definedName>
    <definedName name="С071_13" localSheetId="4">#REF!</definedName>
    <definedName name="С071_13" localSheetId="3">#REF!</definedName>
    <definedName name="С071_13" localSheetId="2">#REF!</definedName>
    <definedName name="С071_13" localSheetId="7">#REF!</definedName>
    <definedName name="С071_13" localSheetId="8">#REF!</definedName>
    <definedName name="С071_13" localSheetId="5">#REF!</definedName>
    <definedName name="С071_13" localSheetId="6">#REF!</definedName>
    <definedName name="С071_13" localSheetId="1">#REF!</definedName>
    <definedName name="С071_13">#REF!</definedName>
    <definedName name="С071_14" localSheetId="4">#REF!</definedName>
    <definedName name="С071_14" localSheetId="3">#REF!</definedName>
    <definedName name="С071_14" localSheetId="2">#REF!</definedName>
    <definedName name="С071_14" localSheetId="7">#REF!</definedName>
    <definedName name="С071_14" localSheetId="8">#REF!</definedName>
    <definedName name="С071_14" localSheetId="5">#REF!</definedName>
    <definedName name="С071_14" localSheetId="6">#REF!</definedName>
    <definedName name="С071_14" localSheetId="1">#REF!</definedName>
    <definedName name="С071_14">#REF!</definedName>
    <definedName name="С071_2" localSheetId="4">#REF!</definedName>
    <definedName name="С071_2" localSheetId="3">#REF!</definedName>
    <definedName name="С071_2" localSheetId="2">#REF!</definedName>
    <definedName name="С071_2" localSheetId="7">#REF!</definedName>
    <definedName name="С071_2" localSheetId="8">#REF!</definedName>
    <definedName name="С071_2" localSheetId="5">#REF!</definedName>
    <definedName name="С071_2" localSheetId="6">#REF!</definedName>
    <definedName name="С071_2" localSheetId="1">#REF!</definedName>
    <definedName name="С071_2">#REF!</definedName>
    <definedName name="С071_3" localSheetId="4">#REF!</definedName>
    <definedName name="С071_3" localSheetId="3">#REF!</definedName>
    <definedName name="С071_3" localSheetId="2">#REF!</definedName>
    <definedName name="С071_3" localSheetId="7">#REF!</definedName>
    <definedName name="С071_3" localSheetId="8">#REF!</definedName>
    <definedName name="С071_3" localSheetId="5">#REF!</definedName>
    <definedName name="С071_3" localSheetId="6">#REF!</definedName>
    <definedName name="С071_3" localSheetId="1">#REF!</definedName>
    <definedName name="С071_3">#REF!</definedName>
    <definedName name="С071_4" localSheetId="4">#REF!</definedName>
    <definedName name="С071_4" localSheetId="3">#REF!</definedName>
    <definedName name="С071_4" localSheetId="2">#REF!</definedName>
    <definedName name="С071_4" localSheetId="7">#REF!</definedName>
    <definedName name="С071_4" localSheetId="8">#REF!</definedName>
    <definedName name="С071_4" localSheetId="5">#REF!</definedName>
    <definedName name="С071_4" localSheetId="6">#REF!</definedName>
    <definedName name="С071_4" localSheetId="1">#REF!</definedName>
    <definedName name="С071_4">#REF!</definedName>
    <definedName name="С071_5" localSheetId="4">#REF!</definedName>
    <definedName name="С071_5" localSheetId="3">#REF!</definedName>
    <definedName name="С071_5" localSheetId="2">#REF!</definedName>
    <definedName name="С071_5" localSheetId="7">#REF!</definedName>
    <definedName name="С071_5" localSheetId="8">#REF!</definedName>
    <definedName name="С071_5" localSheetId="5">#REF!</definedName>
    <definedName name="С071_5" localSheetId="6">#REF!</definedName>
    <definedName name="С071_5" localSheetId="1">#REF!</definedName>
    <definedName name="С071_5">#REF!</definedName>
    <definedName name="С071_6" localSheetId="4">#REF!</definedName>
    <definedName name="С071_6" localSheetId="3">#REF!</definedName>
    <definedName name="С071_6" localSheetId="2">#REF!</definedName>
    <definedName name="С071_6" localSheetId="7">#REF!</definedName>
    <definedName name="С071_6" localSheetId="8">#REF!</definedName>
    <definedName name="С071_6" localSheetId="5">#REF!</definedName>
    <definedName name="С071_6" localSheetId="6">#REF!</definedName>
    <definedName name="С071_6" localSheetId="1">#REF!</definedName>
    <definedName name="С071_6">#REF!</definedName>
    <definedName name="С071_7" localSheetId="4">#REF!</definedName>
    <definedName name="С071_7" localSheetId="3">#REF!</definedName>
    <definedName name="С071_7" localSheetId="2">#REF!</definedName>
    <definedName name="С071_7" localSheetId="7">#REF!</definedName>
    <definedName name="С071_7" localSheetId="8">#REF!</definedName>
    <definedName name="С071_7" localSheetId="5">#REF!</definedName>
    <definedName name="С071_7" localSheetId="6">#REF!</definedName>
    <definedName name="С071_7" localSheetId="1">#REF!</definedName>
    <definedName name="С071_7">#REF!</definedName>
    <definedName name="С071_8" localSheetId="4">#REF!</definedName>
    <definedName name="С071_8" localSheetId="3">#REF!</definedName>
    <definedName name="С071_8" localSheetId="2">#REF!</definedName>
    <definedName name="С071_8" localSheetId="7">#REF!</definedName>
    <definedName name="С071_8" localSheetId="8">#REF!</definedName>
    <definedName name="С071_8" localSheetId="5">#REF!</definedName>
    <definedName name="С071_8" localSheetId="6">#REF!</definedName>
    <definedName name="С071_8" localSheetId="1">#REF!</definedName>
    <definedName name="С071_8">#REF!</definedName>
    <definedName name="С071_9" localSheetId="4">#REF!</definedName>
    <definedName name="С071_9" localSheetId="3">#REF!</definedName>
    <definedName name="С071_9" localSheetId="2">#REF!</definedName>
    <definedName name="С071_9" localSheetId="7">#REF!</definedName>
    <definedName name="С071_9" localSheetId="8">#REF!</definedName>
    <definedName name="С071_9" localSheetId="5">#REF!</definedName>
    <definedName name="С071_9" localSheetId="6">#REF!</definedName>
    <definedName name="С071_9" localSheetId="1">#REF!</definedName>
    <definedName name="С071_9">#REF!</definedName>
    <definedName name="с072" localSheetId="4">#REF!</definedName>
    <definedName name="с072" localSheetId="3">#REF!</definedName>
    <definedName name="с072" localSheetId="2">#REF!</definedName>
    <definedName name="с072" localSheetId="7">#REF!</definedName>
    <definedName name="с072" localSheetId="8">#REF!</definedName>
    <definedName name="с072" localSheetId="5">#REF!</definedName>
    <definedName name="с072" localSheetId="6">#REF!</definedName>
    <definedName name="с072" localSheetId="1">#REF!</definedName>
    <definedName name="с072">#REF!</definedName>
    <definedName name="с24" localSheetId="4">#REF!</definedName>
    <definedName name="с24" localSheetId="3">#REF!</definedName>
    <definedName name="с24" localSheetId="2">#REF!</definedName>
    <definedName name="с24" localSheetId="7">#REF!</definedName>
    <definedName name="с24" localSheetId="8">#REF!</definedName>
    <definedName name="с24" localSheetId="5">#REF!</definedName>
    <definedName name="с24" localSheetId="6">#REF!</definedName>
    <definedName name="с24" localSheetId="1">#REF!</definedName>
    <definedName name="с24">#REF!</definedName>
    <definedName name="С346" localSheetId="4">#REF!</definedName>
    <definedName name="С346" localSheetId="3">#REF!</definedName>
    <definedName name="С346" localSheetId="2">#REF!</definedName>
    <definedName name="С346" localSheetId="7">#REF!</definedName>
    <definedName name="С346" localSheetId="8">#REF!</definedName>
    <definedName name="С346" localSheetId="5">#REF!</definedName>
    <definedName name="С346" localSheetId="6">#REF!</definedName>
    <definedName name="С346" localSheetId="1">#REF!</definedName>
    <definedName name="С346">#REF!</definedName>
    <definedName name="с45" localSheetId="4">#REF!</definedName>
    <definedName name="с45" localSheetId="3">#REF!</definedName>
    <definedName name="с45" localSheetId="2">#REF!</definedName>
    <definedName name="с45" localSheetId="7">#REF!</definedName>
    <definedName name="с45" localSheetId="8">#REF!</definedName>
    <definedName name="с45" localSheetId="5">#REF!</definedName>
    <definedName name="с45" localSheetId="6">#REF!</definedName>
    <definedName name="с45" localSheetId="1">#REF!</definedName>
    <definedName name="с45">#REF!</definedName>
    <definedName name="с6" localSheetId="4">#REF!</definedName>
    <definedName name="с6" localSheetId="3">#REF!</definedName>
    <definedName name="с6" localSheetId="2">#REF!</definedName>
    <definedName name="с6" localSheetId="7">#REF!</definedName>
    <definedName name="с6" localSheetId="8">#REF!</definedName>
    <definedName name="с6" localSheetId="5">#REF!</definedName>
    <definedName name="с6" localSheetId="6">#REF!</definedName>
    <definedName name="с6" localSheetId="1">#REF!</definedName>
    <definedName name="с6">#REF!</definedName>
    <definedName name="са" localSheetId="4">#REF!</definedName>
    <definedName name="са" localSheetId="3">#REF!</definedName>
    <definedName name="са" localSheetId="2">#REF!</definedName>
    <definedName name="са" localSheetId="7">#REF!</definedName>
    <definedName name="са" localSheetId="8">#REF!</definedName>
    <definedName name="са" localSheetId="5">#REF!</definedName>
    <definedName name="са" localSheetId="6">#REF!</definedName>
    <definedName name="са" localSheetId="1">#REF!</definedName>
    <definedName name="са">#REF!</definedName>
    <definedName name="Сайрамский_район" localSheetId="4">#REF!</definedName>
    <definedName name="Сайрамский_район" localSheetId="3">#REF!</definedName>
    <definedName name="Сайрамский_район" localSheetId="2">#REF!</definedName>
    <definedName name="Сайрамский_район" localSheetId="7">#REF!</definedName>
    <definedName name="Сайрамский_район" localSheetId="8">#REF!</definedName>
    <definedName name="Сайрамский_район" localSheetId="5">#REF!</definedName>
    <definedName name="Сайрамский_район" localSheetId="6">#REF!</definedName>
    <definedName name="Сайрамский_район" localSheetId="1">#REF!</definedName>
    <definedName name="Сайрамский_район">#REF!</definedName>
    <definedName name="Сайрамский_район_1" localSheetId="4">#REF!</definedName>
    <definedName name="Сайрамский_район_1" localSheetId="3">#REF!</definedName>
    <definedName name="Сайрамский_район_1" localSheetId="2">#REF!</definedName>
    <definedName name="Сайрамский_район_1" localSheetId="7">#REF!</definedName>
    <definedName name="Сайрамский_район_1" localSheetId="8">#REF!</definedName>
    <definedName name="Сайрамский_район_1" localSheetId="5">#REF!</definedName>
    <definedName name="Сайрамский_район_1" localSheetId="6">#REF!</definedName>
    <definedName name="Сайрамский_район_1" localSheetId="1">#REF!</definedName>
    <definedName name="Сайрамский_район_1">#REF!</definedName>
    <definedName name="Сайрамский_район_10" localSheetId="4">#REF!</definedName>
    <definedName name="Сайрамский_район_10" localSheetId="3">#REF!</definedName>
    <definedName name="Сайрамский_район_10" localSheetId="2">#REF!</definedName>
    <definedName name="Сайрамский_район_10" localSheetId="7">#REF!</definedName>
    <definedName name="Сайрамский_район_10" localSheetId="8">#REF!</definedName>
    <definedName name="Сайрамский_район_10" localSheetId="5">#REF!</definedName>
    <definedName name="Сайрамский_район_10" localSheetId="6">#REF!</definedName>
    <definedName name="Сайрамский_район_10" localSheetId="1">#REF!</definedName>
    <definedName name="Сайрамский_район_10">#REF!</definedName>
    <definedName name="Сайрамский_район_11" localSheetId="4">#REF!</definedName>
    <definedName name="Сайрамский_район_11" localSheetId="3">#REF!</definedName>
    <definedName name="Сайрамский_район_11" localSheetId="2">#REF!</definedName>
    <definedName name="Сайрамский_район_11" localSheetId="7">#REF!</definedName>
    <definedName name="Сайрамский_район_11" localSheetId="8">#REF!</definedName>
    <definedName name="Сайрамский_район_11" localSheetId="5">#REF!</definedName>
    <definedName name="Сайрамский_район_11" localSheetId="6">#REF!</definedName>
    <definedName name="Сайрамский_район_11" localSheetId="1">#REF!</definedName>
    <definedName name="Сайрамский_район_11">#REF!</definedName>
    <definedName name="Сайрамский_район_12" localSheetId="4">#REF!</definedName>
    <definedName name="Сайрамский_район_12" localSheetId="3">#REF!</definedName>
    <definedName name="Сайрамский_район_12" localSheetId="2">#REF!</definedName>
    <definedName name="Сайрамский_район_12" localSheetId="7">#REF!</definedName>
    <definedName name="Сайрамский_район_12" localSheetId="8">#REF!</definedName>
    <definedName name="Сайрамский_район_12" localSheetId="5">#REF!</definedName>
    <definedName name="Сайрамский_район_12" localSheetId="6">#REF!</definedName>
    <definedName name="Сайрамский_район_12" localSheetId="1">#REF!</definedName>
    <definedName name="Сайрамский_район_12">#REF!</definedName>
    <definedName name="Сайрамский_район_13" localSheetId="4">#REF!</definedName>
    <definedName name="Сайрамский_район_13" localSheetId="3">#REF!</definedName>
    <definedName name="Сайрамский_район_13" localSheetId="2">#REF!</definedName>
    <definedName name="Сайрамский_район_13" localSheetId="7">#REF!</definedName>
    <definedName name="Сайрамский_район_13" localSheetId="8">#REF!</definedName>
    <definedName name="Сайрамский_район_13" localSheetId="5">#REF!</definedName>
    <definedName name="Сайрамский_район_13" localSheetId="6">#REF!</definedName>
    <definedName name="Сайрамский_район_13" localSheetId="1">#REF!</definedName>
    <definedName name="Сайрамский_район_13">#REF!</definedName>
    <definedName name="Сайрамский_район_2" localSheetId="4">#REF!</definedName>
    <definedName name="Сайрамский_район_2" localSheetId="3">#REF!</definedName>
    <definedName name="Сайрамский_район_2" localSheetId="2">#REF!</definedName>
    <definedName name="Сайрамский_район_2" localSheetId="7">#REF!</definedName>
    <definedName name="Сайрамский_район_2" localSheetId="8">#REF!</definedName>
    <definedName name="Сайрамский_район_2" localSheetId="5">#REF!</definedName>
    <definedName name="Сайрамский_район_2" localSheetId="6">#REF!</definedName>
    <definedName name="Сайрамский_район_2" localSheetId="1">#REF!</definedName>
    <definedName name="Сайрамский_район_2">#REF!</definedName>
    <definedName name="Сайрамский_район_3" localSheetId="4">#REF!</definedName>
    <definedName name="Сайрамский_район_3" localSheetId="3">#REF!</definedName>
    <definedName name="Сайрамский_район_3" localSheetId="2">#REF!</definedName>
    <definedName name="Сайрамский_район_3" localSheetId="7">#REF!</definedName>
    <definedName name="Сайрамский_район_3" localSheetId="8">#REF!</definedName>
    <definedName name="Сайрамский_район_3" localSheetId="5">#REF!</definedName>
    <definedName name="Сайрамский_район_3" localSheetId="6">#REF!</definedName>
    <definedName name="Сайрамский_район_3" localSheetId="1">#REF!</definedName>
    <definedName name="Сайрамский_район_3">#REF!</definedName>
    <definedName name="Сайрамский_район_4" localSheetId="4">#REF!</definedName>
    <definedName name="Сайрамский_район_4" localSheetId="3">#REF!</definedName>
    <definedName name="Сайрамский_район_4" localSheetId="2">#REF!</definedName>
    <definedName name="Сайрамский_район_4" localSheetId="7">#REF!</definedName>
    <definedName name="Сайрамский_район_4" localSheetId="8">#REF!</definedName>
    <definedName name="Сайрамский_район_4" localSheetId="5">#REF!</definedName>
    <definedName name="Сайрамский_район_4" localSheetId="6">#REF!</definedName>
    <definedName name="Сайрамский_район_4" localSheetId="1">#REF!</definedName>
    <definedName name="Сайрамский_район_4">#REF!</definedName>
    <definedName name="Сайрамский_район_5" localSheetId="4">#REF!</definedName>
    <definedName name="Сайрамский_район_5" localSheetId="3">#REF!</definedName>
    <definedName name="Сайрамский_район_5" localSheetId="2">#REF!</definedName>
    <definedName name="Сайрамский_район_5" localSheetId="7">#REF!</definedName>
    <definedName name="Сайрамский_район_5" localSheetId="8">#REF!</definedName>
    <definedName name="Сайрамский_район_5" localSheetId="5">#REF!</definedName>
    <definedName name="Сайрамский_район_5" localSheetId="6">#REF!</definedName>
    <definedName name="Сайрамский_район_5" localSheetId="1">#REF!</definedName>
    <definedName name="Сайрамский_район_5">#REF!</definedName>
    <definedName name="Сайрамский_район_6" localSheetId="4">#REF!</definedName>
    <definedName name="Сайрамский_район_6" localSheetId="3">#REF!</definedName>
    <definedName name="Сайрамский_район_6" localSheetId="2">#REF!</definedName>
    <definedName name="Сайрамский_район_6" localSheetId="7">#REF!</definedName>
    <definedName name="Сайрамский_район_6" localSheetId="8">#REF!</definedName>
    <definedName name="Сайрамский_район_6" localSheetId="5">#REF!</definedName>
    <definedName name="Сайрамский_район_6" localSheetId="6">#REF!</definedName>
    <definedName name="Сайрамский_район_6" localSheetId="1">#REF!</definedName>
    <definedName name="Сайрамский_район_6">#REF!</definedName>
    <definedName name="Сайрамский_район_7" localSheetId="4">#REF!</definedName>
    <definedName name="Сайрамский_район_7" localSheetId="3">#REF!</definedName>
    <definedName name="Сайрамский_район_7" localSheetId="2">#REF!</definedName>
    <definedName name="Сайрамский_район_7" localSheetId="7">#REF!</definedName>
    <definedName name="Сайрамский_район_7" localSheetId="8">#REF!</definedName>
    <definedName name="Сайрамский_район_7" localSheetId="5">#REF!</definedName>
    <definedName name="Сайрамский_район_7" localSheetId="6">#REF!</definedName>
    <definedName name="Сайрамский_район_7" localSheetId="1">#REF!</definedName>
    <definedName name="Сайрамский_район_7">#REF!</definedName>
    <definedName name="Сайрамский_район_8" localSheetId="4">#REF!</definedName>
    <definedName name="Сайрамский_район_8" localSheetId="3">#REF!</definedName>
    <definedName name="Сайрамский_район_8" localSheetId="2">#REF!</definedName>
    <definedName name="Сайрамский_район_8" localSheetId="7">#REF!</definedName>
    <definedName name="Сайрамский_район_8" localSheetId="8">#REF!</definedName>
    <definedName name="Сайрамский_район_8" localSheetId="5">#REF!</definedName>
    <definedName name="Сайрамский_район_8" localSheetId="6">#REF!</definedName>
    <definedName name="Сайрамский_район_8" localSheetId="1">#REF!</definedName>
    <definedName name="Сайрамский_район_8">#REF!</definedName>
    <definedName name="Сайрамский_район_9" localSheetId="4">#REF!</definedName>
    <definedName name="Сайрамский_район_9" localSheetId="3">#REF!</definedName>
    <definedName name="Сайрамский_район_9" localSheetId="2">#REF!</definedName>
    <definedName name="Сайрамский_район_9" localSheetId="7">#REF!</definedName>
    <definedName name="Сайрамский_район_9" localSheetId="8">#REF!</definedName>
    <definedName name="Сайрамский_район_9" localSheetId="5">#REF!</definedName>
    <definedName name="Сайрамский_район_9" localSheetId="6">#REF!</definedName>
    <definedName name="Сайрамский_район_9" localSheetId="1">#REF!</definedName>
    <definedName name="Сайрамский_район_9">#REF!</definedName>
    <definedName name="сапкн67" localSheetId="4">#REF!</definedName>
    <definedName name="сапкн67" localSheetId="3">#REF!</definedName>
    <definedName name="сапкн67" localSheetId="2">#REF!</definedName>
    <definedName name="сапкн67" localSheetId="7">#REF!</definedName>
    <definedName name="сапкн67" localSheetId="8">#REF!</definedName>
    <definedName name="сапкн67" localSheetId="5">#REF!</definedName>
    <definedName name="сапкн67" localSheetId="6">#REF!</definedName>
    <definedName name="сапкн67" localSheetId="1">#REF!</definedName>
    <definedName name="сапкн67">#REF!</definedName>
    <definedName name="Сарыагашский_район" localSheetId="4">#REF!</definedName>
    <definedName name="Сарыагашский_район" localSheetId="3">#REF!</definedName>
    <definedName name="Сарыагашский_район" localSheetId="2">#REF!</definedName>
    <definedName name="Сарыагашский_район" localSheetId="7">#REF!</definedName>
    <definedName name="Сарыагашский_район" localSheetId="8">#REF!</definedName>
    <definedName name="Сарыагашский_район" localSheetId="5">#REF!</definedName>
    <definedName name="Сарыагашский_район" localSheetId="6">#REF!</definedName>
    <definedName name="Сарыагашский_район" localSheetId="1">#REF!</definedName>
    <definedName name="Сарыагашский_район">#REF!</definedName>
    <definedName name="Сарыагашский_район_1" localSheetId="4">#REF!</definedName>
    <definedName name="Сарыагашский_район_1" localSheetId="3">#REF!</definedName>
    <definedName name="Сарыагашский_район_1" localSheetId="2">#REF!</definedName>
    <definedName name="Сарыагашский_район_1" localSheetId="7">#REF!</definedName>
    <definedName name="Сарыагашский_район_1" localSheetId="8">#REF!</definedName>
    <definedName name="Сарыагашский_район_1" localSheetId="5">#REF!</definedName>
    <definedName name="Сарыагашский_район_1" localSheetId="6">#REF!</definedName>
    <definedName name="Сарыагашский_район_1" localSheetId="1">#REF!</definedName>
    <definedName name="Сарыагашский_район_1">#REF!</definedName>
    <definedName name="Сарыагашский_район_10" localSheetId="4">#REF!</definedName>
    <definedName name="Сарыагашский_район_10" localSheetId="3">#REF!</definedName>
    <definedName name="Сарыагашский_район_10" localSheetId="2">#REF!</definedName>
    <definedName name="Сарыагашский_район_10" localSheetId="7">#REF!</definedName>
    <definedName name="Сарыагашский_район_10" localSheetId="8">#REF!</definedName>
    <definedName name="Сарыагашский_район_10" localSheetId="5">#REF!</definedName>
    <definedName name="Сарыагашский_район_10" localSheetId="6">#REF!</definedName>
    <definedName name="Сарыагашский_район_10" localSheetId="1">#REF!</definedName>
    <definedName name="Сарыагашский_район_10">#REF!</definedName>
    <definedName name="Сарыагашский_район_11" localSheetId="4">#REF!</definedName>
    <definedName name="Сарыагашский_район_11" localSheetId="3">#REF!</definedName>
    <definedName name="Сарыагашский_район_11" localSheetId="2">#REF!</definedName>
    <definedName name="Сарыагашский_район_11" localSheetId="7">#REF!</definedName>
    <definedName name="Сарыагашский_район_11" localSheetId="8">#REF!</definedName>
    <definedName name="Сарыагашский_район_11" localSheetId="5">#REF!</definedName>
    <definedName name="Сарыагашский_район_11" localSheetId="6">#REF!</definedName>
    <definedName name="Сарыагашский_район_11" localSheetId="1">#REF!</definedName>
    <definedName name="Сарыагашский_район_11">#REF!</definedName>
    <definedName name="Сарыагашский_район_12" localSheetId="4">#REF!</definedName>
    <definedName name="Сарыагашский_район_12" localSheetId="3">#REF!</definedName>
    <definedName name="Сарыагашский_район_12" localSheetId="2">#REF!</definedName>
    <definedName name="Сарыагашский_район_12" localSheetId="7">#REF!</definedName>
    <definedName name="Сарыагашский_район_12" localSheetId="8">#REF!</definedName>
    <definedName name="Сарыагашский_район_12" localSheetId="5">#REF!</definedName>
    <definedName name="Сарыагашский_район_12" localSheetId="6">#REF!</definedName>
    <definedName name="Сарыагашский_район_12" localSheetId="1">#REF!</definedName>
    <definedName name="Сарыагашский_район_12">#REF!</definedName>
    <definedName name="Сарыагашский_район_13" localSheetId="4">#REF!</definedName>
    <definedName name="Сарыагашский_район_13" localSheetId="3">#REF!</definedName>
    <definedName name="Сарыагашский_район_13" localSheetId="2">#REF!</definedName>
    <definedName name="Сарыагашский_район_13" localSheetId="7">#REF!</definedName>
    <definedName name="Сарыагашский_район_13" localSheetId="8">#REF!</definedName>
    <definedName name="Сарыагашский_район_13" localSheetId="5">#REF!</definedName>
    <definedName name="Сарыагашский_район_13" localSheetId="6">#REF!</definedName>
    <definedName name="Сарыагашский_район_13" localSheetId="1">#REF!</definedName>
    <definedName name="Сарыагашский_район_13">#REF!</definedName>
    <definedName name="Сарыагашский_район_2" localSheetId="4">#REF!</definedName>
    <definedName name="Сарыагашский_район_2" localSheetId="3">#REF!</definedName>
    <definedName name="Сарыагашский_район_2" localSheetId="2">#REF!</definedName>
    <definedName name="Сарыагашский_район_2" localSheetId="7">#REF!</definedName>
    <definedName name="Сарыагашский_район_2" localSheetId="8">#REF!</definedName>
    <definedName name="Сарыагашский_район_2" localSheetId="5">#REF!</definedName>
    <definedName name="Сарыагашский_район_2" localSheetId="6">#REF!</definedName>
    <definedName name="Сарыагашский_район_2" localSheetId="1">#REF!</definedName>
    <definedName name="Сарыагашский_район_2">#REF!</definedName>
    <definedName name="Сарыагашский_район_3" localSheetId="4">#REF!</definedName>
    <definedName name="Сарыагашский_район_3" localSheetId="3">#REF!</definedName>
    <definedName name="Сарыагашский_район_3" localSheetId="2">#REF!</definedName>
    <definedName name="Сарыагашский_район_3" localSheetId="7">#REF!</definedName>
    <definedName name="Сарыагашский_район_3" localSheetId="8">#REF!</definedName>
    <definedName name="Сарыагашский_район_3" localSheetId="5">#REF!</definedName>
    <definedName name="Сарыагашский_район_3" localSheetId="6">#REF!</definedName>
    <definedName name="Сарыагашский_район_3" localSheetId="1">#REF!</definedName>
    <definedName name="Сарыагашский_район_3">#REF!</definedName>
    <definedName name="Сарыагашский_район_4" localSheetId="4">#REF!</definedName>
    <definedName name="Сарыагашский_район_4" localSheetId="3">#REF!</definedName>
    <definedName name="Сарыагашский_район_4" localSheetId="2">#REF!</definedName>
    <definedName name="Сарыагашский_район_4" localSheetId="7">#REF!</definedName>
    <definedName name="Сарыагашский_район_4" localSheetId="8">#REF!</definedName>
    <definedName name="Сарыагашский_район_4" localSheetId="5">#REF!</definedName>
    <definedName name="Сарыагашский_район_4" localSheetId="6">#REF!</definedName>
    <definedName name="Сарыагашский_район_4" localSheetId="1">#REF!</definedName>
    <definedName name="Сарыагашский_район_4">#REF!</definedName>
    <definedName name="Сарыагашский_район_5" localSheetId="4">#REF!</definedName>
    <definedName name="Сарыагашский_район_5" localSheetId="3">#REF!</definedName>
    <definedName name="Сарыагашский_район_5" localSheetId="2">#REF!</definedName>
    <definedName name="Сарыагашский_район_5" localSheetId="7">#REF!</definedName>
    <definedName name="Сарыагашский_район_5" localSheetId="8">#REF!</definedName>
    <definedName name="Сарыагашский_район_5" localSheetId="5">#REF!</definedName>
    <definedName name="Сарыагашский_район_5" localSheetId="6">#REF!</definedName>
    <definedName name="Сарыагашский_район_5" localSheetId="1">#REF!</definedName>
    <definedName name="Сарыагашский_район_5">#REF!</definedName>
    <definedName name="Сарыагашский_район_6" localSheetId="4">#REF!</definedName>
    <definedName name="Сарыагашский_район_6" localSheetId="3">#REF!</definedName>
    <definedName name="Сарыагашский_район_6" localSheetId="2">#REF!</definedName>
    <definedName name="Сарыагашский_район_6" localSheetId="7">#REF!</definedName>
    <definedName name="Сарыагашский_район_6" localSheetId="8">#REF!</definedName>
    <definedName name="Сарыагашский_район_6" localSheetId="5">#REF!</definedName>
    <definedName name="Сарыагашский_район_6" localSheetId="6">#REF!</definedName>
    <definedName name="Сарыагашский_район_6" localSheetId="1">#REF!</definedName>
    <definedName name="Сарыагашский_район_6">#REF!</definedName>
    <definedName name="Сарыагашский_район_7" localSheetId="4">#REF!</definedName>
    <definedName name="Сарыагашский_район_7" localSheetId="3">#REF!</definedName>
    <definedName name="Сарыагашский_район_7" localSheetId="2">#REF!</definedName>
    <definedName name="Сарыагашский_район_7" localSheetId="7">#REF!</definedName>
    <definedName name="Сарыагашский_район_7" localSheetId="8">#REF!</definedName>
    <definedName name="Сарыагашский_район_7" localSheetId="5">#REF!</definedName>
    <definedName name="Сарыагашский_район_7" localSheetId="6">#REF!</definedName>
    <definedName name="Сарыагашский_район_7" localSheetId="1">#REF!</definedName>
    <definedName name="Сарыагашский_район_7">#REF!</definedName>
    <definedName name="Сарыагашский_район_8" localSheetId="4">#REF!</definedName>
    <definedName name="Сарыагашский_район_8" localSheetId="3">#REF!</definedName>
    <definedName name="Сарыагашский_район_8" localSheetId="2">#REF!</definedName>
    <definedName name="Сарыагашский_район_8" localSheetId="7">#REF!</definedName>
    <definedName name="Сарыагашский_район_8" localSheetId="8">#REF!</definedName>
    <definedName name="Сарыагашский_район_8" localSheetId="5">#REF!</definedName>
    <definedName name="Сарыагашский_район_8" localSheetId="6">#REF!</definedName>
    <definedName name="Сарыагашский_район_8" localSheetId="1">#REF!</definedName>
    <definedName name="Сарыагашский_район_8">#REF!</definedName>
    <definedName name="Сарыагашский_район_9" localSheetId="4">#REF!</definedName>
    <definedName name="Сарыагашский_район_9" localSheetId="3">#REF!</definedName>
    <definedName name="Сарыагашский_район_9" localSheetId="2">#REF!</definedName>
    <definedName name="Сарыагашский_район_9" localSheetId="7">#REF!</definedName>
    <definedName name="Сарыагашский_район_9" localSheetId="8">#REF!</definedName>
    <definedName name="Сарыагашский_район_9" localSheetId="5">#REF!</definedName>
    <definedName name="Сарыагашский_район_9" localSheetId="6">#REF!</definedName>
    <definedName name="Сарыагашский_район_9" localSheetId="1">#REF!</definedName>
    <definedName name="Сарыагашский_район_9">#REF!</definedName>
    <definedName name="св" localSheetId="4">#REF!</definedName>
    <definedName name="св" localSheetId="3">#REF!</definedName>
    <definedName name="св" localSheetId="2">#REF!</definedName>
    <definedName name="св" localSheetId="7">#REF!</definedName>
    <definedName name="св" localSheetId="8">#REF!</definedName>
    <definedName name="св" localSheetId="5">#REF!</definedName>
    <definedName name="св" localSheetId="6">#REF!</definedName>
    <definedName name="св" localSheetId="1">#REF!</definedName>
    <definedName name="св">#REF!</definedName>
    <definedName name="Св.выбор" localSheetId="4">#REF!</definedName>
    <definedName name="Св.выбор" localSheetId="3">#REF!</definedName>
    <definedName name="Св.выбор" localSheetId="2">#REF!</definedName>
    <definedName name="Св.выбор" localSheetId="7">#REF!</definedName>
    <definedName name="Св.выбор" localSheetId="8">#REF!</definedName>
    <definedName name="Св.выбор" localSheetId="5">#REF!</definedName>
    <definedName name="Св.выбор" localSheetId="6">#REF!</definedName>
    <definedName name="Св.выбор" localSheetId="1">#REF!</definedName>
    <definedName name="Св.выбор">#REF!</definedName>
    <definedName name="св12.04" localSheetId="4">#REF!</definedName>
    <definedName name="св12.04" localSheetId="3">#REF!</definedName>
    <definedName name="св12.04" localSheetId="2">#REF!</definedName>
    <definedName name="св12.04" localSheetId="7">#REF!</definedName>
    <definedName name="св12.04" localSheetId="8">#REF!</definedName>
    <definedName name="св12.04" localSheetId="5">#REF!</definedName>
    <definedName name="св12.04" localSheetId="6">#REF!</definedName>
    <definedName name="св12.04" localSheetId="1">#REF!</definedName>
    <definedName name="св12.04">#REF!</definedName>
    <definedName name="свет" localSheetId="4">#REF!</definedName>
    <definedName name="свет" localSheetId="3">#REF!</definedName>
    <definedName name="свет" localSheetId="2">#REF!</definedName>
    <definedName name="свет" localSheetId="7">#REF!</definedName>
    <definedName name="свет" localSheetId="8">#REF!</definedName>
    <definedName name="свет" localSheetId="5">#REF!</definedName>
    <definedName name="свет" localSheetId="6">#REF!</definedName>
    <definedName name="свет" localSheetId="1">#REF!</definedName>
    <definedName name="свет">#REF!</definedName>
    <definedName name="свод" localSheetId="4">#REF!</definedName>
    <definedName name="свод" localSheetId="3">#REF!</definedName>
    <definedName name="свод" localSheetId="2">#REF!</definedName>
    <definedName name="свод" localSheetId="7">#REF!</definedName>
    <definedName name="свод" localSheetId="8">#REF!</definedName>
    <definedName name="свод" localSheetId="5">#REF!</definedName>
    <definedName name="свод" localSheetId="6">#REF!</definedName>
    <definedName name="свод" localSheetId="1">#REF!</definedName>
    <definedName name="свод">#REF!</definedName>
    <definedName name="СВОД___г.Шымкент" localSheetId="4">#REF!</definedName>
    <definedName name="СВОД___г.Шымкент" localSheetId="3">#REF!</definedName>
    <definedName name="СВОД___г.Шымкент" localSheetId="2">#REF!</definedName>
    <definedName name="СВОД___г.Шымкент" localSheetId="7">#REF!</definedName>
    <definedName name="СВОД___г.Шымкент" localSheetId="8">#REF!</definedName>
    <definedName name="СВОД___г.Шымкент" localSheetId="5">#REF!</definedName>
    <definedName name="СВОД___г.Шымкент" localSheetId="6">#REF!</definedName>
    <definedName name="СВОД___г.Шымкент" localSheetId="1">#REF!</definedName>
    <definedName name="СВОД___г.Шымкент">#REF!</definedName>
    <definedName name="СВОД___г.Шымкент_1" localSheetId="4">#REF!</definedName>
    <definedName name="СВОД___г.Шымкент_1" localSheetId="3">#REF!</definedName>
    <definedName name="СВОД___г.Шымкент_1" localSheetId="2">#REF!</definedName>
    <definedName name="СВОД___г.Шымкент_1" localSheetId="7">#REF!</definedName>
    <definedName name="СВОД___г.Шымкент_1" localSheetId="8">#REF!</definedName>
    <definedName name="СВОД___г.Шымкент_1" localSheetId="5">#REF!</definedName>
    <definedName name="СВОД___г.Шымкент_1" localSheetId="6">#REF!</definedName>
    <definedName name="СВОД___г.Шымкент_1" localSheetId="1">#REF!</definedName>
    <definedName name="СВОД___г.Шымкент_1">#REF!</definedName>
    <definedName name="СВОД___г.Шымкент_10" localSheetId="4">#REF!</definedName>
    <definedName name="СВОД___г.Шымкент_10" localSheetId="3">#REF!</definedName>
    <definedName name="СВОД___г.Шымкент_10" localSheetId="2">#REF!</definedName>
    <definedName name="СВОД___г.Шымкент_10" localSheetId="7">#REF!</definedName>
    <definedName name="СВОД___г.Шымкент_10" localSheetId="8">#REF!</definedName>
    <definedName name="СВОД___г.Шымкент_10" localSheetId="5">#REF!</definedName>
    <definedName name="СВОД___г.Шымкент_10" localSheetId="6">#REF!</definedName>
    <definedName name="СВОД___г.Шымкент_10" localSheetId="1">#REF!</definedName>
    <definedName name="СВОД___г.Шымкент_10">#REF!</definedName>
    <definedName name="СВОД___г.Шымкент_11" localSheetId="4">#REF!</definedName>
    <definedName name="СВОД___г.Шымкент_11" localSheetId="3">#REF!</definedName>
    <definedName name="СВОД___г.Шымкент_11" localSheetId="2">#REF!</definedName>
    <definedName name="СВОД___г.Шымкент_11" localSheetId="7">#REF!</definedName>
    <definedName name="СВОД___г.Шымкент_11" localSheetId="8">#REF!</definedName>
    <definedName name="СВОД___г.Шымкент_11" localSheetId="5">#REF!</definedName>
    <definedName name="СВОД___г.Шымкент_11" localSheetId="6">#REF!</definedName>
    <definedName name="СВОД___г.Шымкент_11" localSheetId="1">#REF!</definedName>
    <definedName name="СВОД___г.Шымкент_11">#REF!</definedName>
    <definedName name="СВОД___г.Шымкент_12" localSheetId="4">#REF!</definedName>
    <definedName name="СВОД___г.Шымкент_12" localSheetId="3">#REF!</definedName>
    <definedName name="СВОД___г.Шымкент_12" localSheetId="2">#REF!</definedName>
    <definedName name="СВОД___г.Шымкент_12" localSheetId="7">#REF!</definedName>
    <definedName name="СВОД___г.Шымкент_12" localSheetId="8">#REF!</definedName>
    <definedName name="СВОД___г.Шымкент_12" localSheetId="5">#REF!</definedName>
    <definedName name="СВОД___г.Шымкент_12" localSheetId="6">#REF!</definedName>
    <definedName name="СВОД___г.Шымкент_12" localSheetId="1">#REF!</definedName>
    <definedName name="СВОД___г.Шымкент_12">#REF!</definedName>
    <definedName name="СВОД___г.Шымкент_13" localSheetId="4">#REF!</definedName>
    <definedName name="СВОД___г.Шымкент_13" localSheetId="3">#REF!</definedName>
    <definedName name="СВОД___г.Шымкент_13" localSheetId="2">#REF!</definedName>
    <definedName name="СВОД___г.Шымкент_13" localSheetId="7">#REF!</definedName>
    <definedName name="СВОД___г.Шымкент_13" localSheetId="8">#REF!</definedName>
    <definedName name="СВОД___г.Шымкент_13" localSheetId="5">#REF!</definedName>
    <definedName name="СВОД___г.Шымкент_13" localSheetId="6">#REF!</definedName>
    <definedName name="СВОД___г.Шымкент_13" localSheetId="1">#REF!</definedName>
    <definedName name="СВОД___г.Шымкент_13">#REF!</definedName>
    <definedName name="СВОД___г.Шымкент_2" localSheetId="4">#REF!</definedName>
    <definedName name="СВОД___г.Шымкент_2" localSheetId="3">#REF!</definedName>
    <definedName name="СВОД___г.Шымкент_2" localSheetId="2">#REF!</definedName>
    <definedName name="СВОД___г.Шымкент_2" localSheetId="7">#REF!</definedName>
    <definedName name="СВОД___г.Шымкент_2" localSheetId="8">#REF!</definedName>
    <definedName name="СВОД___г.Шымкент_2" localSheetId="5">#REF!</definedName>
    <definedName name="СВОД___г.Шымкент_2" localSheetId="6">#REF!</definedName>
    <definedName name="СВОД___г.Шымкент_2" localSheetId="1">#REF!</definedName>
    <definedName name="СВОД___г.Шымкент_2">#REF!</definedName>
    <definedName name="СВОД___г.Шымкент_3" localSheetId="4">#REF!</definedName>
    <definedName name="СВОД___г.Шымкент_3" localSheetId="3">#REF!</definedName>
    <definedName name="СВОД___г.Шымкент_3" localSheetId="2">#REF!</definedName>
    <definedName name="СВОД___г.Шымкент_3" localSheetId="7">#REF!</definedName>
    <definedName name="СВОД___г.Шымкент_3" localSheetId="8">#REF!</definedName>
    <definedName name="СВОД___г.Шымкент_3" localSheetId="5">#REF!</definedName>
    <definedName name="СВОД___г.Шымкент_3" localSheetId="6">#REF!</definedName>
    <definedName name="СВОД___г.Шымкент_3" localSheetId="1">#REF!</definedName>
    <definedName name="СВОД___г.Шымкент_3">#REF!</definedName>
    <definedName name="СВОД___г.Шымкент_4" localSheetId="4">#REF!</definedName>
    <definedName name="СВОД___г.Шымкент_4" localSheetId="3">#REF!</definedName>
    <definedName name="СВОД___г.Шымкент_4" localSheetId="2">#REF!</definedName>
    <definedName name="СВОД___г.Шымкент_4" localSheetId="7">#REF!</definedName>
    <definedName name="СВОД___г.Шымкент_4" localSheetId="8">#REF!</definedName>
    <definedName name="СВОД___г.Шымкент_4" localSheetId="5">#REF!</definedName>
    <definedName name="СВОД___г.Шымкент_4" localSheetId="6">#REF!</definedName>
    <definedName name="СВОД___г.Шымкент_4" localSheetId="1">#REF!</definedName>
    <definedName name="СВОД___г.Шымкент_4">#REF!</definedName>
    <definedName name="СВОД___г.Шымкент_5" localSheetId="4">#REF!</definedName>
    <definedName name="СВОД___г.Шымкент_5" localSheetId="3">#REF!</definedName>
    <definedName name="СВОД___г.Шымкент_5" localSheetId="2">#REF!</definedName>
    <definedName name="СВОД___г.Шымкент_5" localSheetId="7">#REF!</definedName>
    <definedName name="СВОД___г.Шымкент_5" localSheetId="8">#REF!</definedName>
    <definedName name="СВОД___г.Шымкент_5" localSheetId="5">#REF!</definedName>
    <definedName name="СВОД___г.Шымкент_5" localSheetId="6">#REF!</definedName>
    <definedName name="СВОД___г.Шымкент_5" localSheetId="1">#REF!</definedName>
    <definedName name="СВОД___г.Шымкент_5">#REF!</definedName>
    <definedName name="СВОД___г.Шымкент_6" localSheetId="4">#REF!</definedName>
    <definedName name="СВОД___г.Шымкент_6" localSheetId="3">#REF!</definedName>
    <definedName name="СВОД___г.Шымкент_6" localSheetId="2">#REF!</definedName>
    <definedName name="СВОД___г.Шымкент_6" localSheetId="7">#REF!</definedName>
    <definedName name="СВОД___г.Шымкент_6" localSheetId="8">#REF!</definedName>
    <definedName name="СВОД___г.Шымкент_6" localSheetId="5">#REF!</definedName>
    <definedName name="СВОД___г.Шымкент_6" localSheetId="6">#REF!</definedName>
    <definedName name="СВОД___г.Шымкент_6" localSheetId="1">#REF!</definedName>
    <definedName name="СВОД___г.Шымкент_6">#REF!</definedName>
    <definedName name="СВОД___г.Шымкент_7" localSheetId="4">#REF!</definedName>
    <definedName name="СВОД___г.Шымкент_7" localSheetId="3">#REF!</definedName>
    <definedName name="СВОД___г.Шымкент_7" localSheetId="2">#REF!</definedName>
    <definedName name="СВОД___г.Шымкент_7" localSheetId="7">#REF!</definedName>
    <definedName name="СВОД___г.Шымкент_7" localSheetId="8">#REF!</definedName>
    <definedName name="СВОД___г.Шымкент_7" localSheetId="5">#REF!</definedName>
    <definedName name="СВОД___г.Шымкент_7" localSheetId="6">#REF!</definedName>
    <definedName name="СВОД___г.Шымкент_7" localSheetId="1">#REF!</definedName>
    <definedName name="СВОД___г.Шымкент_7">#REF!</definedName>
    <definedName name="СВОД___г.Шымкент_8" localSheetId="4">#REF!</definedName>
    <definedName name="СВОД___г.Шымкент_8" localSheetId="3">#REF!</definedName>
    <definedName name="СВОД___г.Шымкент_8" localSheetId="2">#REF!</definedName>
    <definedName name="СВОД___г.Шымкент_8" localSheetId="7">#REF!</definedName>
    <definedName name="СВОД___г.Шымкент_8" localSheetId="8">#REF!</definedName>
    <definedName name="СВОД___г.Шымкент_8" localSheetId="5">#REF!</definedName>
    <definedName name="СВОД___г.Шымкент_8" localSheetId="6">#REF!</definedName>
    <definedName name="СВОД___г.Шымкент_8" localSheetId="1">#REF!</definedName>
    <definedName name="СВОД___г.Шымкент_8">#REF!</definedName>
    <definedName name="СВОД___г.Шымкент_9" localSheetId="4">#REF!</definedName>
    <definedName name="СВОД___г.Шымкент_9" localSheetId="3">#REF!</definedName>
    <definedName name="СВОД___г.Шымкент_9" localSheetId="2">#REF!</definedName>
    <definedName name="СВОД___г.Шымкент_9" localSheetId="7">#REF!</definedName>
    <definedName name="СВОД___г.Шымкент_9" localSheetId="8">#REF!</definedName>
    <definedName name="СВОД___г.Шымкент_9" localSheetId="5">#REF!</definedName>
    <definedName name="СВОД___г.Шымкент_9" localSheetId="6">#REF!</definedName>
    <definedName name="СВОД___г.Шымкент_9" localSheetId="1">#REF!</definedName>
    <definedName name="СВОД___г.Шымкент_9">#REF!</definedName>
    <definedName name="СВОД___г.Шымкент2" localSheetId="4">#REF!</definedName>
    <definedName name="СВОД___г.Шымкент2" localSheetId="3">#REF!</definedName>
    <definedName name="СВОД___г.Шымкент2" localSheetId="2">#REF!</definedName>
    <definedName name="СВОД___г.Шымкент2" localSheetId="7">#REF!</definedName>
    <definedName name="СВОД___г.Шымкент2" localSheetId="8">#REF!</definedName>
    <definedName name="СВОД___г.Шымкент2" localSheetId="5">#REF!</definedName>
    <definedName name="СВОД___г.Шымкент2" localSheetId="6">#REF!</definedName>
    <definedName name="СВОД___г.Шымкент2" localSheetId="1">#REF!</definedName>
    <definedName name="СВОД___г.Шымкент2">#REF!</definedName>
    <definedName name="СВОД_Обл_ЛПУ" localSheetId="4">#REF!</definedName>
    <definedName name="СВОД_Обл_ЛПУ" localSheetId="3">#REF!</definedName>
    <definedName name="СВОД_Обл_ЛПУ" localSheetId="2">#REF!</definedName>
    <definedName name="СВОД_Обл_ЛПУ" localSheetId="7">#REF!</definedName>
    <definedName name="СВОД_Обл_ЛПУ" localSheetId="8">#REF!</definedName>
    <definedName name="СВОД_Обл_ЛПУ" localSheetId="5">#REF!</definedName>
    <definedName name="СВОД_Обл_ЛПУ" localSheetId="6">#REF!</definedName>
    <definedName name="СВОД_Обл_ЛПУ" localSheetId="1">#REF!</definedName>
    <definedName name="СВОД_Обл_ЛПУ">#REF!</definedName>
    <definedName name="СВОД_Обл_ЛПУ_1" localSheetId="4">#REF!</definedName>
    <definedName name="СВОД_Обл_ЛПУ_1" localSheetId="3">#REF!</definedName>
    <definedName name="СВОД_Обл_ЛПУ_1" localSheetId="2">#REF!</definedName>
    <definedName name="СВОД_Обл_ЛПУ_1" localSheetId="7">#REF!</definedName>
    <definedName name="СВОД_Обл_ЛПУ_1" localSheetId="8">#REF!</definedName>
    <definedName name="СВОД_Обл_ЛПУ_1" localSheetId="5">#REF!</definedName>
    <definedName name="СВОД_Обл_ЛПУ_1" localSheetId="6">#REF!</definedName>
    <definedName name="СВОД_Обл_ЛПУ_1" localSheetId="1">#REF!</definedName>
    <definedName name="СВОД_Обл_ЛПУ_1">#REF!</definedName>
    <definedName name="СВОД_Обл_ЛПУ_10" localSheetId="4">#REF!</definedName>
    <definedName name="СВОД_Обл_ЛПУ_10" localSheetId="3">#REF!</definedName>
    <definedName name="СВОД_Обл_ЛПУ_10" localSheetId="2">#REF!</definedName>
    <definedName name="СВОД_Обл_ЛПУ_10" localSheetId="7">#REF!</definedName>
    <definedName name="СВОД_Обл_ЛПУ_10" localSheetId="8">#REF!</definedName>
    <definedName name="СВОД_Обл_ЛПУ_10" localSheetId="5">#REF!</definedName>
    <definedName name="СВОД_Обл_ЛПУ_10" localSheetId="6">#REF!</definedName>
    <definedName name="СВОД_Обл_ЛПУ_10" localSheetId="1">#REF!</definedName>
    <definedName name="СВОД_Обл_ЛПУ_10">#REF!</definedName>
    <definedName name="СВОД_Обл_ЛПУ_11" localSheetId="4">#REF!</definedName>
    <definedName name="СВОД_Обл_ЛПУ_11" localSheetId="3">#REF!</definedName>
    <definedName name="СВОД_Обл_ЛПУ_11" localSheetId="2">#REF!</definedName>
    <definedName name="СВОД_Обл_ЛПУ_11" localSheetId="7">#REF!</definedName>
    <definedName name="СВОД_Обл_ЛПУ_11" localSheetId="8">#REF!</definedName>
    <definedName name="СВОД_Обл_ЛПУ_11" localSheetId="5">#REF!</definedName>
    <definedName name="СВОД_Обл_ЛПУ_11" localSheetId="6">#REF!</definedName>
    <definedName name="СВОД_Обл_ЛПУ_11" localSheetId="1">#REF!</definedName>
    <definedName name="СВОД_Обл_ЛПУ_11">#REF!</definedName>
    <definedName name="СВОД_Обл_ЛПУ_12" localSheetId="4">#REF!</definedName>
    <definedName name="СВОД_Обл_ЛПУ_12" localSheetId="3">#REF!</definedName>
    <definedName name="СВОД_Обл_ЛПУ_12" localSheetId="2">#REF!</definedName>
    <definedName name="СВОД_Обл_ЛПУ_12" localSheetId="7">#REF!</definedName>
    <definedName name="СВОД_Обл_ЛПУ_12" localSheetId="8">#REF!</definedName>
    <definedName name="СВОД_Обл_ЛПУ_12" localSheetId="5">#REF!</definedName>
    <definedName name="СВОД_Обл_ЛПУ_12" localSheetId="6">#REF!</definedName>
    <definedName name="СВОД_Обл_ЛПУ_12" localSheetId="1">#REF!</definedName>
    <definedName name="СВОД_Обл_ЛПУ_12">#REF!</definedName>
    <definedName name="СВОД_Обл_ЛПУ_13" localSheetId="4">#REF!</definedName>
    <definedName name="СВОД_Обл_ЛПУ_13" localSheetId="3">#REF!</definedName>
    <definedName name="СВОД_Обл_ЛПУ_13" localSheetId="2">#REF!</definedName>
    <definedName name="СВОД_Обл_ЛПУ_13" localSheetId="7">#REF!</definedName>
    <definedName name="СВОД_Обл_ЛПУ_13" localSheetId="8">#REF!</definedName>
    <definedName name="СВОД_Обл_ЛПУ_13" localSheetId="5">#REF!</definedName>
    <definedName name="СВОД_Обл_ЛПУ_13" localSheetId="6">#REF!</definedName>
    <definedName name="СВОД_Обл_ЛПУ_13" localSheetId="1">#REF!</definedName>
    <definedName name="СВОД_Обл_ЛПУ_13">#REF!</definedName>
    <definedName name="СВОД_Обл_ЛПУ_2" localSheetId="4">#REF!</definedName>
    <definedName name="СВОД_Обл_ЛПУ_2" localSheetId="3">#REF!</definedName>
    <definedName name="СВОД_Обл_ЛПУ_2" localSheetId="2">#REF!</definedName>
    <definedName name="СВОД_Обл_ЛПУ_2" localSheetId="7">#REF!</definedName>
    <definedName name="СВОД_Обл_ЛПУ_2" localSheetId="8">#REF!</definedName>
    <definedName name="СВОД_Обл_ЛПУ_2" localSheetId="5">#REF!</definedName>
    <definedName name="СВОД_Обл_ЛПУ_2" localSheetId="6">#REF!</definedName>
    <definedName name="СВОД_Обл_ЛПУ_2" localSheetId="1">#REF!</definedName>
    <definedName name="СВОД_Обл_ЛПУ_2">#REF!</definedName>
    <definedName name="СВОД_Обл_ЛПУ_3" localSheetId="4">#REF!</definedName>
    <definedName name="СВОД_Обл_ЛПУ_3" localSheetId="3">#REF!</definedName>
    <definedName name="СВОД_Обл_ЛПУ_3" localSheetId="2">#REF!</definedName>
    <definedName name="СВОД_Обл_ЛПУ_3" localSheetId="7">#REF!</definedName>
    <definedName name="СВОД_Обл_ЛПУ_3" localSheetId="8">#REF!</definedName>
    <definedName name="СВОД_Обл_ЛПУ_3" localSheetId="5">#REF!</definedName>
    <definedName name="СВОД_Обл_ЛПУ_3" localSheetId="6">#REF!</definedName>
    <definedName name="СВОД_Обл_ЛПУ_3" localSheetId="1">#REF!</definedName>
    <definedName name="СВОД_Обл_ЛПУ_3">#REF!</definedName>
    <definedName name="СВОД_Обл_ЛПУ_4" localSheetId="4">#REF!</definedName>
    <definedName name="СВОД_Обл_ЛПУ_4" localSheetId="3">#REF!</definedName>
    <definedName name="СВОД_Обл_ЛПУ_4" localSheetId="2">#REF!</definedName>
    <definedName name="СВОД_Обл_ЛПУ_4" localSheetId="7">#REF!</definedName>
    <definedName name="СВОД_Обл_ЛПУ_4" localSheetId="8">#REF!</definedName>
    <definedName name="СВОД_Обл_ЛПУ_4" localSheetId="5">#REF!</definedName>
    <definedName name="СВОД_Обл_ЛПУ_4" localSheetId="6">#REF!</definedName>
    <definedName name="СВОД_Обл_ЛПУ_4" localSheetId="1">#REF!</definedName>
    <definedName name="СВОД_Обл_ЛПУ_4">#REF!</definedName>
    <definedName name="СВОД_Обл_ЛПУ_5" localSheetId="4">#REF!</definedName>
    <definedName name="СВОД_Обл_ЛПУ_5" localSheetId="3">#REF!</definedName>
    <definedName name="СВОД_Обл_ЛПУ_5" localSheetId="2">#REF!</definedName>
    <definedName name="СВОД_Обл_ЛПУ_5" localSheetId="7">#REF!</definedName>
    <definedName name="СВОД_Обл_ЛПУ_5" localSheetId="8">#REF!</definedName>
    <definedName name="СВОД_Обл_ЛПУ_5" localSheetId="5">#REF!</definedName>
    <definedName name="СВОД_Обл_ЛПУ_5" localSheetId="6">#REF!</definedName>
    <definedName name="СВОД_Обл_ЛПУ_5" localSheetId="1">#REF!</definedName>
    <definedName name="СВОД_Обл_ЛПУ_5">#REF!</definedName>
    <definedName name="СВОД_Обл_ЛПУ_6" localSheetId="4">#REF!</definedName>
    <definedName name="СВОД_Обл_ЛПУ_6" localSheetId="3">#REF!</definedName>
    <definedName name="СВОД_Обл_ЛПУ_6" localSheetId="2">#REF!</definedName>
    <definedName name="СВОД_Обл_ЛПУ_6" localSheetId="7">#REF!</definedName>
    <definedName name="СВОД_Обл_ЛПУ_6" localSheetId="8">#REF!</definedName>
    <definedName name="СВОД_Обл_ЛПУ_6" localSheetId="5">#REF!</definedName>
    <definedName name="СВОД_Обл_ЛПУ_6" localSheetId="6">#REF!</definedName>
    <definedName name="СВОД_Обл_ЛПУ_6" localSheetId="1">#REF!</definedName>
    <definedName name="СВОД_Обл_ЛПУ_6">#REF!</definedName>
    <definedName name="СВОД_Обл_ЛПУ_7" localSheetId="4">#REF!</definedName>
    <definedName name="СВОД_Обл_ЛПУ_7" localSheetId="3">#REF!</definedName>
    <definedName name="СВОД_Обл_ЛПУ_7" localSheetId="2">#REF!</definedName>
    <definedName name="СВОД_Обл_ЛПУ_7" localSheetId="7">#REF!</definedName>
    <definedName name="СВОД_Обл_ЛПУ_7" localSheetId="8">#REF!</definedName>
    <definedName name="СВОД_Обл_ЛПУ_7" localSheetId="5">#REF!</definedName>
    <definedName name="СВОД_Обл_ЛПУ_7" localSheetId="6">#REF!</definedName>
    <definedName name="СВОД_Обл_ЛПУ_7" localSheetId="1">#REF!</definedName>
    <definedName name="СВОД_Обл_ЛПУ_7">#REF!</definedName>
    <definedName name="СВОД_Обл_ЛПУ_8" localSheetId="4">#REF!</definedName>
    <definedName name="СВОД_Обл_ЛПУ_8" localSheetId="3">#REF!</definedName>
    <definedName name="СВОД_Обл_ЛПУ_8" localSheetId="2">#REF!</definedName>
    <definedName name="СВОД_Обл_ЛПУ_8" localSheetId="7">#REF!</definedName>
    <definedName name="СВОД_Обл_ЛПУ_8" localSheetId="8">#REF!</definedName>
    <definedName name="СВОД_Обл_ЛПУ_8" localSheetId="5">#REF!</definedName>
    <definedName name="СВОД_Обл_ЛПУ_8" localSheetId="6">#REF!</definedName>
    <definedName name="СВОД_Обл_ЛПУ_8" localSheetId="1">#REF!</definedName>
    <definedName name="СВОД_Обл_ЛПУ_8">#REF!</definedName>
    <definedName name="СВОД_Обл_ЛПУ_9" localSheetId="4">#REF!</definedName>
    <definedName name="СВОД_Обл_ЛПУ_9" localSheetId="3">#REF!</definedName>
    <definedName name="СВОД_Обл_ЛПУ_9" localSheetId="2">#REF!</definedName>
    <definedName name="СВОД_Обл_ЛПУ_9" localSheetId="7">#REF!</definedName>
    <definedName name="СВОД_Обл_ЛПУ_9" localSheetId="8">#REF!</definedName>
    <definedName name="СВОД_Обл_ЛПУ_9" localSheetId="5">#REF!</definedName>
    <definedName name="СВОД_Обл_ЛПУ_9" localSheetId="6">#REF!</definedName>
    <definedName name="СВОД_Обл_ЛПУ_9" localSheetId="1">#REF!</definedName>
    <definedName name="СВОД_Обл_ЛПУ_9">#REF!</definedName>
    <definedName name="СВОД_поспец2016" localSheetId="4">#REF!</definedName>
    <definedName name="СВОД_поспец2016" localSheetId="3">#REF!</definedName>
    <definedName name="СВОД_поспец2016" localSheetId="2">#REF!</definedName>
    <definedName name="СВОД_поспец2016" localSheetId="7">#REF!</definedName>
    <definedName name="СВОД_поспец2016" localSheetId="8">#REF!</definedName>
    <definedName name="СВОД_поспец2016" localSheetId="5">#REF!</definedName>
    <definedName name="СВОД_поспец2016" localSheetId="6">#REF!</definedName>
    <definedName name="СВОД_поспец2016" localSheetId="1">#REF!</definedName>
    <definedName name="СВОД_поспец2016">#REF!</definedName>
    <definedName name="Свод011" localSheetId="4">#REF!</definedName>
    <definedName name="Свод011" localSheetId="3">#REF!</definedName>
    <definedName name="Свод011" localSheetId="2">#REF!</definedName>
    <definedName name="Свод011" localSheetId="7">#REF!</definedName>
    <definedName name="Свод011" localSheetId="8">#REF!</definedName>
    <definedName name="Свод011" localSheetId="5">#REF!</definedName>
    <definedName name="Свод011" localSheetId="6">#REF!</definedName>
    <definedName name="Свод011" localSheetId="1">#REF!</definedName>
    <definedName name="Свод011">#REF!</definedName>
    <definedName name="свод11" localSheetId="4">#REF!</definedName>
    <definedName name="свод11" localSheetId="3">#REF!</definedName>
    <definedName name="свод11" localSheetId="2">#REF!</definedName>
    <definedName name="свод11" localSheetId="7">#REF!</definedName>
    <definedName name="свод11" localSheetId="8">#REF!</definedName>
    <definedName name="свод11" localSheetId="5">#REF!</definedName>
    <definedName name="свод11" localSheetId="6">#REF!</definedName>
    <definedName name="свод11" localSheetId="1">#REF!</definedName>
    <definedName name="свод11">#REF!</definedName>
    <definedName name="свод2" localSheetId="4">#REF!</definedName>
    <definedName name="свод2" localSheetId="3">#REF!</definedName>
    <definedName name="свод2" localSheetId="2">#REF!</definedName>
    <definedName name="свод2" localSheetId="7">#REF!</definedName>
    <definedName name="свод2" localSheetId="8">#REF!</definedName>
    <definedName name="свод2" localSheetId="5">#REF!</definedName>
    <definedName name="свод2" localSheetId="6">#REF!</definedName>
    <definedName name="свод2" localSheetId="1">#REF!</definedName>
    <definedName name="свод2">#REF!</definedName>
    <definedName name="Сводный_баланс_н_п_с">#N/A</definedName>
    <definedName name="сектор">[31]Предпр!$L$3:$L$9</definedName>
    <definedName name="сеть" localSheetId="4">#REF!</definedName>
    <definedName name="сеть" localSheetId="3">#REF!</definedName>
    <definedName name="сеть" localSheetId="2">#REF!</definedName>
    <definedName name="сеть" localSheetId="7">#REF!</definedName>
    <definedName name="сеть" localSheetId="8">#REF!</definedName>
    <definedName name="сеть" localSheetId="5">#REF!</definedName>
    <definedName name="сеть" localSheetId="6">#REF!</definedName>
    <definedName name="сеть" localSheetId="1">#REF!</definedName>
    <definedName name="сеть">#REF!</definedName>
    <definedName name="сетьприложение" localSheetId="4">#REF!</definedName>
    <definedName name="сетьприложение" localSheetId="3">#REF!</definedName>
    <definedName name="сетьприложение" localSheetId="2">#REF!</definedName>
    <definedName name="сетьприложение" localSheetId="7">#REF!</definedName>
    <definedName name="сетьприложение" localSheetId="8">#REF!</definedName>
    <definedName name="сетьприложение" localSheetId="5">#REF!</definedName>
    <definedName name="сетьприложение" localSheetId="6">#REF!</definedName>
    <definedName name="сетьприложение" localSheetId="1">#REF!</definedName>
    <definedName name="сетьприложение">#REF!</definedName>
    <definedName name="СЙ" localSheetId="4">#REF!</definedName>
    <definedName name="СЙ" localSheetId="3">#REF!</definedName>
    <definedName name="СЙ" localSheetId="2">#REF!</definedName>
    <definedName name="СЙ" localSheetId="7">#REF!</definedName>
    <definedName name="СЙ" localSheetId="8">#REF!</definedName>
    <definedName name="СЙ" localSheetId="5">#REF!</definedName>
    <definedName name="СЙ" localSheetId="6">#REF!</definedName>
    <definedName name="СЙ" localSheetId="1">#REF!</definedName>
    <definedName name="СЙ">#REF!</definedName>
    <definedName name="СКО" localSheetId="4">#REF!</definedName>
    <definedName name="СКО" localSheetId="3">#REF!</definedName>
    <definedName name="СКО" localSheetId="2">#REF!</definedName>
    <definedName name="СКО" localSheetId="7">#REF!</definedName>
    <definedName name="СКО" localSheetId="8">#REF!</definedName>
    <definedName name="СКО" localSheetId="5">#REF!</definedName>
    <definedName name="СКО" localSheetId="6">#REF!</definedName>
    <definedName name="СКО" localSheetId="1">#REF!</definedName>
    <definedName name="СКО">#REF!</definedName>
    <definedName name="см" localSheetId="4">#REF!</definedName>
    <definedName name="см" localSheetId="3">#REF!</definedName>
    <definedName name="см" localSheetId="2">#REF!</definedName>
    <definedName name="см" localSheetId="7">#REF!</definedName>
    <definedName name="см" localSheetId="8">#REF!</definedName>
    <definedName name="см" localSheetId="5">#REF!</definedName>
    <definedName name="см" localSheetId="6">#REF!</definedName>
    <definedName name="см" localSheetId="1">#REF!</definedName>
    <definedName name="см">#REF!</definedName>
    <definedName name="сми" localSheetId="4">#REF!</definedName>
    <definedName name="сми" localSheetId="3">#REF!</definedName>
    <definedName name="сми" localSheetId="2">#REF!</definedName>
    <definedName name="сми" localSheetId="7">#REF!</definedName>
    <definedName name="сми" localSheetId="8">#REF!</definedName>
    <definedName name="сми" localSheetId="5">#REF!</definedName>
    <definedName name="сми" localSheetId="6">#REF!</definedName>
    <definedName name="сми" localSheetId="1">#REF!</definedName>
    <definedName name="сми">#REF!</definedName>
    <definedName name="смнг7ш" localSheetId="4">#REF!</definedName>
    <definedName name="смнг7ш" localSheetId="3">#REF!</definedName>
    <definedName name="смнг7ш" localSheetId="2">#REF!</definedName>
    <definedName name="смнг7ш" localSheetId="7">#REF!</definedName>
    <definedName name="смнг7ш" localSheetId="8">#REF!</definedName>
    <definedName name="смнг7ш" localSheetId="5">#REF!</definedName>
    <definedName name="смнг7ш" localSheetId="6">#REF!</definedName>
    <definedName name="смнг7ш" localSheetId="1">#REF!</definedName>
    <definedName name="смнг7ш">#REF!</definedName>
    <definedName name="СМП_Акжан" localSheetId="4">#REF!</definedName>
    <definedName name="СМП_Акжан" localSheetId="3">#REF!</definedName>
    <definedName name="СМП_Акжан" localSheetId="2">#REF!</definedName>
    <definedName name="СМП_Акжан" localSheetId="7">#REF!</definedName>
    <definedName name="СМП_Акжан" localSheetId="8">#REF!</definedName>
    <definedName name="СМП_Акжан" localSheetId="5">#REF!</definedName>
    <definedName name="СМП_Акжан" localSheetId="6">#REF!</definedName>
    <definedName name="СМП_Акжан" localSheetId="1">#REF!</definedName>
    <definedName name="СМП_Акжан">#REF!</definedName>
    <definedName name="СМС" localSheetId="4">#REF!</definedName>
    <definedName name="СМС" localSheetId="3">#REF!</definedName>
    <definedName name="СМС" localSheetId="2">#REF!</definedName>
    <definedName name="СМС" localSheetId="7">#REF!</definedName>
    <definedName name="СМС" localSheetId="8">#REF!</definedName>
    <definedName name="СМС" localSheetId="5">#REF!</definedName>
    <definedName name="СМС" localSheetId="6">#REF!</definedName>
    <definedName name="СМС" localSheetId="1">#REF!</definedName>
    <definedName name="СМС">#REF!</definedName>
    <definedName name="Соц.пособие" localSheetId="4">[74]ОТиТБ!#REF!</definedName>
    <definedName name="Соц.пособие" localSheetId="3">[74]ОТиТБ!#REF!</definedName>
    <definedName name="Соц.пособие" localSheetId="2">[74]ОТиТБ!#REF!</definedName>
    <definedName name="Соц.пособие" localSheetId="7">[74]ОТиТБ!#REF!</definedName>
    <definedName name="Соц.пособие" localSheetId="8">[74]ОТиТБ!#REF!</definedName>
    <definedName name="Соц.пособие" localSheetId="5">[74]ОТиТБ!#REF!</definedName>
    <definedName name="Соц.пособие" localSheetId="6">[74]ОТиТБ!#REF!</definedName>
    <definedName name="Соц.пособие" localSheetId="1">[74]ОТиТБ!#REF!</definedName>
    <definedName name="Соц.пособие">[74]ОТиТБ!#REF!</definedName>
    <definedName name="СП">[75]СПгнг!$A$1:$D$84</definedName>
    <definedName name="сп_ауп">[10]Main!$D$94</definedName>
    <definedName name="сп_вп">[10]Main!$D$96</definedName>
    <definedName name="сп_изм">[10]Изменения!$G$42</definedName>
    <definedName name="сп_пп">[10]Main!$D$95</definedName>
    <definedName name="Специфика">[48]ЭКРБ!$A$1:$A$65</definedName>
    <definedName name="Специфика_1" localSheetId="4">#REF!</definedName>
    <definedName name="Специфика_1" localSheetId="3">#REF!</definedName>
    <definedName name="Специфика_1" localSheetId="2">#REF!</definedName>
    <definedName name="Специфика_1" localSheetId="7">#REF!</definedName>
    <definedName name="Специфика_1" localSheetId="8">#REF!</definedName>
    <definedName name="Специфика_1" localSheetId="5">#REF!</definedName>
    <definedName name="Специфика_1" localSheetId="6">#REF!</definedName>
    <definedName name="Специфика_1" localSheetId="0">#REF!</definedName>
    <definedName name="Специфика_1" localSheetId="1">#REF!</definedName>
    <definedName name="Специфика_1">#REF!</definedName>
    <definedName name="Специфика_2" localSheetId="4">#REF!</definedName>
    <definedName name="Специфика_2" localSheetId="3">#REF!</definedName>
    <definedName name="Специфика_2" localSheetId="2">#REF!</definedName>
    <definedName name="Специфика_2" localSheetId="7">#REF!</definedName>
    <definedName name="Специфика_2" localSheetId="8">#REF!</definedName>
    <definedName name="Специфика_2" localSheetId="5">#REF!</definedName>
    <definedName name="Специфика_2" localSheetId="6">#REF!</definedName>
    <definedName name="Специфика_2" localSheetId="1">#REF!</definedName>
    <definedName name="Специфика_2">#REF!</definedName>
    <definedName name="Специфика_3" localSheetId="4">#REF!</definedName>
    <definedName name="Специфика_3" localSheetId="3">#REF!</definedName>
    <definedName name="Специфика_3" localSheetId="2">#REF!</definedName>
    <definedName name="Специфика_3" localSheetId="7">#REF!</definedName>
    <definedName name="Специфика_3" localSheetId="8">#REF!</definedName>
    <definedName name="Специфика_3" localSheetId="5">#REF!</definedName>
    <definedName name="Специфика_3" localSheetId="6">#REF!</definedName>
    <definedName name="Специфика_3" localSheetId="1">#REF!</definedName>
    <definedName name="Специфика_3">#REF!</definedName>
    <definedName name="Специфика_4" localSheetId="4">#REF!</definedName>
    <definedName name="Специфика_4" localSheetId="3">#REF!</definedName>
    <definedName name="Специфика_4" localSheetId="2">#REF!</definedName>
    <definedName name="Специфика_4" localSheetId="7">#REF!</definedName>
    <definedName name="Специфика_4" localSheetId="8">#REF!</definedName>
    <definedName name="Специфика_4" localSheetId="5">#REF!</definedName>
    <definedName name="Специфика_4" localSheetId="6">#REF!</definedName>
    <definedName name="Специфика_4" localSheetId="1">#REF!</definedName>
    <definedName name="Специфика_4">#REF!</definedName>
    <definedName name="Специфика_5" localSheetId="4">#REF!</definedName>
    <definedName name="Специфика_5" localSheetId="3">#REF!</definedName>
    <definedName name="Специфика_5" localSheetId="2">#REF!</definedName>
    <definedName name="Специфика_5" localSheetId="7">#REF!</definedName>
    <definedName name="Специфика_5" localSheetId="8">#REF!</definedName>
    <definedName name="Специфика_5" localSheetId="5">#REF!</definedName>
    <definedName name="Специфика_5" localSheetId="6">#REF!</definedName>
    <definedName name="Специфика_5" localSheetId="1">#REF!</definedName>
    <definedName name="Специфика_5">#REF!</definedName>
    <definedName name="СПИД" localSheetId="4">'[20]расш по 146  _2_'!#REF!</definedName>
    <definedName name="СПИД" localSheetId="3">'[20]расш по 146  _2_'!#REF!</definedName>
    <definedName name="СПИД" localSheetId="2">'[20]расш по 146  _2_'!#REF!</definedName>
    <definedName name="СПИД" localSheetId="7">'[20]расш по 146  _2_'!#REF!</definedName>
    <definedName name="СПИД" localSheetId="8">'[20]расш по 146  _2_'!#REF!</definedName>
    <definedName name="СПИД" localSheetId="5">'[20]расш по 146  _2_'!#REF!</definedName>
    <definedName name="СПИД" localSheetId="6">'[20]расш по 146  _2_'!#REF!</definedName>
    <definedName name="СПИД" localSheetId="1">'[20]расш по 146  _2_'!#REF!</definedName>
    <definedName name="СПИД">'[20]расш по 146  _2_'!#REF!</definedName>
    <definedName name="СписокТЭП">[76]СписокТЭП!$A$1:$C$40</definedName>
    <definedName name="Способ">'[77]Способ закупки'!$A$1:$A$14</definedName>
    <definedName name="Способ_1" localSheetId="4">#REF!</definedName>
    <definedName name="Способ_1" localSheetId="3">#REF!</definedName>
    <definedName name="Способ_1" localSheetId="2">#REF!</definedName>
    <definedName name="Способ_1" localSheetId="7">#REF!</definedName>
    <definedName name="Способ_1" localSheetId="8">#REF!</definedName>
    <definedName name="Способ_1" localSheetId="5">#REF!</definedName>
    <definedName name="Способ_1" localSheetId="6">#REF!</definedName>
    <definedName name="Способ_1" localSheetId="0">#REF!</definedName>
    <definedName name="Способ_1" localSheetId="1">#REF!</definedName>
    <definedName name="Способ_1">#REF!</definedName>
    <definedName name="Способ_2" localSheetId="4">#REF!</definedName>
    <definedName name="Способ_2" localSheetId="3">#REF!</definedName>
    <definedName name="Способ_2" localSheetId="2">#REF!</definedName>
    <definedName name="Способ_2" localSheetId="7">#REF!</definedName>
    <definedName name="Способ_2" localSheetId="8">#REF!</definedName>
    <definedName name="Способ_2" localSheetId="5">#REF!</definedName>
    <definedName name="Способ_2" localSheetId="6">#REF!</definedName>
    <definedName name="Способ_2" localSheetId="1">#REF!</definedName>
    <definedName name="Способ_2">#REF!</definedName>
    <definedName name="Способ_3" localSheetId="4">#REF!</definedName>
    <definedName name="Способ_3" localSheetId="3">#REF!</definedName>
    <definedName name="Способ_3" localSheetId="2">#REF!</definedName>
    <definedName name="Способ_3" localSheetId="7">#REF!</definedName>
    <definedName name="Способ_3" localSheetId="8">#REF!</definedName>
    <definedName name="Способ_3" localSheetId="5">#REF!</definedName>
    <definedName name="Способ_3" localSheetId="6">#REF!</definedName>
    <definedName name="Способ_3" localSheetId="1">#REF!</definedName>
    <definedName name="Способ_3">#REF!</definedName>
    <definedName name="Способ_4" localSheetId="4">#REF!</definedName>
    <definedName name="Способ_4" localSheetId="3">#REF!</definedName>
    <definedName name="Способ_4" localSheetId="2">#REF!</definedName>
    <definedName name="Способ_4" localSheetId="7">#REF!</definedName>
    <definedName name="Способ_4" localSheetId="8">#REF!</definedName>
    <definedName name="Способ_4" localSheetId="5">#REF!</definedName>
    <definedName name="Способ_4" localSheetId="6">#REF!</definedName>
    <definedName name="Способ_4" localSheetId="1">#REF!</definedName>
    <definedName name="Способ_4">#REF!</definedName>
    <definedName name="Способ_5" localSheetId="4">#REF!</definedName>
    <definedName name="Способ_5" localSheetId="3">#REF!</definedName>
    <definedName name="Способ_5" localSheetId="2">#REF!</definedName>
    <definedName name="Способ_5" localSheetId="7">#REF!</definedName>
    <definedName name="Способ_5" localSheetId="8">#REF!</definedName>
    <definedName name="Способ_5" localSheetId="5">#REF!</definedName>
    <definedName name="Способ_5" localSheetId="6">#REF!</definedName>
    <definedName name="Способ_5" localSheetId="1">#REF!</definedName>
    <definedName name="Способ_5">#REF!</definedName>
    <definedName name="Способ_6" localSheetId="4">#REF!</definedName>
    <definedName name="Способ_6" localSheetId="3">#REF!</definedName>
    <definedName name="Способ_6" localSheetId="2">#REF!</definedName>
    <definedName name="Способ_6" localSheetId="7">#REF!</definedName>
    <definedName name="Способ_6" localSheetId="8">#REF!</definedName>
    <definedName name="Способ_6" localSheetId="5">#REF!</definedName>
    <definedName name="Способ_6" localSheetId="6">#REF!</definedName>
    <definedName name="Способ_6" localSheetId="1">#REF!</definedName>
    <definedName name="Способ_6">#REF!</definedName>
    <definedName name="сс" localSheetId="4">#REF!</definedName>
    <definedName name="сс" localSheetId="3">#REF!</definedName>
    <definedName name="сс" localSheetId="2">#REF!</definedName>
    <definedName name="сс" localSheetId="7">#REF!</definedName>
    <definedName name="сс" localSheetId="8">#REF!</definedName>
    <definedName name="сс" localSheetId="5">#REF!</definedName>
    <definedName name="сс" localSheetId="6">#REF!</definedName>
    <definedName name="сс" localSheetId="1">#REF!</definedName>
    <definedName name="сс">#REF!</definedName>
    <definedName name="сс_ауп">[10]Main!$D$89</definedName>
    <definedName name="сс_вп">[10]Main!$D$91</definedName>
    <definedName name="сс_изм">[10]Изменения!$E$42</definedName>
    <definedName name="сс_пп">[10]Main!$D$90</definedName>
    <definedName name="сссс">#N/A</definedName>
    <definedName name="ссы">#N/A</definedName>
    <definedName name="Станция" localSheetId="4">#REF!</definedName>
    <definedName name="Станция" localSheetId="3">#REF!</definedName>
    <definedName name="Станция" localSheetId="2">#REF!</definedName>
    <definedName name="Станция" localSheetId="7">#REF!</definedName>
    <definedName name="Станция" localSheetId="8">#REF!</definedName>
    <definedName name="Станция" localSheetId="5">#REF!</definedName>
    <definedName name="Станция" localSheetId="6">#REF!</definedName>
    <definedName name="Станция" localSheetId="1">#REF!</definedName>
    <definedName name="Станция">#REF!</definedName>
    <definedName name="стоимостьпол">[78]рстр_янв!$K$12,[78]рстр_янв!$S$12,[78]рстр_янв!$AA$12,[78]рстр_янв!$AI$12</definedName>
    <definedName name="страх_премия">[10]Main!$D$97</definedName>
    <definedName name="страх_премия_проп">[10]Main!$F$97</definedName>
    <definedName name="страх_сумма">[10]Main!$D$92</definedName>
    <definedName name="страх_сумма_проп">[10]Main!$F$92</definedName>
    <definedName name="страхователь">[10]Main!$B$15</definedName>
    <definedName name="Структура" localSheetId="4">#REF!</definedName>
    <definedName name="Структура" localSheetId="3">#REF!</definedName>
    <definedName name="Структура" localSheetId="2">#REF!</definedName>
    <definedName name="Структура" localSheetId="7">#REF!</definedName>
    <definedName name="Структура" localSheetId="8">#REF!</definedName>
    <definedName name="Структура" localSheetId="5">#REF!</definedName>
    <definedName name="Структура" localSheetId="6">#REF!</definedName>
    <definedName name="Структура" localSheetId="1">#REF!</definedName>
    <definedName name="Структура">#REF!</definedName>
    <definedName name="Сузакский__район" localSheetId="4">#REF!</definedName>
    <definedName name="Сузакский__район" localSheetId="3">#REF!</definedName>
    <definedName name="Сузакский__район" localSheetId="2">#REF!</definedName>
    <definedName name="Сузакский__район" localSheetId="7">#REF!</definedName>
    <definedName name="Сузакский__район" localSheetId="8">#REF!</definedName>
    <definedName name="Сузакский__район" localSheetId="5">#REF!</definedName>
    <definedName name="Сузакский__район" localSheetId="6">#REF!</definedName>
    <definedName name="Сузакский__район" localSheetId="0">#REF!</definedName>
    <definedName name="Сузакский__район" localSheetId="1">#REF!</definedName>
    <definedName name="Сузакский__район">#REF!</definedName>
    <definedName name="Сузакский__район_1" localSheetId="4">#REF!</definedName>
    <definedName name="Сузакский__район_1" localSheetId="3">#REF!</definedName>
    <definedName name="Сузакский__район_1" localSheetId="2">#REF!</definedName>
    <definedName name="Сузакский__район_1" localSheetId="7">#REF!</definedName>
    <definedName name="Сузакский__район_1" localSheetId="8">#REF!</definedName>
    <definedName name="Сузакский__район_1" localSheetId="5">#REF!</definedName>
    <definedName name="Сузакский__район_1" localSheetId="6">#REF!</definedName>
    <definedName name="Сузакский__район_1" localSheetId="1">#REF!</definedName>
    <definedName name="Сузакский__район_1">#REF!</definedName>
    <definedName name="Сузакский__район_10" localSheetId="4">#REF!</definedName>
    <definedName name="Сузакский__район_10" localSheetId="3">#REF!</definedName>
    <definedName name="Сузакский__район_10" localSheetId="2">#REF!</definedName>
    <definedName name="Сузакский__район_10" localSheetId="7">#REF!</definedName>
    <definedName name="Сузакский__район_10" localSheetId="8">#REF!</definedName>
    <definedName name="Сузакский__район_10" localSheetId="5">#REF!</definedName>
    <definedName name="Сузакский__район_10" localSheetId="6">#REF!</definedName>
    <definedName name="Сузакский__район_10" localSheetId="1">#REF!</definedName>
    <definedName name="Сузакский__район_10">#REF!</definedName>
    <definedName name="Сузакский__район_11" localSheetId="4">#REF!</definedName>
    <definedName name="Сузакский__район_11" localSheetId="3">#REF!</definedName>
    <definedName name="Сузакский__район_11" localSheetId="2">#REF!</definedName>
    <definedName name="Сузакский__район_11" localSheetId="7">#REF!</definedName>
    <definedName name="Сузакский__район_11" localSheetId="8">#REF!</definedName>
    <definedName name="Сузакский__район_11" localSheetId="5">#REF!</definedName>
    <definedName name="Сузакский__район_11" localSheetId="6">#REF!</definedName>
    <definedName name="Сузакский__район_11" localSheetId="1">#REF!</definedName>
    <definedName name="Сузакский__район_11">#REF!</definedName>
    <definedName name="Сузакский__район_12" localSheetId="4">#REF!</definedName>
    <definedName name="Сузакский__район_12" localSheetId="3">#REF!</definedName>
    <definedName name="Сузакский__район_12" localSheetId="2">#REF!</definedName>
    <definedName name="Сузакский__район_12" localSheetId="7">#REF!</definedName>
    <definedName name="Сузакский__район_12" localSheetId="8">#REF!</definedName>
    <definedName name="Сузакский__район_12" localSheetId="5">#REF!</definedName>
    <definedName name="Сузакский__район_12" localSheetId="6">#REF!</definedName>
    <definedName name="Сузакский__район_12" localSheetId="1">#REF!</definedName>
    <definedName name="Сузакский__район_12">#REF!</definedName>
    <definedName name="Сузакский__район_13" localSheetId="4">#REF!</definedName>
    <definedName name="Сузакский__район_13" localSheetId="3">#REF!</definedName>
    <definedName name="Сузакский__район_13" localSheetId="2">#REF!</definedName>
    <definedName name="Сузакский__район_13" localSheetId="7">#REF!</definedName>
    <definedName name="Сузакский__район_13" localSheetId="8">#REF!</definedName>
    <definedName name="Сузакский__район_13" localSheetId="5">#REF!</definedName>
    <definedName name="Сузакский__район_13" localSheetId="6">#REF!</definedName>
    <definedName name="Сузакский__район_13" localSheetId="1">#REF!</definedName>
    <definedName name="Сузакский__район_13">#REF!</definedName>
    <definedName name="Сузакский__район_2" localSheetId="4">#REF!</definedName>
    <definedName name="Сузакский__район_2" localSheetId="3">#REF!</definedName>
    <definedName name="Сузакский__район_2" localSheetId="2">#REF!</definedName>
    <definedName name="Сузакский__район_2" localSheetId="7">#REF!</definedName>
    <definedName name="Сузакский__район_2" localSheetId="8">#REF!</definedName>
    <definedName name="Сузакский__район_2" localSheetId="5">#REF!</definedName>
    <definedName name="Сузакский__район_2" localSheetId="6">#REF!</definedName>
    <definedName name="Сузакский__район_2" localSheetId="1">#REF!</definedName>
    <definedName name="Сузакский__район_2">#REF!</definedName>
    <definedName name="Сузакский__район_3" localSheetId="4">#REF!</definedName>
    <definedName name="Сузакский__район_3" localSheetId="3">#REF!</definedName>
    <definedName name="Сузакский__район_3" localSheetId="2">#REF!</definedName>
    <definedName name="Сузакский__район_3" localSheetId="7">#REF!</definedName>
    <definedName name="Сузакский__район_3" localSheetId="8">#REF!</definedName>
    <definedName name="Сузакский__район_3" localSheetId="5">#REF!</definedName>
    <definedName name="Сузакский__район_3" localSheetId="6">#REF!</definedName>
    <definedName name="Сузакский__район_3" localSheetId="1">#REF!</definedName>
    <definedName name="Сузакский__район_3">#REF!</definedName>
    <definedName name="Сузакский__район_4" localSheetId="4">#REF!</definedName>
    <definedName name="Сузакский__район_4" localSheetId="3">#REF!</definedName>
    <definedName name="Сузакский__район_4" localSheetId="2">#REF!</definedName>
    <definedName name="Сузакский__район_4" localSheetId="7">#REF!</definedName>
    <definedName name="Сузакский__район_4" localSheetId="8">#REF!</definedName>
    <definedName name="Сузакский__район_4" localSheetId="5">#REF!</definedName>
    <definedName name="Сузакский__район_4" localSheetId="6">#REF!</definedName>
    <definedName name="Сузакский__район_4" localSheetId="1">#REF!</definedName>
    <definedName name="Сузакский__район_4">#REF!</definedName>
    <definedName name="Сузакский__район_5" localSheetId="4">#REF!</definedName>
    <definedName name="Сузакский__район_5" localSheetId="3">#REF!</definedName>
    <definedName name="Сузакский__район_5" localSheetId="2">#REF!</definedName>
    <definedName name="Сузакский__район_5" localSheetId="7">#REF!</definedName>
    <definedName name="Сузакский__район_5" localSheetId="8">#REF!</definedName>
    <definedName name="Сузакский__район_5" localSheetId="5">#REF!</definedName>
    <definedName name="Сузакский__район_5" localSheetId="6">#REF!</definedName>
    <definedName name="Сузакский__район_5" localSheetId="1">#REF!</definedName>
    <definedName name="Сузакский__район_5">#REF!</definedName>
    <definedName name="Сузакский__район_6" localSheetId="4">#REF!</definedName>
    <definedName name="Сузакский__район_6" localSheetId="3">#REF!</definedName>
    <definedName name="Сузакский__район_6" localSheetId="2">#REF!</definedName>
    <definedName name="Сузакский__район_6" localSheetId="7">#REF!</definedName>
    <definedName name="Сузакский__район_6" localSheetId="8">#REF!</definedName>
    <definedName name="Сузакский__район_6" localSheetId="5">#REF!</definedName>
    <definedName name="Сузакский__район_6" localSheetId="6">#REF!</definedName>
    <definedName name="Сузакский__район_6" localSheetId="1">#REF!</definedName>
    <definedName name="Сузакский__район_6">#REF!</definedName>
    <definedName name="Сузакский__район_7" localSheetId="4">#REF!</definedName>
    <definedName name="Сузакский__район_7" localSheetId="3">#REF!</definedName>
    <definedName name="Сузакский__район_7" localSheetId="2">#REF!</definedName>
    <definedName name="Сузакский__район_7" localSheetId="7">#REF!</definedName>
    <definedName name="Сузакский__район_7" localSheetId="8">#REF!</definedName>
    <definedName name="Сузакский__район_7" localSheetId="5">#REF!</definedName>
    <definedName name="Сузакский__район_7" localSheetId="6">#REF!</definedName>
    <definedName name="Сузакский__район_7" localSheetId="1">#REF!</definedName>
    <definedName name="Сузакский__район_7">#REF!</definedName>
    <definedName name="Сузакский__район_8" localSheetId="4">#REF!</definedName>
    <definedName name="Сузакский__район_8" localSheetId="3">#REF!</definedName>
    <definedName name="Сузакский__район_8" localSheetId="2">#REF!</definedName>
    <definedName name="Сузакский__район_8" localSheetId="7">#REF!</definedName>
    <definedName name="Сузакский__район_8" localSheetId="8">#REF!</definedName>
    <definedName name="Сузакский__район_8" localSheetId="5">#REF!</definedName>
    <definedName name="Сузакский__район_8" localSheetId="6">#REF!</definedName>
    <definedName name="Сузакский__район_8" localSheetId="1">#REF!</definedName>
    <definedName name="Сузакский__район_8">#REF!</definedName>
    <definedName name="Сузакский__район_9" localSheetId="4">#REF!</definedName>
    <definedName name="Сузакский__район_9" localSheetId="3">#REF!</definedName>
    <definedName name="Сузакский__район_9" localSheetId="2">#REF!</definedName>
    <definedName name="Сузакский__район_9" localSheetId="7">#REF!</definedName>
    <definedName name="Сузакский__район_9" localSheetId="8">#REF!</definedName>
    <definedName name="Сузакский__район_9" localSheetId="5">#REF!</definedName>
    <definedName name="Сузакский__район_9" localSheetId="6">#REF!</definedName>
    <definedName name="Сузакский__район_9" localSheetId="1">#REF!</definedName>
    <definedName name="Сузакский__район_9">#REF!</definedName>
    <definedName name="СУКА" localSheetId="4">#REF!</definedName>
    <definedName name="СУКА" localSheetId="3">#REF!</definedName>
    <definedName name="СУКА" localSheetId="2">#REF!</definedName>
    <definedName name="СУКА" localSheetId="7">#REF!</definedName>
    <definedName name="СУКА" localSheetId="8">#REF!</definedName>
    <definedName name="СУКА" localSheetId="5">#REF!</definedName>
    <definedName name="СУКА" localSheetId="6">#REF!</definedName>
    <definedName name="СУКА" localSheetId="1">#REF!</definedName>
    <definedName name="СУКА">#REF!</definedName>
    <definedName name="сумма" localSheetId="4">#REF!</definedName>
    <definedName name="сумма" localSheetId="3">#REF!</definedName>
    <definedName name="сумма" localSheetId="2">#REF!</definedName>
    <definedName name="сумма" localSheetId="7">#REF!</definedName>
    <definedName name="сумма" localSheetId="8">#REF!</definedName>
    <definedName name="сумма" localSheetId="5">#REF!</definedName>
    <definedName name="сумма" localSheetId="6">#REF!</definedName>
    <definedName name="сумма" localSheetId="1">#REF!</definedName>
    <definedName name="сумма">#REF!</definedName>
    <definedName name="сумма_аморт_отчисл_в_год">#N/A</definedName>
    <definedName name="сумма2" localSheetId="4">#REF!</definedName>
    <definedName name="сумма2" localSheetId="3">#REF!</definedName>
    <definedName name="сумма2" localSheetId="2">#REF!</definedName>
    <definedName name="сумма2" localSheetId="7">#REF!</definedName>
    <definedName name="сумма2" localSheetId="8">#REF!</definedName>
    <definedName name="сумма2" localSheetId="5">#REF!</definedName>
    <definedName name="сумма2" localSheetId="6">#REF!</definedName>
    <definedName name="сумма2" localSheetId="1">#REF!</definedName>
    <definedName name="сумма2">#REF!</definedName>
    <definedName name="сча" localSheetId="4">#REF!</definedName>
    <definedName name="сча" localSheetId="3">#REF!</definedName>
    <definedName name="сча" localSheetId="2">#REF!</definedName>
    <definedName name="сча" localSheetId="7">#REF!</definedName>
    <definedName name="сча" localSheetId="8">#REF!</definedName>
    <definedName name="сча" localSheetId="5">#REF!</definedName>
    <definedName name="сча" localSheetId="6">#REF!</definedName>
    <definedName name="сча" localSheetId="1">#REF!</definedName>
    <definedName name="сча">#REF!</definedName>
    <definedName name="счя3" localSheetId="4">#REF!</definedName>
    <definedName name="счя3" localSheetId="3">#REF!</definedName>
    <definedName name="счя3" localSheetId="2">#REF!</definedName>
    <definedName name="счя3" localSheetId="7">#REF!</definedName>
    <definedName name="счя3" localSheetId="8">#REF!</definedName>
    <definedName name="счя3" localSheetId="5">#REF!</definedName>
    <definedName name="счя3" localSheetId="6">#REF!</definedName>
    <definedName name="счя3" localSheetId="1">#REF!</definedName>
    <definedName name="счя3">#REF!</definedName>
    <definedName name="сяры" localSheetId="4">'[15]yO302.1'!#REF!</definedName>
    <definedName name="сяры" localSheetId="3">'[15]yO302.1'!#REF!</definedName>
    <definedName name="сяры" localSheetId="2">'[15]yO302.1'!#REF!</definedName>
    <definedName name="сяры" localSheetId="7">'[15]yO302.1'!#REF!</definedName>
    <definedName name="сяры" localSheetId="8">'[15]yO302.1'!#REF!</definedName>
    <definedName name="сяры" localSheetId="5">'[15]yO302.1'!#REF!</definedName>
    <definedName name="сяры" localSheetId="6">'[15]yO302.1'!#REF!</definedName>
    <definedName name="сяры" localSheetId="1">'[15]yO302.1'!#REF!</definedName>
    <definedName name="сяры">'[15]yO302.1'!#REF!</definedName>
    <definedName name="т" localSheetId="4">#REF!</definedName>
    <definedName name="т" localSheetId="3">#REF!</definedName>
    <definedName name="т" localSheetId="2">#REF!</definedName>
    <definedName name="т" localSheetId="7">#REF!</definedName>
    <definedName name="т" localSheetId="8">#REF!</definedName>
    <definedName name="т" localSheetId="5">#REF!</definedName>
    <definedName name="т" localSheetId="6">#REF!</definedName>
    <definedName name="т" localSheetId="1">#REF!</definedName>
    <definedName name="т">#REF!</definedName>
    <definedName name="т_1" localSheetId="4">#REF!</definedName>
    <definedName name="т_1" localSheetId="3">#REF!</definedName>
    <definedName name="т_1" localSheetId="2">#REF!</definedName>
    <definedName name="т_1" localSheetId="7">#REF!</definedName>
    <definedName name="т_1" localSheetId="8">#REF!</definedName>
    <definedName name="т_1" localSheetId="5">#REF!</definedName>
    <definedName name="т_1" localSheetId="6">#REF!</definedName>
    <definedName name="т_1" localSheetId="1">#REF!</definedName>
    <definedName name="т_1">#REF!</definedName>
    <definedName name="т_2" localSheetId="4">#REF!</definedName>
    <definedName name="т_2" localSheetId="3">#REF!</definedName>
    <definedName name="т_2" localSheetId="2">#REF!</definedName>
    <definedName name="т_2" localSheetId="7">#REF!</definedName>
    <definedName name="т_2" localSheetId="8">#REF!</definedName>
    <definedName name="т_2" localSheetId="5">#REF!</definedName>
    <definedName name="т_2" localSheetId="6">#REF!</definedName>
    <definedName name="т_2" localSheetId="1">#REF!</definedName>
    <definedName name="т_2">#REF!</definedName>
    <definedName name="т_3" localSheetId="4">#REF!</definedName>
    <definedName name="т_3" localSheetId="3">#REF!</definedName>
    <definedName name="т_3" localSheetId="2">#REF!</definedName>
    <definedName name="т_3" localSheetId="7">#REF!</definedName>
    <definedName name="т_3" localSheetId="8">#REF!</definedName>
    <definedName name="т_3" localSheetId="5">#REF!</definedName>
    <definedName name="т_3" localSheetId="6">#REF!</definedName>
    <definedName name="т_3" localSheetId="1">#REF!</definedName>
    <definedName name="т_3">#REF!</definedName>
    <definedName name="т_4" localSheetId="4">#REF!</definedName>
    <definedName name="т_4" localSheetId="3">#REF!</definedName>
    <definedName name="т_4" localSheetId="2">#REF!</definedName>
    <definedName name="т_4" localSheetId="7">#REF!</definedName>
    <definedName name="т_4" localSheetId="8">#REF!</definedName>
    <definedName name="т_4" localSheetId="5">#REF!</definedName>
    <definedName name="т_4" localSheetId="6">#REF!</definedName>
    <definedName name="т_4" localSheetId="1">#REF!</definedName>
    <definedName name="т_4">#REF!</definedName>
    <definedName name="Т8" localSheetId="4">#REF!</definedName>
    <definedName name="Т8" localSheetId="3">#REF!</definedName>
    <definedName name="Т8" localSheetId="2">#REF!</definedName>
    <definedName name="Т8" localSheetId="7">#REF!</definedName>
    <definedName name="Т8" localSheetId="8">#REF!</definedName>
    <definedName name="Т8" localSheetId="5">#REF!</definedName>
    <definedName name="Т8" localSheetId="6">#REF!</definedName>
    <definedName name="Т8" localSheetId="1">#REF!</definedName>
    <definedName name="Т8">#REF!</definedName>
    <definedName name="Т82" localSheetId="4">#REF!</definedName>
    <definedName name="Т82" localSheetId="3">#REF!</definedName>
    <definedName name="Т82" localSheetId="2">#REF!</definedName>
    <definedName name="Т82" localSheetId="7">#REF!</definedName>
    <definedName name="Т82" localSheetId="8">#REF!</definedName>
    <definedName name="Т82" localSheetId="5">#REF!</definedName>
    <definedName name="Т82" localSheetId="6">#REF!</definedName>
    <definedName name="Т82" localSheetId="1">#REF!</definedName>
    <definedName name="Т82">#REF!</definedName>
    <definedName name="таб" localSheetId="4">#REF!</definedName>
    <definedName name="таб" localSheetId="3">#REF!</definedName>
    <definedName name="таб" localSheetId="2">#REF!</definedName>
    <definedName name="таб" localSheetId="7">#REF!</definedName>
    <definedName name="таб" localSheetId="8">#REF!</definedName>
    <definedName name="таб" localSheetId="5">#REF!</definedName>
    <definedName name="таб" localSheetId="6">#REF!</definedName>
    <definedName name="таб" localSheetId="1">#REF!</definedName>
    <definedName name="таб">#REF!</definedName>
    <definedName name="таблица" localSheetId="4">#REF!</definedName>
    <definedName name="таблица" localSheetId="3">#REF!</definedName>
    <definedName name="таблица" localSheetId="2">#REF!</definedName>
    <definedName name="таблица" localSheetId="7">#REF!</definedName>
    <definedName name="таблица" localSheetId="8">#REF!</definedName>
    <definedName name="таблица" localSheetId="5">#REF!</definedName>
    <definedName name="таблица" localSheetId="6">#REF!</definedName>
    <definedName name="таблица" localSheetId="1">#REF!</definedName>
    <definedName name="таблица">#REF!</definedName>
    <definedName name="Тар" localSheetId="4">#REF!</definedName>
    <definedName name="Тар" localSheetId="3">#REF!</definedName>
    <definedName name="Тар" localSheetId="2">#REF!</definedName>
    <definedName name="Тар" localSheetId="7">#REF!</definedName>
    <definedName name="Тар" localSheetId="8">#REF!</definedName>
    <definedName name="Тар" localSheetId="5">#REF!</definedName>
    <definedName name="Тар" localSheetId="6">#REF!</definedName>
    <definedName name="Тар" localSheetId="1">#REF!</definedName>
    <definedName name="Тар">#REF!</definedName>
    <definedName name="тар_ауп">[10]Main!$C$94</definedName>
    <definedName name="тар_вп">[10]Main!$C$96</definedName>
    <definedName name="тар_пп">[10]Main!$C$95</definedName>
    <definedName name="Тариф" localSheetId="4">#REF!</definedName>
    <definedName name="Тариф" localSheetId="3">#REF!</definedName>
    <definedName name="Тариф" localSheetId="2">#REF!</definedName>
    <definedName name="Тариф" localSheetId="7">#REF!</definedName>
    <definedName name="Тариф" localSheetId="8">#REF!</definedName>
    <definedName name="Тариф" localSheetId="5">#REF!</definedName>
    <definedName name="Тариф" localSheetId="6">#REF!</definedName>
    <definedName name="Тариф" localSheetId="0">#REF!</definedName>
    <definedName name="Тариф" localSheetId="1">#REF!</definedName>
    <definedName name="Тариф">#REF!</definedName>
    <definedName name="Тарификатор" localSheetId="4">#REF!</definedName>
    <definedName name="Тарификатор" localSheetId="3">#REF!</definedName>
    <definedName name="Тарификатор" localSheetId="2">#REF!</definedName>
    <definedName name="Тарификатор" localSheetId="7">#REF!</definedName>
    <definedName name="Тарификатор" localSheetId="8">#REF!</definedName>
    <definedName name="Тарификатор" localSheetId="5">#REF!</definedName>
    <definedName name="Тарификатор" localSheetId="6">#REF!</definedName>
    <definedName name="Тарификатор" localSheetId="1">#REF!</definedName>
    <definedName name="Тарификатор">#REF!</definedName>
    <definedName name="Тарификация" localSheetId="4">#REF!</definedName>
    <definedName name="Тарификация" localSheetId="3">#REF!</definedName>
    <definedName name="Тарификация" localSheetId="2">#REF!</definedName>
    <definedName name="Тарификация" localSheetId="7">#REF!</definedName>
    <definedName name="Тарификация" localSheetId="8">#REF!</definedName>
    <definedName name="Тарификация" localSheetId="5">#REF!</definedName>
    <definedName name="Тарификация" localSheetId="6">#REF!</definedName>
    <definedName name="Тарификация" localSheetId="1">#REF!</definedName>
    <definedName name="Тарификация">#REF!</definedName>
    <definedName name="тверд" localSheetId="4">#REF!</definedName>
    <definedName name="тверд" localSheetId="3">#REF!</definedName>
    <definedName name="тверд" localSheetId="2">#REF!</definedName>
    <definedName name="тверд" localSheetId="7">#REF!</definedName>
    <definedName name="тверд" localSheetId="8">#REF!</definedName>
    <definedName name="тверд" localSheetId="5">#REF!</definedName>
    <definedName name="тверд" localSheetId="6">#REF!</definedName>
    <definedName name="тверд" localSheetId="1">#REF!</definedName>
    <definedName name="тверд">#REF!</definedName>
    <definedName name="тгщх" localSheetId="4">#REF!</definedName>
    <definedName name="тгщх" localSheetId="3">#REF!</definedName>
    <definedName name="тгщх" localSheetId="2">#REF!</definedName>
    <definedName name="тгщх" localSheetId="7">#REF!</definedName>
    <definedName name="тгщх" localSheetId="8">#REF!</definedName>
    <definedName name="тгщх" localSheetId="5">#REF!</definedName>
    <definedName name="тгщх" localSheetId="6">#REF!</definedName>
    <definedName name="тгщх" localSheetId="1">#REF!</definedName>
    <definedName name="тгщх">#REF!</definedName>
    <definedName name="тдз" localSheetId="4">#REF!</definedName>
    <definedName name="тдз" localSheetId="3">#REF!</definedName>
    <definedName name="тдз" localSheetId="2">#REF!</definedName>
    <definedName name="тдз" localSheetId="7">#REF!</definedName>
    <definedName name="тдз" localSheetId="8">#REF!</definedName>
    <definedName name="тдз" localSheetId="5">#REF!</definedName>
    <definedName name="тдз" localSheetId="6">#REF!</definedName>
    <definedName name="тдз" localSheetId="1">#REF!</definedName>
    <definedName name="тдз">#REF!</definedName>
    <definedName name="текущ" localSheetId="4">#REF!</definedName>
    <definedName name="текущ" localSheetId="3">#REF!</definedName>
    <definedName name="текущ" localSheetId="2">#REF!</definedName>
    <definedName name="текущ" localSheetId="7">#REF!</definedName>
    <definedName name="текущ" localSheetId="8">#REF!</definedName>
    <definedName name="текущ" localSheetId="5">#REF!</definedName>
    <definedName name="текущ" localSheetId="6">#REF!</definedName>
    <definedName name="текущ" localSheetId="1">#REF!</definedName>
    <definedName name="текущ">#REF!</definedName>
    <definedName name="телефон">[10]Main!$B$18</definedName>
    <definedName name="ти" localSheetId="4">#REF!</definedName>
    <definedName name="ти" localSheetId="3">#REF!</definedName>
    <definedName name="ти" localSheetId="2">#REF!</definedName>
    <definedName name="ти" localSheetId="7">#REF!</definedName>
    <definedName name="ти" localSheetId="8">#REF!</definedName>
    <definedName name="ти" localSheetId="5">#REF!</definedName>
    <definedName name="ти" localSheetId="6">#REF!</definedName>
    <definedName name="ти" localSheetId="1">#REF!</definedName>
    <definedName name="ти">#REF!</definedName>
    <definedName name="тим" localSheetId="4">#REF!</definedName>
    <definedName name="тим" localSheetId="3">#REF!</definedName>
    <definedName name="тим" localSheetId="2">#REF!</definedName>
    <definedName name="тим" localSheetId="7">#REF!</definedName>
    <definedName name="тим" localSheetId="8">#REF!</definedName>
    <definedName name="тим" localSheetId="5">#REF!</definedName>
    <definedName name="тим" localSheetId="6">#REF!</definedName>
    <definedName name="тим" localSheetId="1">#REF!</definedName>
    <definedName name="тим">#REF!</definedName>
    <definedName name="тима" localSheetId="4">#REF!</definedName>
    <definedName name="тима" localSheetId="3">#REF!</definedName>
    <definedName name="тима" localSheetId="2">#REF!</definedName>
    <definedName name="тима" localSheetId="7">#REF!</definedName>
    <definedName name="тима" localSheetId="8">#REF!</definedName>
    <definedName name="тима" localSheetId="5">#REF!</definedName>
    <definedName name="тима" localSheetId="6">#REF!</definedName>
    <definedName name="тима" localSheetId="1">#REF!</definedName>
    <definedName name="тима">#REF!</definedName>
    <definedName name="Тип_пункта">'[48]Тип пункта плана'!$A$1:$A$3</definedName>
    <definedName name="Тип_пункта_1" localSheetId="4">#REF!</definedName>
    <definedName name="Тип_пункта_1" localSheetId="3">#REF!</definedName>
    <definedName name="Тип_пункта_1" localSheetId="2">#REF!</definedName>
    <definedName name="Тип_пункта_1" localSheetId="7">#REF!</definedName>
    <definedName name="Тип_пункта_1" localSheetId="8">#REF!</definedName>
    <definedName name="Тип_пункта_1" localSheetId="5">#REF!</definedName>
    <definedName name="Тип_пункта_1" localSheetId="6">#REF!</definedName>
    <definedName name="Тип_пункта_1" localSheetId="0">#REF!</definedName>
    <definedName name="Тип_пункта_1" localSheetId="1">#REF!</definedName>
    <definedName name="Тип_пункта_1">#REF!</definedName>
    <definedName name="Тип_пункта_2" localSheetId="4">#REF!</definedName>
    <definedName name="Тип_пункта_2" localSheetId="3">#REF!</definedName>
    <definedName name="Тип_пункта_2" localSheetId="2">#REF!</definedName>
    <definedName name="Тип_пункта_2" localSheetId="7">#REF!</definedName>
    <definedName name="Тип_пункта_2" localSheetId="8">#REF!</definedName>
    <definedName name="Тип_пункта_2" localSheetId="5">#REF!</definedName>
    <definedName name="Тип_пункта_2" localSheetId="6">#REF!</definedName>
    <definedName name="Тип_пункта_2" localSheetId="1">#REF!</definedName>
    <definedName name="Тип_пункта_2">#REF!</definedName>
    <definedName name="Тип_пункта_3" localSheetId="4">#REF!</definedName>
    <definedName name="Тип_пункта_3" localSheetId="3">#REF!</definedName>
    <definedName name="Тип_пункта_3" localSheetId="2">#REF!</definedName>
    <definedName name="Тип_пункта_3" localSheetId="7">#REF!</definedName>
    <definedName name="Тип_пункта_3" localSheetId="8">#REF!</definedName>
    <definedName name="Тип_пункта_3" localSheetId="5">#REF!</definedName>
    <definedName name="Тип_пункта_3" localSheetId="6">#REF!</definedName>
    <definedName name="Тип_пункта_3" localSheetId="1">#REF!</definedName>
    <definedName name="Тип_пункта_3">#REF!</definedName>
    <definedName name="Тип_пункта_4" localSheetId="4">#REF!</definedName>
    <definedName name="Тип_пункта_4" localSheetId="3">#REF!</definedName>
    <definedName name="Тип_пункта_4" localSheetId="2">#REF!</definedName>
    <definedName name="Тип_пункта_4" localSheetId="7">#REF!</definedName>
    <definedName name="Тип_пункта_4" localSheetId="8">#REF!</definedName>
    <definedName name="Тип_пункта_4" localSheetId="5">#REF!</definedName>
    <definedName name="Тип_пункта_4" localSheetId="6">#REF!</definedName>
    <definedName name="Тип_пункта_4" localSheetId="1">#REF!</definedName>
    <definedName name="Тип_пункта_4">#REF!</definedName>
    <definedName name="Тип_пункта_5" localSheetId="4">#REF!</definedName>
    <definedName name="Тип_пункта_5" localSheetId="3">#REF!</definedName>
    <definedName name="Тип_пункта_5" localSheetId="2">#REF!</definedName>
    <definedName name="Тип_пункта_5" localSheetId="7">#REF!</definedName>
    <definedName name="Тип_пункта_5" localSheetId="8">#REF!</definedName>
    <definedName name="Тип_пункта_5" localSheetId="5">#REF!</definedName>
    <definedName name="Тип_пункта_5" localSheetId="6">#REF!</definedName>
    <definedName name="Тип_пункта_5" localSheetId="1">#REF!</definedName>
    <definedName name="Тип_пункта_5">#REF!</definedName>
    <definedName name="ТИРПАЕ" localSheetId="4">#REF!</definedName>
    <definedName name="ТИРПАЕ" localSheetId="3">#REF!</definedName>
    <definedName name="ТИРПАЕ" localSheetId="2">#REF!</definedName>
    <definedName name="ТИРПАЕ" localSheetId="7">#REF!</definedName>
    <definedName name="ТИРПАЕ" localSheetId="8">#REF!</definedName>
    <definedName name="ТИРПАЕ" localSheetId="5">#REF!</definedName>
    <definedName name="ТИРПАЕ" localSheetId="6">#REF!</definedName>
    <definedName name="ТИРПАЕ" localSheetId="1">#REF!</definedName>
    <definedName name="ТИРПАЕ">#REF!</definedName>
    <definedName name="титэк" localSheetId="4">#REF!</definedName>
    <definedName name="титэк" localSheetId="3">#REF!</definedName>
    <definedName name="титэк" localSheetId="2">#REF!</definedName>
    <definedName name="титэк" localSheetId="7">#REF!</definedName>
    <definedName name="титэк" localSheetId="8">#REF!</definedName>
    <definedName name="титэк" localSheetId="5">#REF!</definedName>
    <definedName name="титэк" localSheetId="6">#REF!</definedName>
    <definedName name="титэк" localSheetId="1">#REF!</definedName>
    <definedName name="титэк">#REF!</definedName>
    <definedName name="титэк1" localSheetId="4">#REF!</definedName>
    <definedName name="титэк1" localSheetId="3">#REF!</definedName>
    <definedName name="титэк1" localSheetId="2">#REF!</definedName>
    <definedName name="титэк1" localSheetId="7">#REF!</definedName>
    <definedName name="титэк1" localSheetId="8">#REF!</definedName>
    <definedName name="титэк1" localSheetId="5">#REF!</definedName>
    <definedName name="титэк1" localSheetId="6">#REF!</definedName>
    <definedName name="титэк1" localSheetId="1">#REF!</definedName>
    <definedName name="титэк1">#REF!</definedName>
    <definedName name="титэмба" localSheetId="4">#REF!</definedName>
    <definedName name="титэмба" localSheetId="3">#REF!</definedName>
    <definedName name="титэмба" localSheetId="2">#REF!</definedName>
    <definedName name="титэмба" localSheetId="7">#REF!</definedName>
    <definedName name="титэмба" localSheetId="8">#REF!</definedName>
    <definedName name="титэмба" localSheetId="5">#REF!</definedName>
    <definedName name="титэмба" localSheetId="6">#REF!</definedName>
    <definedName name="титэмба" localSheetId="1">#REF!</definedName>
    <definedName name="титэмба">#REF!</definedName>
    <definedName name="Товар" localSheetId="4">#REF!</definedName>
    <definedName name="Товар" localSheetId="3">#REF!</definedName>
    <definedName name="Товар" localSheetId="2">#REF!</definedName>
    <definedName name="Товар" localSheetId="7">#REF!</definedName>
    <definedName name="Товар" localSheetId="8">#REF!</definedName>
    <definedName name="Товар" localSheetId="5">#REF!</definedName>
    <definedName name="Товар" localSheetId="6">#REF!</definedName>
    <definedName name="Товар" localSheetId="1">#REF!</definedName>
    <definedName name="Товар">#REF!</definedName>
    <definedName name="Товар_1" localSheetId="4">#REF!</definedName>
    <definedName name="Товар_1" localSheetId="3">#REF!</definedName>
    <definedName name="Товар_1" localSheetId="2">#REF!</definedName>
    <definedName name="Товар_1" localSheetId="7">#REF!</definedName>
    <definedName name="Товар_1" localSheetId="8">#REF!</definedName>
    <definedName name="Товар_1" localSheetId="5">#REF!</definedName>
    <definedName name="Товар_1" localSheetId="6">#REF!</definedName>
    <definedName name="Товар_1" localSheetId="1">#REF!</definedName>
    <definedName name="Товар_1">#REF!</definedName>
    <definedName name="Товар_2" localSheetId="4">#REF!</definedName>
    <definedName name="Товар_2" localSheetId="3">#REF!</definedName>
    <definedName name="Товар_2" localSheetId="2">#REF!</definedName>
    <definedName name="Товар_2" localSheetId="7">#REF!</definedName>
    <definedName name="Товар_2" localSheetId="8">#REF!</definedName>
    <definedName name="Товар_2" localSheetId="5">#REF!</definedName>
    <definedName name="Товар_2" localSheetId="6">#REF!</definedName>
    <definedName name="Товар_2" localSheetId="1">#REF!</definedName>
    <definedName name="Товар_2">#REF!</definedName>
    <definedName name="Товар_3" localSheetId="4">#REF!</definedName>
    <definedName name="Товар_3" localSheetId="3">#REF!</definedName>
    <definedName name="Товар_3" localSheetId="2">#REF!</definedName>
    <definedName name="Товар_3" localSheetId="7">#REF!</definedName>
    <definedName name="Товар_3" localSheetId="8">#REF!</definedName>
    <definedName name="Товар_3" localSheetId="5">#REF!</definedName>
    <definedName name="Товар_3" localSheetId="6">#REF!</definedName>
    <definedName name="Товар_3" localSheetId="1">#REF!</definedName>
    <definedName name="Товар_3">#REF!</definedName>
    <definedName name="Товар_4" localSheetId="4">#REF!</definedName>
    <definedName name="Товар_4" localSheetId="3">#REF!</definedName>
    <definedName name="Товар_4" localSheetId="2">#REF!</definedName>
    <definedName name="Товар_4" localSheetId="7">#REF!</definedName>
    <definedName name="Товар_4" localSheetId="8">#REF!</definedName>
    <definedName name="Товар_4" localSheetId="5">#REF!</definedName>
    <definedName name="Товар_4" localSheetId="6">#REF!</definedName>
    <definedName name="Товар_4" localSheetId="1">#REF!</definedName>
    <definedName name="Товар_4">#REF!</definedName>
    <definedName name="Толебийский_район" localSheetId="4">#REF!</definedName>
    <definedName name="Толебийский_район" localSheetId="3">#REF!</definedName>
    <definedName name="Толебийский_район" localSheetId="2">#REF!</definedName>
    <definedName name="Толебийский_район" localSheetId="7">#REF!</definedName>
    <definedName name="Толебийский_район" localSheetId="8">#REF!</definedName>
    <definedName name="Толебийский_район" localSheetId="5">#REF!</definedName>
    <definedName name="Толебийский_район" localSheetId="6">#REF!</definedName>
    <definedName name="Толебийский_район" localSheetId="1">#REF!</definedName>
    <definedName name="Толебийский_район">#REF!</definedName>
    <definedName name="Толебийский_район_1" localSheetId="4">#REF!</definedName>
    <definedName name="Толебийский_район_1" localSheetId="3">#REF!</definedName>
    <definedName name="Толебийский_район_1" localSheetId="2">#REF!</definedName>
    <definedName name="Толебийский_район_1" localSheetId="7">#REF!</definedName>
    <definedName name="Толебийский_район_1" localSheetId="8">#REF!</definedName>
    <definedName name="Толебийский_район_1" localSheetId="5">#REF!</definedName>
    <definedName name="Толебийский_район_1" localSheetId="6">#REF!</definedName>
    <definedName name="Толебийский_район_1" localSheetId="1">#REF!</definedName>
    <definedName name="Толебийский_район_1">#REF!</definedName>
    <definedName name="Толебийский_район_10" localSheetId="4">#REF!</definedName>
    <definedName name="Толебийский_район_10" localSheetId="3">#REF!</definedName>
    <definedName name="Толебийский_район_10" localSheetId="2">#REF!</definedName>
    <definedName name="Толебийский_район_10" localSheetId="7">#REF!</definedName>
    <definedName name="Толебийский_район_10" localSheetId="8">#REF!</definedName>
    <definedName name="Толебийский_район_10" localSheetId="5">#REF!</definedName>
    <definedName name="Толебийский_район_10" localSheetId="6">#REF!</definedName>
    <definedName name="Толебийский_район_10" localSheetId="1">#REF!</definedName>
    <definedName name="Толебийский_район_10">#REF!</definedName>
    <definedName name="Толебийский_район_11" localSheetId="4">#REF!</definedName>
    <definedName name="Толебийский_район_11" localSheetId="3">#REF!</definedName>
    <definedName name="Толебийский_район_11" localSheetId="2">#REF!</definedName>
    <definedName name="Толебийский_район_11" localSheetId="7">#REF!</definedName>
    <definedName name="Толебийский_район_11" localSheetId="8">#REF!</definedName>
    <definedName name="Толебийский_район_11" localSheetId="5">#REF!</definedName>
    <definedName name="Толебийский_район_11" localSheetId="6">#REF!</definedName>
    <definedName name="Толебийский_район_11" localSheetId="1">#REF!</definedName>
    <definedName name="Толебийский_район_11">#REF!</definedName>
    <definedName name="Толебийский_район_12" localSheetId="4">#REF!</definedName>
    <definedName name="Толебийский_район_12" localSheetId="3">#REF!</definedName>
    <definedName name="Толебийский_район_12" localSheetId="2">#REF!</definedName>
    <definedName name="Толебийский_район_12" localSheetId="7">#REF!</definedName>
    <definedName name="Толебийский_район_12" localSheetId="8">#REF!</definedName>
    <definedName name="Толебийский_район_12" localSheetId="5">#REF!</definedName>
    <definedName name="Толебийский_район_12" localSheetId="6">#REF!</definedName>
    <definedName name="Толебийский_район_12" localSheetId="1">#REF!</definedName>
    <definedName name="Толебийский_район_12">#REF!</definedName>
    <definedName name="Толебийский_район_13" localSheetId="4">#REF!</definedName>
    <definedName name="Толебийский_район_13" localSheetId="3">#REF!</definedName>
    <definedName name="Толебийский_район_13" localSheetId="2">#REF!</definedName>
    <definedName name="Толебийский_район_13" localSheetId="7">#REF!</definedName>
    <definedName name="Толебийский_район_13" localSheetId="8">#REF!</definedName>
    <definedName name="Толебийский_район_13" localSheetId="5">#REF!</definedName>
    <definedName name="Толебийский_район_13" localSheetId="6">#REF!</definedName>
    <definedName name="Толебийский_район_13" localSheetId="1">#REF!</definedName>
    <definedName name="Толебийский_район_13">#REF!</definedName>
    <definedName name="Толебийский_район_2" localSheetId="4">#REF!</definedName>
    <definedName name="Толебийский_район_2" localSheetId="3">#REF!</definedName>
    <definedName name="Толебийский_район_2" localSheetId="2">#REF!</definedName>
    <definedName name="Толебийский_район_2" localSheetId="7">#REF!</definedName>
    <definedName name="Толебийский_район_2" localSheetId="8">#REF!</definedName>
    <definedName name="Толебийский_район_2" localSheetId="5">#REF!</definedName>
    <definedName name="Толебийский_район_2" localSheetId="6">#REF!</definedName>
    <definedName name="Толебийский_район_2" localSheetId="1">#REF!</definedName>
    <definedName name="Толебийский_район_2">#REF!</definedName>
    <definedName name="Толебийский_район_3" localSheetId="4">#REF!</definedName>
    <definedName name="Толебийский_район_3" localSheetId="3">#REF!</definedName>
    <definedName name="Толебийский_район_3" localSheetId="2">#REF!</definedName>
    <definedName name="Толебийский_район_3" localSheetId="7">#REF!</definedName>
    <definedName name="Толебийский_район_3" localSheetId="8">#REF!</definedName>
    <definedName name="Толебийский_район_3" localSheetId="5">#REF!</definedName>
    <definedName name="Толебийский_район_3" localSheetId="6">#REF!</definedName>
    <definedName name="Толебийский_район_3" localSheetId="1">#REF!</definedName>
    <definedName name="Толебийский_район_3">#REF!</definedName>
    <definedName name="Толебийский_район_4" localSheetId="4">#REF!</definedName>
    <definedName name="Толебийский_район_4" localSheetId="3">#REF!</definedName>
    <definedName name="Толебийский_район_4" localSheetId="2">#REF!</definedName>
    <definedName name="Толебийский_район_4" localSheetId="7">#REF!</definedName>
    <definedName name="Толебийский_район_4" localSheetId="8">#REF!</definedName>
    <definedName name="Толебийский_район_4" localSheetId="5">#REF!</definedName>
    <definedName name="Толебийский_район_4" localSheetId="6">#REF!</definedName>
    <definedName name="Толебийский_район_4" localSheetId="1">#REF!</definedName>
    <definedName name="Толебийский_район_4">#REF!</definedName>
    <definedName name="Толебийский_район_5" localSheetId="4">#REF!</definedName>
    <definedName name="Толебийский_район_5" localSheetId="3">#REF!</definedName>
    <definedName name="Толебийский_район_5" localSheetId="2">#REF!</definedName>
    <definedName name="Толебийский_район_5" localSheetId="7">#REF!</definedName>
    <definedName name="Толебийский_район_5" localSheetId="8">#REF!</definedName>
    <definedName name="Толебийский_район_5" localSheetId="5">#REF!</definedName>
    <definedName name="Толебийский_район_5" localSheetId="6">#REF!</definedName>
    <definedName name="Толебийский_район_5" localSheetId="1">#REF!</definedName>
    <definedName name="Толебийский_район_5">#REF!</definedName>
    <definedName name="Толебийский_район_6" localSheetId="4">#REF!</definedName>
    <definedName name="Толебийский_район_6" localSheetId="3">#REF!</definedName>
    <definedName name="Толебийский_район_6" localSheetId="2">#REF!</definedName>
    <definedName name="Толебийский_район_6" localSheetId="7">#REF!</definedName>
    <definedName name="Толебийский_район_6" localSheetId="8">#REF!</definedName>
    <definedName name="Толебийский_район_6" localSheetId="5">#REF!</definedName>
    <definedName name="Толебийский_район_6" localSheetId="6">#REF!</definedName>
    <definedName name="Толебийский_район_6" localSheetId="1">#REF!</definedName>
    <definedName name="Толебийский_район_6">#REF!</definedName>
    <definedName name="Толебийский_район_7" localSheetId="4">#REF!</definedName>
    <definedName name="Толебийский_район_7" localSheetId="3">#REF!</definedName>
    <definedName name="Толебийский_район_7" localSheetId="2">#REF!</definedName>
    <definedName name="Толебийский_район_7" localSheetId="7">#REF!</definedName>
    <definedName name="Толебийский_район_7" localSheetId="8">#REF!</definedName>
    <definedName name="Толебийский_район_7" localSheetId="5">#REF!</definedName>
    <definedName name="Толебийский_район_7" localSheetId="6">#REF!</definedName>
    <definedName name="Толебийский_район_7" localSheetId="1">#REF!</definedName>
    <definedName name="Толебийский_район_7">#REF!</definedName>
    <definedName name="Толебийский_район_8" localSheetId="4">#REF!</definedName>
    <definedName name="Толебийский_район_8" localSheetId="3">#REF!</definedName>
    <definedName name="Толебийский_район_8" localSheetId="2">#REF!</definedName>
    <definedName name="Толебийский_район_8" localSheetId="7">#REF!</definedName>
    <definedName name="Толебийский_район_8" localSheetId="8">#REF!</definedName>
    <definedName name="Толебийский_район_8" localSheetId="5">#REF!</definedName>
    <definedName name="Толебийский_район_8" localSheetId="6">#REF!</definedName>
    <definedName name="Толебийский_район_8" localSheetId="1">#REF!</definedName>
    <definedName name="Толебийский_район_8">#REF!</definedName>
    <definedName name="Толебийский_район_9" localSheetId="4">#REF!</definedName>
    <definedName name="Толебийский_район_9" localSheetId="3">#REF!</definedName>
    <definedName name="Толебийский_район_9" localSheetId="2">#REF!</definedName>
    <definedName name="Толебийский_район_9" localSheetId="7">#REF!</definedName>
    <definedName name="Толебийский_район_9" localSheetId="8">#REF!</definedName>
    <definedName name="Толебийский_район_9" localSheetId="5">#REF!</definedName>
    <definedName name="Толебийский_район_9" localSheetId="6">#REF!</definedName>
    <definedName name="Толебийский_район_9" localSheetId="1">#REF!</definedName>
    <definedName name="Толебийский_район_9">#REF!</definedName>
    <definedName name="толубаев12358" localSheetId="4">#REF!</definedName>
    <definedName name="толубаев12358" localSheetId="3">#REF!</definedName>
    <definedName name="толубаев12358" localSheetId="2">#REF!</definedName>
    <definedName name="толубаев12358" localSheetId="7">#REF!</definedName>
    <definedName name="толубаев12358" localSheetId="8">#REF!</definedName>
    <definedName name="толубаев12358" localSheetId="5">#REF!</definedName>
    <definedName name="толубаев12358" localSheetId="6">#REF!</definedName>
    <definedName name="толубаев12358" localSheetId="1">#REF!</definedName>
    <definedName name="толубаев12358">#REF!</definedName>
    <definedName name="тор" localSheetId="4">#REF!</definedName>
    <definedName name="тор" localSheetId="3">#REF!</definedName>
    <definedName name="тор" localSheetId="2">#REF!</definedName>
    <definedName name="тор" localSheetId="7">#REF!</definedName>
    <definedName name="тор" localSheetId="8">#REF!</definedName>
    <definedName name="тор" localSheetId="5">#REF!</definedName>
    <definedName name="тор" localSheetId="6">#REF!</definedName>
    <definedName name="тор" localSheetId="1">#REF!</definedName>
    <definedName name="тор">#REF!</definedName>
    <definedName name="тп" localSheetId="4" hidden="1">{#N/A,#N/A,TRUE,"Лист1";#N/A,#N/A,TRUE,"Лист2";#N/A,#N/A,TRUE,"Лист3"}</definedName>
    <definedName name="тп" localSheetId="3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localSheetId="7" hidden="1">{#N/A,#N/A,TRUE,"Лист1";#N/A,#N/A,TRUE,"Лист2";#N/A,#N/A,TRUE,"Лист3"}</definedName>
    <definedName name="тп" localSheetId="8" hidden="1">{#N/A,#N/A,TRUE,"Лист1";#N/A,#N/A,TRUE,"Лист2";#N/A,#N/A,TRUE,"Лист3"}</definedName>
    <definedName name="тп" localSheetId="5" hidden="1">{#N/A,#N/A,TRUE,"Лист1";#N/A,#N/A,TRUE,"Лист2";#N/A,#N/A,TRUE,"Лист3"}</definedName>
    <definedName name="тп" localSheetId="6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hidden="1">{#N/A,#N/A,TRUE,"Лист1";#N/A,#N/A,TRUE,"Лист2";#N/A,#N/A,TRUE,"Лист3"}</definedName>
    <definedName name="тр" localSheetId="4">#REF!</definedName>
    <definedName name="тр" localSheetId="3">#REF!</definedName>
    <definedName name="тр" localSheetId="2">#REF!</definedName>
    <definedName name="тр" localSheetId="7">#REF!</definedName>
    <definedName name="тр" localSheetId="8">#REF!</definedName>
    <definedName name="тр" localSheetId="5">#REF!</definedName>
    <definedName name="тр" localSheetId="6">#REF!</definedName>
    <definedName name="тр" localSheetId="1">#REF!</definedName>
    <definedName name="тр">#REF!</definedName>
    <definedName name="третий" localSheetId="4">#REF!</definedName>
    <definedName name="третий" localSheetId="3">#REF!</definedName>
    <definedName name="третий" localSheetId="2">#REF!</definedName>
    <definedName name="третий" localSheetId="7">#REF!</definedName>
    <definedName name="третий" localSheetId="8">#REF!</definedName>
    <definedName name="третий" localSheetId="5">#REF!</definedName>
    <definedName name="третий" localSheetId="6">#REF!</definedName>
    <definedName name="третий" localSheetId="1">#REF!</definedName>
    <definedName name="третий">#REF!</definedName>
    <definedName name="ТРПН" localSheetId="4">#REF!</definedName>
    <definedName name="ТРПН" localSheetId="3">#REF!</definedName>
    <definedName name="ТРПН" localSheetId="2">#REF!</definedName>
    <definedName name="ТРПН" localSheetId="7">#REF!</definedName>
    <definedName name="ТРПН" localSheetId="8">#REF!</definedName>
    <definedName name="ТРПН" localSheetId="5">#REF!</definedName>
    <definedName name="ТРПН" localSheetId="6">#REF!</definedName>
    <definedName name="ТРПН" localSheetId="1">#REF!</definedName>
    <definedName name="ТРПН">#REF!</definedName>
    <definedName name="ттми" localSheetId="4">#REF!</definedName>
    <definedName name="ттми" localSheetId="3">#REF!</definedName>
    <definedName name="ттми" localSheetId="2">#REF!</definedName>
    <definedName name="ттми" localSheetId="7">#REF!</definedName>
    <definedName name="ттми" localSheetId="8">#REF!</definedName>
    <definedName name="ттми" localSheetId="5">#REF!</definedName>
    <definedName name="ттми" localSheetId="6">#REF!</definedName>
    <definedName name="ттми" localSheetId="1">#REF!</definedName>
    <definedName name="ттми">#REF!</definedName>
    <definedName name="тттт" localSheetId="4">#REF!</definedName>
    <definedName name="тттт" localSheetId="3">#REF!</definedName>
    <definedName name="тттт" localSheetId="2">#REF!</definedName>
    <definedName name="тттт" localSheetId="7">#REF!</definedName>
    <definedName name="тттт" localSheetId="8">#REF!</definedName>
    <definedName name="тттт" localSheetId="5">#REF!</definedName>
    <definedName name="тттт" localSheetId="6">#REF!</definedName>
    <definedName name="тттт" localSheetId="1">#REF!</definedName>
    <definedName name="тттт">#REF!</definedName>
    <definedName name="тур" localSheetId="4">#REF!</definedName>
    <definedName name="тур" localSheetId="3">#REF!</definedName>
    <definedName name="тур" localSheetId="2">#REF!</definedName>
    <definedName name="тур" localSheetId="7">#REF!</definedName>
    <definedName name="тур" localSheetId="8">#REF!</definedName>
    <definedName name="тур" localSheetId="5">#REF!</definedName>
    <definedName name="тур" localSheetId="6">#REF!</definedName>
    <definedName name="тур" localSheetId="1">#REF!</definedName>
    <definedName name="тур">#REF!</definedName>
    <definedName name="тур_1" localSheetId="4">#REF!</definedName>
    <definedName name="тур_1" localSheetId="3">#REF!</definedName>
    <definedName name="тур_1" localSheetId="2">#REF!</definedName>
    <definedName name="тур_1" localSheetId="7">#REF!</definedName>
    <definedName name="тур_1" localSheetId="8">#REF!</definedName>
    <definedName name="тур_1" localSheetId="5">#REF!</definedName>
    <definedName name="тур_1" localSheetId="6">#REF!</definedName>
    <definedName name="тур_1" localSheetId="1">#REF!</definedName>
    <definedName name="тур_1">#REF!</definedName>
    <definedName name="тур_2" localSheetId="4">#REF!</definedName>
    <definedName name="тур_2" localSheetId="3">#REF!</definedName>
    <definedName name="тур_2" localSheetId="2">#REF!</definedName>
    <definedName name="тур_2" localSheetId="7">#REF!</definedName>
    <definedName name="тур_2" localSheetId="8">#REF!</definedName>
    <definedName name="тур_2" localSheetId="5">#REF!</definedName>
    <definedName name="тур_2" localSheetId="6">#REF!</definedName>
    <definedName name="тур_2" localSheetId="1">#REF!</definedName>
    <definedName name="тур_2">#REF!</definedName>
    <definedName name="тур_3" localSheetId="4">#REF!</definedName>
    <definedName name="тур_3" localSheetId="3">#REF!</definedName>
    <definedName name="тур_3" localSheetId="2">#REF!</definedName>
    <definedName name="тур_3" localSheetId="7">#REF!</definedName>
    <definedName name="тур_3" localSheetId="8">#REF!</definedName>
    <definedName name="тур_3" localSheetId="5">#REF!</definedName>
    <definedName name="тур_3" localSheetId="6">#REF!</definedName>
    <definedName name="тур_3" localSheetId="1">#REF!</definedName>
    <definedName name="тур_3">#REF!</definedName>
    <definedName name="тур_4" localSheetId="4">#REF!</definedName>
    <definedName name="тур_4" localSheetId="3">#REF!</definedName>
    <definedName name="тур_4" localSheetId="2">#REF!</definedName>
    <definedName name="тур_4" localSheetId="7">#REF!</definedName>
    <definedName name="тур_4" localSheetId="8">#REF!</definedName>
    <definedName name="тур_4" localSheetId="5">#REF!</definedName>
    <definedName name="тур_4" localSheetId="6">#REF!</definedName>
    <definedName name="тур_4" localSheetId="1">#REF!</definedName>
    <definedName name="тур_4">#REF!</definedName>
    <definedName name="ТХ" localSheetId="4">#REF!</definedName>
    <definedName name="ТХ" localSheetId="3">#REF!</definedName>
    <definedName name="ТХ" localSheetId="2">#REF!</definedName>
    <definedName name="ТХ" localSheetId="7">#REF!</definedName>
    <definedName name="ТХ" localSheetId="8">#REF!</definedName>
    <definedName name="ТХ" localSheetId="5">#REF!</definedName>
    <definedName name="ТХ" localSheetId="6">#REF!</definedName>
    <definedName name="ТХ" localSheetId="1">#REF!</definedName>
    <definedName name="ТХ">#REF!</definedName>
    <definedName name="ть233" localSheetId="4">#REF!</definedName>
    <definedName name="ть233" localSheetId="3">#REF!</definedName>
    <definedName name="ть233" localSheetId="2">#REF!</definedName>
    <definedName name="ть233" localSheetId="7">#REF!</definedName>
    <definedName name="ть233" localSheetId="8">#REF!</definedName>
    <definedName name="ть233" localSheetId="5">#REF!</definedName>
    <definedName name="ть233" localSheetId="6">#REF!</definedName>
    <definedName name="ть233" localSheetId="1">#REF!</definedName>
    <definedName name="ть233">#REF!</definedName>
    <definedName name="тьбю." localSheetId="4">#REF!</definedName>
    <definedName name="тьбю." localSheetId="3">#REF!</definedName>
    <definedName name="тьбю." localSheetId="2">#REF!</definedName>
    <definedName name="тьбю." localSheetId="7">#REF!</definedName>
    <definedName name="тьбю." localSheetId="8">#REF!</definedName>
    <definedName name="тьбю." localSheetId="5">#REF!</definedName>
    <definedName name="тьбю." localSheetId="6">#REF!</definedName>
    <definedName name="тьбю." localSheetId="1">#REF!</definedName>
    <definedName name="тьбю.">#REF!</definedName>
    <definedName name="Тюлькубасский_район" localSheetId="4">#REF!</definedName>
    <definedName name="Тюлькубасский_район" localSheetId="3">#REF!</definedName>
    <definedName name="Тюлькубасский_район" localSheetId="2">#REF!</definedName>
    <definedName name="Тюлькубасский_район" localSheetId="7">#REF!</definedName>
    <definedName name="Тюлькубасский_район" localSheetId="8">#REF!</definedName>
    <definedName name="Тюлькубасский_район" localSheetId="5">#REF!</definedName>
    <definedName name="Тюлькубасский_район" localSheetId="6">#REF!</definedName>
    <definedName name="Тюлькубасский_район" localSheetId="1">#REF!</definedName>
    <definedName name="Тюлькубасский_район">#REF!</definedName>
    <definedName name="Тюлькубасский_район_1" localSheetId="4">#REF!</definedName>
    <definedName name="Тюлькубасский_район_1" localSheetId="3">#REF!</definedName>
    <definedName name="Тюлькубасский_район_1" localSheetId="2">#REF!</definedName>
    <definedName name="Тюлькубасский_район_1" localSheetId="7">#REF!</definedName>
    <definedName name="Тюлькубасский_район_1" localSheetId="8">#REF!</definedName>
    <definedName name="Тюлькубасский_район_1" localSheetId="5">#REF!</definedName>
    <definedName name="Тюлькубасский_район_1" localSheetId="6">#REF!</definedName>
    <definedName name="Тюлькубасский_район_1" localSheetId="1">#REF!</definedName>
    <definedName name="Тюлькубасский_район_1">#REF!</definedName>
    <definedName name="Тюлькубасский_район_10" localSheetId="4">#REF!</definedName>
    <definedName name="Тюлькубасский_район_10" localSheetId="3">#REF!</definedName>
    <definedName name="Тюлькубасский_район_10" localSheetId="2">#REF!</definedName>
    <definedName name="Тюлькубасский_район_10" localSheetId="7">#REF!</definedName>
    <definedName name="Тюлькубасский_район_10" localSheetId="8">#REF!</definedName>
    <definedName name="Тюлькубасский_район_10" localSheetId="5">#REF!</definedName>
    <definedName name="Тюлькубасский_район_10" localSheetId="6">#REF!</definedName>
    <definedName name="Тюлькубасский_район_10" localSheetId="1">#REF!</definedName>
    <definedName name="Тюлькубасский_район_10">#REF!</definedName>
    <definedName name="Тюлькубасский_район_11" localSheetId="4">#REF!</definedName>
    <definedName name="Тюлькубасский_район_11" localSheetId="3">#REF!</definedName>
    <definedName name="Тюлькубасский_район_11" localSheetId="2">#REF!</definedName>
    <definedName name="Тюлькубасский_район_11" localSheetId="7">#REF!</definedName>
    <definedName name="Тюлькубасский_район_11" localSheetId="8">#REF!</definedName>
    <definedName name="Тюлькубасский_район_11" localSheetId="5">#REF!</definedName>
    <definedName name="Тюлькубасский_район_11" localSheetId="6">#REF!</definedName>
    <definedName name="Тюлькубасский_район_11" localSheetId="1">#REF!</definedName>
    <definedName name="Тюлькубасский_район_11">#REF!</definedName>
    <definedName name="Тюлькубасский_район_12" localSheetId="4">#REF!</definedName>
    <definedName name="Тюлькубасский_район_12" localSheetId="3">#REF!</definedName>
    <definedName name="Тюлькубасский_район_12" localSheetId="2">#REF!</definedName>
    <definedName name="Тюлькубасский_район_12" localSheetId="7">#REF!</definedName>
    <definedName name="Тюлькубасский_район_12" localSheetId="8">#REF!</definedName>
    <definedName name="Тюлькубасский_район_12" localSheetId="5">#REF!</definedName>
    <definedName name="Тюлькубасский_район_12" localSheetId="6">#REF!</definedName>
    <definedName name="Тюлькубасский_район_12" localSheetId="1">#REF!</definedName>
    <definedName name="Тюлькубасский_район_12">#REF!</definedName>
    <definedName name="Тюлькубасский_район_13" localSheetId="4">#REF!</definedName>
    <definedName name="Тюлькубасский_район_13" localSheetId="3">#REF!</definedName>
    <definedName name="Тюлькубасский_район_13" localSheetId="2">#REF!</definedName>
    <definedName name="Тюлькубасский_район_13" localSheetId="7">#REF!</definedName>
    <definedName name="Тюлькубасский_район_13" localSheetId="8">#REF!</definedName>
    <definedName name="Тюлькубасский_район_13" localSheetId="5">#REF!</definedName>
    <definedName name="Тюлькубасский_район_13" localSheetId="6">#REF!</definedName>
    <definedName name="Тюлькубасский_район_13" localSheetId="1">#REF!</definedName>
    <definedName name="Тюлькубасский_район_13">#REF!</definedName>
    <definedName name="Тюлькубасский_район_2" localSheetId="4">#REF!</definedName>
    <definedName name="Тюлькубасский_район_2" localSheetId="3">#REF!</definedName>
    <definedName name="Тюлькубасский_район_2" localSheetId="2">#REF!</definedName>
    <definedName name="Тюлькубасский_район_2" localSheetId="7">#REF!</definedName>
    <definedName name="Тюлькубасский_район_2" localSheetId="8">#REF!</definedName>
    <definedName name="Тюлькубасский_район_2" localSheetId="5">#REF!</definedName>
    <definedName name="Тюлькубасский_район_2" localSheetId="6">#REF!</definedName>
    <definedName name="Тюлькубасский_район_2" localSheetId="1">#REF!</definedName>
    <definedName name="Тюлькубасский_район_2">#REF!</definedName>
    <definedName name="Тюлькубасский_район_3" localSheetId="4">#REF!</definedName>
    <definedName name="Тюлькубасский_район_3" localSheetId="3">#REF!</definedName>
    <definedName name="Тюлькубасский_район_3" localSheetId="2">#REF!</definedName>
    <definedName name="Тюлькубасский_район_3" localSheetId="7">#REF!</definedName>
    <definedName name="Тюлькубасский_район_3" localSheetId="8">#REF!</definedName>
    <definedName name="Тюлькубасский_район_3" localSheetId="5">#REF!</definedName>
    <definedName name="Тюлькубасский_район_3" localSheetId="6">#REF!</definedName>
    <definedName name="Тюлькубасский_район_3" localSheetId="1">#REF!</definedName>
    <definedName name="Тюлькубасский_район_3">#REF!</definedName>
    <definedName name="Тюлькубасский_район_4" localSheetId="4">#REF!</definedName>
    <definedName name="Тюлькубасский_район_4" localSheetId="3">#REF!</definedName>
    <definedName name="Тюлькубасский_район_4" localSheetId="2">#REF!</definedName>
    <definedName name="Тюлькубасский_район_4" localSheetId="7">#REF!</definedName>
    <definedName name="Тюлькубасский_район_4" localSheetId="8">#REF!</definedName>
    <definedName name="Тюлькубасский_район_4" localSheetId="5">#REF!</definedName>
    <definedName name="Тюлькубасский_район_4" localSheetId="6">#REF!</definedName>
    <definedName name="Тюлькубасский_район_4" localSheetId="1">#REF!</definedName>
    <definedName name="Тюлькубасский_район_4">#REF!</definedName>
    <definedName name="Тюлькубасский_район_5" localSheetId="4">#REF!</definedName>
    <definedName name="Тюлькубасский_район_5" localSheetId="3">#REF!</definedName>
    <definedName name="Тюлькубасский_район_5" localSheetId="2">#REF!</definedName>
    <definedName name="Тюлькубасский_район_5" localSheetId="7">#REF!</definedName>
    <definedName name="Тюлькубасский_район_5" localSheetId="8">#REF!</definedName>
    <definedName name="Тюлькубасский_район_5" localSheetId="5">#REF!</definedName>
    <definedName name="Тюлькубасский_район_5" localSheetId="6">#REF!</definedName>
    <definedName name="Тюлькубасский_район_5" localSheetId="1">#REF!</definedName>
    <definedName name="Тюлькубасский_район_5">#REF!</definedName>
    <definedName name="Тюлькубасский_район_6" localSheetId="4">#REF!</definedName>
    <definedName name="Тюлькубасский_район_6" localSheetId="3">#REF!</definedName>
    <definedName name="Тюлькубасский_район_6" localSheetId="2">#REF!</definedName>
    <definedName name="Тюлькубасский_район_6" localSheetId="7">#REF!</definedName>
    <definedName name="Тюлькубасский_район_6" localSheetId="8">#REF!</definedName>
    <definedName name="Тюлькубасский_район_6" localSheetId="5">#REF!</definedName>
    <definedName name="Тюлькубасский_район_6" localSheetId="6">#REF!</definedName>
    <definedName name="Тюлькубасский_район_6" localSheetId="1">#REF!</definedName>
    <definedName name="Тюлькубасский_район_6">#REF!</definedName>
    <definedName name="Тюлькубасский_район_7" localSheetId="4">#REF!</definedName>
    <definedName name="Тюлькубасский_район_7" localSheetId="3">#REF!</definedName>
    <definedName name="Тюлькубасский_район_7" localSheetId="2">#REF!</definedName>
    <definedName name="Тюлькубасский_район_7" localSheetId="7">#REF!</definedName>
    <definedName name="Тюлькубасский_район_7" localSheetId="8">#REF!</definedName>
    <definedName name="Тюлькубасский_район_7" localSheetId="5">#REF!</definedName>
    <definedName name="Тюлькубасский_район_7" localSheetId="6">#REF!</definedName>
    <definedName name="Тюлькубасский_район_7" localSheetId="1">#REF!</definedName>
    <definedName name="Тюлькубасский_район_7">#REF!</definedName>
    <definedName name="Тюлькубасский_район_8" localSheetId="4">#REF!</definedName>
    <definedName name="Тюлькубасский_район_8" localSheetId="3">#REF!</definedName>
    <definedName name="Тюлькубасский_район_8" localSheetId="2">#REF!</definedName>
    <definedName name="Тюлькубасский_район_8" localSheetId="7">#REF!</definedName>
    <definedName name="Тюлькубасский_район_8" localSheetId="8">#REF!</definedName>
    <definedName name="Тюлькубасский_район_8" localSheetId="5">#REF!</definedName>
    <definedName name="Тюлькубасский_район_8" localSheetId="6">#REF!</definedName>
    <definedName name="Тюлькубасский_район_8" localSheetId="1">#REF!</definedName>
    <definedName name="Тюлькубасский_район_8">#REF!</definedName>
    <definedName name="Тюлькубасский_район_9" localSheetId="4">#REF!</definedName>
    <definedName name="Тюлькубасский_район_9" localSheetId="3">#REF!</definedName>
    <definedName name="Тюлькубасский_район_9" localSheetId="2">#REF!</definedName>
    <definedName name="Тюлькубасский_район_9" localSheetId="7">#REF!</definedName>
    <definedName name="Тюлькубасский_район_9" localSheetId="8">#REF!</definedName>
    <definedName name="Тюлькубасский_район_9" localSheetId="5">#REF!</definedName>
    <definedName name="Тюлькубасский_район_9" localSheetId="6">#REF!</definedName>
    <definedName name="Тюлькубасский_район_9" localSheetId="1">#REF!</definedName>
    <definedName name="Тюлькубасский_район_9">#REF!</definedName>
    <definedName name="у" localSheetId="4">#REF!</definedName>
    <definedName name="у" localSheetId="3">#REF!</definedName>
    <definedName name="у" localSheetId="2">#REF!</definedName>
    <definedName name="у" localSheetId="7">#REF!</definedName>
    <definedName name="у" localSheetId="8">#REF!</definedName>
    <definedName name="у" localSheetId="5">#REF!</definedName>
    <definedName name="у" localSheetId="6">#REF!</definedName>
    <definedName name="у" localSheetId="1">#REF!</definedName>
    <definedName name="у">#REF!</definedName>
    <definedName name="у3е4" localSheetId="4">#REF!</definedName>
    <definedName name="у3е4" localSheetId="3">#REF!</definedName>
    <definedName name="у3е4" localSheetId="2">#REF!</definedName>
    <definedName name="у3е4" localSheetId="7">#REF!</definedName>
    <definedName name="у3е4" localSheetId="8">#REF!</definedName>
    <definedName name="у3е4" localSheetId="5">#REF!</definedName>
    <definedName name="у3е4" localSheetId="6">#REF!</definedName>
    <definedName name="у3е4" localSheetId="1">#REF!</definedName>
    <definedName name="у3е4">#REF!</definedName>
    <definedName name="у3цуквапми54" localSheetId="4">#REF!</definedName>
    <definedName name="у3цуквапми54" localSheetId="3">#REF!</definedName>
    <definedName name="у3цуквапми54" localSheetId="2">#REF!</definedName>
    <definedName name="у3цуквапми54" localSheetId="7">#REF!</definedName>
    <definedName name="у3цуквапми54" localSheetId="8">#REF!</definedName>
    <definedName name="у3цуквапми54" localSheetId="5">#REF!</definedName>
    <definedName name="у3цуквапми54" localSheetId="6">#REF!</definedName>
    <definedName name="у3цуквапми54" localSheetId="1">#REF!</definedName>
    <definedName name="у3цуквапми54">#REF!</definedName>
    <definedName name="у4" localSheetId="4">#REF!</definedName>
    <definedName name="у4" localSheetId="3">#REF!</definedName>
    <definedName name="у4" localSheetId="2">#REF!</definedName>
    <definedName name="у4" localSheetId="7">#REF!</definedName>
    <definedName name="у4" localSheetId="8">#REF!</definedName>
    <definedName name="у4" localSheetId="5">#REF!</definedName>
    <definedName name="у4" localSheetId="6">#REF!</definedName>
    <definedName name="у4" localSheetId="1">#REF!</definedName>
    <definedName name="у4">#REF!</definedName>
    <definedName name="у4е" localSheetId="4">#REF!</definedName>
    <definedName name="у4е" localSheetId="3">#REF!</definedName>
    <definedName name="у4е" localSheetId="2">#REF!</definedName>
    <definedName name="у4е" localSheetId="7">#REF!</definedName>
    <definedName name="у4е" localSheetId="8">#REF!</definedName>
    <definedName name="у4е" localSheetId="5">#REF!</definedName>
    <definedName name="у4е" localSheetId="6">#REF!</definedName>
    <definedName name="у4е" localSheetId="1">#REF!</definedName>
    <definedName name="у4е">#REF!</definedName>
    <definedName name="у4е5гн67" localSheetId="4">#REF!</definedName>
    <definedName name="у4е5гн67" localSheetId="3">#REF!</definedName>
    <definedName name="у4е5гн67" localSheetId="2">#REF!</definedName>
    <definedName name="у4е5гн67" localSheetId="7">#REF!</definedName>
    <definedName name="у4е5гн67" localSheetId="8">#REF!</definedName>
    <definedName name="у4е5гн67" localSheetId="5">#REF!</definedName>
    <definedName name="у4е5гн67" localSheetId="6">#REF!</definedName>
    <definedName name="у4е5гн67" localSheetId="1">#REF!</definedName>
    <definedName name="у4е5гн67">#REF!</definedName>
    <definedName name="у56го" localSheetId="4">#REF!</definedName>
    <definedName name="у56го" localSheetId="3">#REF!</definedName>
    <definedName name="у56го" localSheetId="2">#REF!</definedName>
    <definedName name="у56го" localSheetId="7">#REF!</definedName>
    <definedName name="у56го" localSheetId="8">#REF!</definedName>
    <definedName name="у56го" localSheetId="5">#REF!</definedName>
    <definedName name="у56го" localSheetId="6">#REF!</definedName>
    <definedName name="у56го" localSheetId="1">#REF!</definedName>
    <definedName name="у56го">#REF!</definedName>
    <definedName name="у56ш" localSheetId="4">#REF!</definedName>
    <definedName name="у56ш" localSheetId="3">#REF!</definedName>
    <definedName name="у56ш" localSheetId="2">#REF!</definedName>
    <definedName name="у56ш" localSheetId="7">#REF!</definedName>
    <definedName name="у56ш" localSheetId="8">#REF!</definedName>
    <definedName name="у56ш" localSheetId="5">#REF!</definedName>
    <definedName name="у56ш" localSheetId="6">#REF!</definedName>
    <definedName name="у56ш" localSheetId="1">#REF!</definedName>
    <definedName name="у56ш">#REF!</definedName>
    <definedName name="у5н" localSheetId="4">#REF!</definedName>
    <definedName name="у5н" localSheetId="3">#REF!</definedName>
    <definedName name="у5н" localSheetId="2">#REF!</definedName>
    <definedName name="у5н" localSheetId="7">#REF!</definedName>
    <definedName name="у5н" localSheetId="8">#REF!</definedName>
    <definedName name="у5н" localSheetId="5">#REF!</definedName>
    <definedName name="у5н" localSheetId="6">#REF!</definedName>
    <definedName name="у5н" localSheetId="1">#REF!</definedName>
    <definedName name="у5н">#REF!</definedName>
    <definedName name="уа" localSheetId="4">#REF!</definedName>
    <definedName name="уа" localSheetId="3">#REF!</definedName>
    <definedName name="уа" localSheetId="2">#REF!</definedName>
    <definedName name="уа" localSheetId="7">#REF!</definedName>
    <definedName name="уа" localSheetId="8">#REF!</definedName>
    <definedName name="уа" localSheetId="5">#REF!</definedName>
    <definedName name="уа" localSheetId="6">#REF!</definedName>
    <definedName name="уа" localSheetId="1">#REF!</definedName>
    <definedName name="уа">#REF!</definedName>
    <definedName name="УАЗ" localSheetId="4">#REF!</definedName>
    <definedName name="УАЗ" localSheetId="3">#REF!</definedName>
    <definedName name="УАЗ" localSheetId="2">#REF!</definedName>
    <definedName name="УАЗ" localSheetId="7">#REF!</definedName>
    <definedName name="УАЗ" localSheetId="8">#REF!</definedName>
    <definedName name="УАЗ" localSheetId="5">#REF!</definedName>
    <definedName name="УАЗ" localSheetId="6">#REF!</definedName>
    <definedName name="УАЗ" localSheetId="1">#REF!</definedName>
    <definedName name="УАЗ">#REF!</definedName>
    <definedName name="ув" localSheetId="4">#REF!</definedName>
    <definedName name="ув" localSheetId="3">#REF!</definedName>
    <definedName name="ув" localSheetId="2">#REF!</definedName>
    <definedName name="ув" localSheetId="7">#REF!</definedName>
    <definedName name="ув" localSheetId="8">#REF!</definedName>
    <definedName name="ув" localSheetId="5">#REF!</definedName>
    <definedName name="ув" localSheetId="6">#REF!</definedName>
    <definedName name="ув" localSheetId="1">#REF!</definedName>
    <definedName name="ув">#REF!</definedName>
    <definedName name="УВ4К5" localSheetId="4">#REF!</definedName>
    <definedName name="УВ4К5" localSheetId="3">#REF!</definedName>
    <definedName name="УВ4К5" localSheetId="2">#REF!</definedName>
    <definedName name="УВ4К5" localSheetId="7">#REF!</definedName>
    <definedName name="УВ4К5" localSheetId="8">#REF!</definedName>
    <definedName name="УВ4К5" localSheetId="5">#REF!</definedName>
    <definedName name="УВ4К5" localSheetId="6">#REF!</definedName>
    <definedName name="УВ4К5" localSheetId="1">#REF!</definedName>
    <definedName name="УВ4К5">#REF!</definedName>
    <definedName name="УВАЫ" localSheetId="4">#REF!</definedName>
    <definedName name="УВАЫ" localSheetId="3">#REF!</definedName>
    <definedName name="УВАЫ" localSheetId="2">#REF!</definedName>
    <definedName name="УВАЫ" localSheetId="7">#REF!</definedName>
    <definedName name="УВАЫ" localSheetId="8">#REF!</definedName>
    <definedName name="УВАЫ" localSheetId="5">#REF!</definedName>
    <definedName name="УВАЫ" localSheetId="6">#REF!</definedName>
    <definedName name="УВАЫ" localSheetId="1">#REF!</definedName>
    <definedName name="УВАЫ">#REF!</definedName>
    <definedName name="увепч" localSheetId="4">'[22]расш по 146  _2_'!#REF!</definedName>
    <definedName name="увепч" localSheetId="3">'[22]расш по 146  _2_'!#REF!</definedName>
    <definedName name="увепч" localSheetId="2">'[22]расш по 146  _2_'!#REF!</definedName>
    <definedName name="увепч" localSheetId="7">'[22]расш по 146  _2_'!#REF!</definedName>
    <definedName name="увепч" localSheetId="8">'[22]расш по 146  _2_'!#REF!</definedName>
    <definedName name="увепч" localSheetId="5">'[22]расш по 146  _2_'!#REF!</definedName>
    <definedName name="увепч" localSheetId="6">'[22]расш по 146  _2_'!#REF!</definedName>
    <definedName name="увепч" localSheetId="1">'[22]расш по 146  _2_'!#REF!</definedName>
    <definedName name="увепч">'[22]расш по 146  _2_'!#REF!</definedName>
    <definedName name="увц" localSheetId="4">#REF!</definedName>
    <definedName name="увц" localSheetId="3">#REF!</definedName>
    <definedName name="увц" localSheetId="2">#REF!</definedName>
    <definedName name="увц" localSheetId="7">#REF!</definedName>
    <definedName name="увц" localSheetId="8">#REF!</definedName>
    <definedName name="увц" localSheetId="5">#REF!</definedName>
    <definedName name="увц" localSheetId="6">#REF!</definedName>
    <definedName name="увц" localSheetId="1">#REF!</definedName>
    <definedName name="увц">#REF!</definedName>
    <definedName name="увц3" localSheetId="4">#REF!</definedName>
    <definedName name="увц3" localSheetId="3">#REF!</definedName>
    <definedName name="увц3" localSheetId="2">#REF!</definedName>
    <definedName name="увц3" localSheetId="7">#REF!</definedName>
    <definedName name="увц3" localSheetId="8">#REF!</definedName>
    <definedName name="увц3" localSheetId="5">#REF!</definedName>
    <definedName name="увц3" localSheetId="6">#REF!</definedName>
    <definedName name="увц3" localSheetId="1">#REF!</definedName>
    <definedName name="увц3">#REF!</definedName>
    <definedName name="УВЫА" localSheetId="4">#REF!</definedName>
    <definedName name="УВЫА" localSheetId="3">#REF!</definedName>
    <definedName name="УВЫА" localSheetId="2">#REF!</definedName>
    <definedName name="УВЫА" localSheetId="7">#REF!</definedName>
    <definedName name="УВЫА" localSheetId="8">#REF!</definedName>
    <definedName name="УВЫА" localSheetId="5">#REF!</definedName>
    <definedName name="УВЫА" localSheetId="6">#REF!</definedName>
    <definedName name="УВЫА" localSheetId="1">#REF!</definedName>
    <definedName name="УВЫА">#REF!</definedName>
    <definedName name="увыцу3" localSheetId="4">#REF!</definedName>
    <definedName name="увыцу3" localSheetId="3">#REF!</definedName>
    <definedName name="увыцу3" localSheetId="2">#REF!</definedName>
    <definedName name="увыцу3" localSheetId="7">#REF!</definedName>
    <definedName name="увыцу3" localSheetId="8">#REF!</definedName>
    <definedName name="увыцу3" localSheetId="5">#REF!</definedName>
    <definedName name="увыцу3" localSheetId="6">#REF!</definedName>
    <definedName name="увыцу3" localSheetId="1">#REF!</definedName>
    <definedName name="увыцу3">#REF!</definedName>
    <definedName name="УЕ" localSheetId="4">#REF!</definedName>
    <definedName name="УЕ" localSheetId="3">#REF!</definedName>
    <definedName name="УЕ" localSheetId="2">#REF!</definedName>
    <definedName name="УЕ" localSheetId="7">#REF!</definedName>
    <definedName name="УЕ" localSheetId="8">#REF!</definedName>
    <definedName name="УЕ" localSheetId="5">#REF!</definedName>
    <definedName name="УЕ" localSheetId="6">#REF!</definedName>
    <definedName name="УЕ" localSheetId="1">#REF!</definedName>
    <definedName name="УЕ">#REF!</definedName>
    <definedName name="уе54ы3ва" localSheetId="4">#REF!</definedName>
    <definedName name="уе54ы3ва" localSheetId="3">#REF!</definedName>
    <definedName name="уе54ы3ва" localSheetId="2">#REF!</definedName>
    <definedName name="уе54ы3ва" localSheetId="7">#REF!</definedName>
    <definedName name="уе54ы3ва" localSheetId="8">#REF!</definedName>
    <definedName name="уе54ы3ва" localSheetId="5">#REF!</definedName>
    <definedName name="уе54ы3ва" localSheetId="6">#REF!</definedName>
    <definedName name="уе54ы3ва" localSheetId="1">#REF!</definedName>
    <definedName name="уе54ы3ва">#REF!</definedName>
    <definedName name="ук" localSheetId="4">#REF!</definedName>
    <definedName name="ук" localSheetId="3">#REF!</definedName>
    <definedName name="ук" localSheetId="2">#REF!</definedName>
    <definedName name="ук" localSheetId="7">#REF!</definedName>
    <definedName name="ук" localSheetId="8">#REF!</definedName>
    <definedName name="ук" localSheetId="5">#REF!</definedName>
    <definedName name="ук" localSheetId="6">#REF!</definedName>
    <definedName name="ук" localSheetId="1">#REF!</definedName>
    <definedName name="ук">#REF!</definedName>
    <definedName name="ук12354" localSheetId="4">#REF!</definedName>
    <definedName name="ук12354" localSheetId="3">#REF!</definedName>
    <definedName name="ук12354" localSheetId="2">#REF!</definedName>
    <definedName name="ук12354" localSheetId="7">#REF!</definedName>
    <definedName name="ук12354" localSheetId="8">#REF!</definedName>
    <definedName name="ук12354" localSheetId="5">#REF!</definedName>
    <definedName name="ук12354" localSheetId="6">#REF!</definedName>
    <definedName name="ук12354" localSheetId="1">#REF!</definedName>
    <definedName name="ук12354">#REF!</definedName>
    <definedName name="ук5рн" localSheetId="4">#REF!</definedName>
    <definedName name="ук5рн" localSheetId="3">#REF!</definedName>
    <definedName name="ук5рн" localSheetId="2">#REF!</definedName>
    <definedName name="ук5рн" localSheetId="7">#REF!</definedName>
    <definedName name="ук5рн" localSheetId="8">#REF!</definedName>
    <definedName name="ук5рн" localSheetId="5">#REF!</definedName>
    <definedName name="ук5рн" localSheetId="6">#REF!</definedName>
    <definedName name="ук5рн" localSheetId="1">#REF!</definedName>
    <definedName name="ук5рн">#REF!</definedName>
    <definedName name="уке" localSheetId="4">#REF!</definedName>
    <definedName name="уке" localSheetId="3">#REF!</definedName>
    <definedName name="уке" localSheetId="2">#REF!</definedName>
    <definedName name="уке" localSheetId="7">#REF!</definedName>
    <definedName name="уке" localSheetId="8">#REF!</definedName>
    <definedName name="уке" localSheetId="5">#REF!</definedName>
    <definedName name="уке" localSheetId="6">#REF!</definedName>
    <definedName name="уке" localSheetId="1">#REF!</definedName>
    <definedName name="уке">#REF!</definedName>
    <definedName name="УКЕ45ГН67ШЩЛ" localSheetId="4">#REF!</definedName>
    <definedName name="УКЕ45ГН67ШЩЛ" localSheetId="3">#REF!</definedName>
    <definedName name="УКЕ45ГН67ШЩЛ" localSheetId="2">#REF!</definedName>
    <definedName name="УКЕ45ГН67ШЩЛ" localSheetId="7">#REF!</definedName>
    <definedName name="УКЕ45ГН67ШЩЛ" localSheetId="8">#REF!</definedName>
    <definedName name="УКЕ45ГН67ШЩЛ" localSheetId="5">#REF!</definedName>
    <definedName name="УКЕ45ГН67ШЩЛ" localSheetId="6">#REF!</definedName>
    <definedName name="УКЕ45ГН67ШЩЛ" localSheetId="1">#REF!</definedName>
    <definedName name="УКЕ45ГН67ШЩЛ">#REF!</definedName>
    <definedName name="уке54" localSheetId="4">#REF!</definedName>
    <definedName name="уке54" localSheetId="3">#REF!</definedName>
    <definedName name="уке54" localSheetId="2">#REF!</definedName>
    <definedName name="уке54" localSheetId="7">#REF!</definedName>
    <definedName name="уке54" localSheetId="8">#REF!</definedName>
    <definedName name="уке54" localSheetId="5">#REF!</definedName>
    <definedName name="уке54" localSheetId="6">#REF!</definedName>
    <definedName name="уке54" localSheetId="1">#REF!</definedName>
    <definedName name="уке54">#REF!</definedName>
    <definedName name="уке54гн67" localSheetId="4">#REF!</definedName>
    <definedName name="уке54гн67" localSheetId="3">#REF!</definedName>
    <definedName name="уке54гн67" localSheetId="2">#REF!</definedName>
    <definedName name="уке54гн67" localSheetId="7">#REF!</definedName>
    <definedName name="уке54гн67" localSheetId="8">#REF!</definedName>
    <definedName name="уке54гн67" localSheetId="5">#REF!</definedName>
    <definedName name="уке54гн67" localSheetId="6">#REF!</definedName>
    <definedName name="уке54гн67" localSheetId="1">#REF!</definedName>
    <definedName name="уке54гн67">#REF!</definedName>
    <definedName name="уке5гн7" localSheetId="4">#REF!</definedName>
    <definedName name="уке5гн7" localSheetId="3">#REF!</definedName>
    <definedName name="уке5гн7" localSheetId="2">#REF!</definedName>
    <definedName name="уке5гн7" localSheetId="7">#REF!</definedName>
    <definedName name="уке5гн7" localSheetId="8">#REF!</definedName>
    <definedName name="уке5гн7" localSheetId="5">#REF!</definedName>
    <definedName name="уке5гн7" localSheetId="6">#REF!</definedName>
    <definedName name="уке5гн7" localSheetId="1">#REF!</definedName>
    <definedName name="уке5гн7">#REF!</definedName>
    <definedName name="укеееукеееееееееееееее" localSheetId="4" hidden="1">{#N/A,#N/A,TRUE,"Лист1";#N/A,#N/A,TRUE,"Лист2";#N/A,#N/A,TRUE,"Лист3"}</definedName>
    <definedName name="укеееукеееееееееееееее" localSheetId="3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localSheetId="7" hidden="1">{#N/A,#N/A,TRUE,"Лист1";#N/A,#N/A,TRUE,"Лист2";#N/A,#N/A,TRUE,"Лист3"}</definedName>
    <definedName name="укеееукеееееееееееееее" localSheetId="8" hidden="1">{#N/A,#N/A,TRUE,"Лист1";#N/A,#N/A,TRUE,"Лист2";#N/A,#N/A,TRUE,"Лист3"}</definedName>
    <definedName name="укеееукеееееееееееееее" localSheetId="5" hidden="1">{#N/A,#N/A,TRUE,"Лист1";#N/A,#N/A,TRUE,"Лист2";#N/A,#N/A,TRUE,"Лист3"}</definedName>
    <definedName name="укеееукеееееееееееееее" localSheetId="6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4" hidden="1">{#N/A,#N/A,TRUE,"Лист1";#N/A,#N/A,TRUE,"Лист2";#N/A,#N/A,TRUE,"Лист3"}</definedName>
    <definedName name="укеукеуеуе" localSheetId="3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localSheetId="7" hidden="1">{#N/A,#N/A,TRUE,"Лист1";#N/A,#N/A,TRUE,"Лист2";#N/A,#N/A,TRUE,"Лист3"}</definedName>
    <definedName name="укеукеуеуе" localSheetId="8" hidden="1">{#N/A,#N/A,TRUE,"Лист1";#N/A,#N/A,TRUE,"Лист2";#N/A,#N/A,TRUE,"Лист3"}</definedName>
    <definedName name="укеукеуеуе" localSheetId="5" hidden="1">{#N/A,#N/A,TRUE,"Лист1";#N/A,#N/A,TRUE,"Лист2";#N/A,#N/A,TRUE,"Лист3"}</definedName>
    <definedName name="укеукеуеуе" localSheetId="6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кнеукук45" localSheetId="4">#REF!</definedName>
    <definedName name="укнеукук45" localSheetId="3">#REF!</definedName>
    <definedName name="укнеукук45" localSheetId="2">#REF!</definedName>
    <definedName name="укнеукук45" localSheetId="7">#REF!</definedName>
    <definedName name="укнеукук45" localSheetId="8">#REF!</definedName>
    <definedName name="укнеукук45" localSheetId="5">#REF!</definedName>
    <definedName name="укнеукук45" localSheetId="6">#REF!</definedName>
    <definedName name="укнеукук45" localSheetId="1">#REF!</definedName>
    <definedName name="укнеукук45">#REF!</definedName>
    <definedName name="укп" localSheetId="4">#REF!</definedName>
    <definedName name="укп" localSheetId="3">#REF!</definedName>
    <definedName name="укп" localSheetId="2">#REF!</definedName>
    <definedName name="укп" localSheetId="7">#REF!</definedName>
    <definedName name="укп" localSheetId="8">#REF!</definedName>
    <definedName name="укп" localSheetId="5">#REF!</definedName>
    <definedName name="укп" localSheetId="6">#REF!</definedName>
    <definedName name="укп" localSheetId="1">#REF!</definedName>
    <definedName name="укп">#REF!</definedName>
    <definedName name="укпук8676ц4е" localSheetId="4">#REF!</definedName>
    <definedName name="укпук8676ц4е" localSheetId="3">#REF!</definedName>
    <definedName name="укпук8676ц4е" localSheetId="2">#REF!</definedName>
    <definedName name="укпук8676ц4е" localSheetId="7">#REF!</definedName>
    <definedName name="укпук8676ц4е" localSheetId="8">#REF!</definedName>
    <definedName name="укпук8676ц4е" localSheetId="5">#REF!</definedName>
    <definedName name="укпук8676ц4е" localSheetId="6">#REF!</definedName>
    <definedName name="укпук8676ц4е" localSheetId="1">#REF!</definedName>
    <definedName name="укпук8676ц4е">#REF!</definedName>
    <definedName name="УКФЫВЫ" localSheetId="4">#REF!</definedName>
    <definedName name="УКФЫВЫ" localSheetId="3">#REF!</definedName>
    <definedName name="УКФЫВЫ" localSheetId="2">#REF!</definedName>
    <definedName name="УКФЫВЫ" localSheetId="7">#REF!</definedName>
    <definedName name="УКФЫВЫ" localSheetId="8">#REF!</definedName>
    <definedName name="УКФЫВЫ" localSheetId="5">#REF!</definedName>
    <definedName name="УКФЫВЫ" localSheetId="6">#REF!</definedName>
    <definedName name="УКФЫВЫ" localSheetId="1">#REF!</definedName>
    <definedName name="УКФЫВЫ">#REF!</definedName>
    <definedName name="укэзоуэкзорнфэуцзкщшоукрнкнукнкн" localSheetId="4">#REF!</definedName>
    <definedName name="укэзоуэкзорнфэуцзкщшоукрнкнукнкн" localSheetId="3">#REF!</definedName>
    <definedName name="укэзоуэкзорнфэуцзкщшоукрнкнукнкн" localSheetId="2">#REF!</definedName>
    <definedName name="укэзоуэкзорнфэуцзкщшоукрнкнукнкн" localSheetId="7">#REF!</definedName>
    <definedName name="укэзоуэкзорнфэуцзкщшоукрнкнукнкн" localSheetId="8">#REF!</definedName>
    <definedName name="укэзоуэкзорнфэуцзкщшоукрнкнукнкн" localSheetId="5">#REF!</definedName>
    <definedName name="укэзоуэкзорнфэуцзкщшоукрнкнукнкн" localSheetId="6">#REF!</definedName>
    <definedName name="укэзоуэкзорнфэуцзкщшоукрнкнукнкн" localSheetId="1">#REF!</definedName>
    <definedName name="укэзоуэкзорнфэуцзкщшоукрнкнукнкн">#REF!</definedName>
    <definedName name="умень" localSheetId="4">#REF!</definedName>
    <definedName name="умень" localSheetId="3">#REF!</definedName>
    <definedName name="умень" localSheetId="2">#REF!</definedName>
    <definedName name="умень" localSheetId="7">#REF!</definedName>
    <definedName name="умень" localSheetId="8">#REF!</definedName>
    <definedName name="умень" localSheetId="5">#REF!</definedName>
    <definedName name="умень" localSheetId="6">#REF!</definedName>
    <definedName name="умень" localSheetId="1">#REF!</definedName>
    <definedName name="умень">#REF!</definedName>
    <definedName name="УМЗ" localSheetId="4">#REF!</definedName>
    <definedName name="УМЗ" localSheetId="3">#REF!</definedName>
    <definedName name="УМЗ" localSheetId="2">#REF!</definedName>
    <definedName name="УМЗ" localSheetId="7">#REF!</definedName>
    <definedName name="УМЗ" localSheetId="8">#REF!</definedName>
    <definedName name="УМЗ" localSheetId="5">#REF!</definedName>
    <definedName name="УМЗ" localSheetId="6">#REF!</definedName>
    <definedName name="УМЗ" localSheetId="1">#REF!</definedName>
    <definedName name="УМЗ">#REF!</definedName>
    <definedName name="уп" localSheetId="4">#REF!</definedName>
    <definedName name="уп" localSheetId="3">#REF!</definedName>
    <definedName name="уп" localSheetId="2">#REF!</definedName>
    <definedName name="уп" localSheetId="7">#REF!</definedName>
    <definedName name="уп" localSheetId="8">#REF!</definedName>
    <definedName name="уп" localSheetId="5">#REF!</definedName>
    <definedName name="уп" localSheetId="6">#REF!</definedName>
    <definedName name="уп" localSheetId="1">#REF!</definedName>
    <definedName name="уп">#REF!</definedName>
    <definedName name="упм" localSheetId="4">#REF!</definedName>
    <definedName name="упм" localSheetId="3">#REF!</definedName>
    <definedName name="упм" localSheetId="2">#REF!</definedName>
    <definedName name="упм" localSheetId="7">#REF!</definedName>
    <definedName name="упм" localSheetId="8">#REF!</definedName>
    <definedName name="упм" localSheetId="5">#REF!</definedName>
    <definedName name="упм" localSheetId="6">#REF!</definedName>
    <definedName name="упм" localSheetId="1">#REF!</definedName>
    <definedName name="упм">#REF!</definedName>
    <definedName name="Упорядочить_по_областям" localSheetId="4">[79]!Упорядочить_по_областям</definedName>
    <definedName name="Упорядочить_по_областям" localSheetId="3">[79]!Упорядочить_по_областям</definedName>
    <definedName name="Упорядочить_по_областям" localSheetId="2">[79]!Упорядочить_по_областям</definedName>
    <definedName name="Упорядочить_по_областям" localSheetId="8">[79]!Упорядочить_по_областям</definedName>
    <definedName name="Упорядочить_по_областям" localSheetId="5">[79]!Упорядочить_по_областям</definedName>
    <definedName name="Упорядочить_по_областям" localSheetId="6">[79]!Упорядочить_по_областям</definedName>
    <definedName name="Упорядочить_по_областям" localSheetId="1">[79]!Упорядочить_по_областям</definedName>
    <definedName name="Упорядочить_по_областям">[79]!Упорядочить_по_областям</definedName>
    <definedName name="уркерер" localSheetId="4">#REF!</definedName>
    <definedName name="уркерер" localSheetId="3">#REF!</definedName>
    <definedName name="уркерер" localSheetId="2">#REF!</definedName>
    <definedName name="уркерер" localSheetId="7">#REF!</definedName>
    <definedName name="уркерер" localSheetId="8">#REF!</definedName>
    <definedName name="уркерер" localSheetId="5">#REF!</definedName>
    <definedName name="уркерер" localSheetId="6">#REF!</definedName>
    <definedName name="уркерер" localSheetId="1">#REF!</definedName>
    <definedName name="уркерер">#REF!</definedName>
    <definedName name="Услуга" localSheetId="4">#REF!</definedName>
    <definedName name="Услуга" localSheetId="3">#REF!</definedName>
    <definedName name="Услуга" localSheetId="2">#REF!</definedName>
    <definedName name="Услуга" localSheetId="7">#REF!</definedName>
    <definedName name="Услуга" localSheetId="8">#REF!</definedName>
    <definedName name="Услуга" localSheetId="5">#REF!</definedName>
    <definedName name="Услуга" localSheetId="6">#REF!</definedName>
    <definedName name="Услуга" localSheetId="1">#REF!</definedName>
    <definedName name="Услуга">#REF!</definedName>
    <definedName name="Услуга_1" localSheetId="4">#REF!</definedName>
    <definedName name="Услуга_1" localSheetId="3">#REF!</definedName>
    <definedName name="Услуга_1" localSheetId="2">#REF!</definedName>
    <definedName name="Услуга_1" localSheetId="7">#REF!</definedName>
    <definedName name="Услуга_1" localSheetId="8">#REF!</definedName>
    <definedName name="Услуга_1" localSheetId="5">#REF!</definedName>
    <definedName name="Услуга_1" localSheetId="6">#REF!</definedName>
    <definedName name="Услуга_1" localSheetId="1">#REF!</definedName>
    <definedName name="Услуга_1">#REF!</definedName>
    <definedName name="Услуга_2" localSheetId="4">#REF!</definedName>
    <definedName name="Услуга_2" localSheetId="3">#REF!</definedName>
    <definedName name="Услуга_2" localSheetId="2">#REF!</definedName>
    <definedName name="Услуга_2" localSheetId="7">#REF!</definedName>
    <definedName name="Услуга_2" localSheetId="8">#REF!</definedName>
    <definedName name="Услуга_2" localSheetId="5">#REF!</definedName>
    <definedName name="Услуга_2" localSheetId="6">#REF!</definedName>
    <definedName name="Услуга_2" localSheetId="1">#REF!</definedName>
    <definedName name="Услуга_2">#REF!</definedName>
    <definedName name="Услуга_3" localSheetId="4">#REF!</definedName>
    <definedName name="Услуга_3" localSheetId="3">#REF!</definedName>
    <definedName name="Услуга_3" localSheetId="2">#REF!</definedName>
    <definedName name="Услуга_3" localSheetId="7">#REF!</definedName>
    <definedName name="Услуга_3" localSheetId="8">#REF!</definedName>
    <definedName name="Услуга_3" localSheetId="5">#REF!</definedName>
    <definedName name="Услуга_3" localSheetId="6">#REF!</definedName>
    <definedName name="Услуга_3" localSheetId="1">#REF!</definedName>
    <definedName name="Услуга_3">#REF!</definedName>
    <definedName name="Услуга_4" localSheetId="4">#REF!</definedName>
    <definedName name="Услуга_4" localSheetId="3">#REF!</definedName>
    <definedName name="Услуга_4" localSheetId="2">#REF!</definedName>
    <definedName name="Услуга_4" localSheetId="7">#REF!</definedName>
    <definedName name="Услуга_4" localSheetId="8">#REF!</definedName>
    <definedName name="Услуга_4" localSheetId="5">#REF!</definedName>
    <definedName name="Услуга_4" localSheetId="6">#REF!</definedName>
    <definedName name="Услуга_4" localSheetId="1">#REF!</definedName>
    <definedName name="Услуга_4">#REF!</definedName>
    <definedName name="утилиза" localSheetId="4">#REF!</definedName>
    <definedName name="утилиза" localSheetId="3">#REF!</definedName>
    <definedName name="утилиза" localSheetId="2">#REF!</definedName>
    <definedName name="утилиза" localSheetId="7">#REF!</definedName>
    <definedName name="утилиза" localSheetId="8">#REF!</definedName>
    <definedName name="утилиза" localSheetId="5">#REF!</definedName>
    <definedName name="утилиза" localSheetId="6">#REF!</definedName>
    <definedName name="утилиза" localSheetId="1">#REF!</definedName>
    <definedName name="утилиза">#REF!</definedName>
    <definedName name="УУ4" localSheetId="4">#REF!</definedName>
    <definedName name="УУ4" localSheetId="3">#REF!</definedName>
    <definedName name="УУ4" localSheetId="2">#REF!</definedName>
    <definedName name="УУ4" localSheetId="7">#REF!</definedName>
    <definedName name="УУ4" localSheetId="8">#REF!</definedName>
    <definedName name="УУ4" localSheetId="5">#REF!</definedName>
    <definedName name="УУ4" localSheetId="6">#REF!</definedName>
    <definedName name="УУ4" localSheetId="1">#REF!</definedName>
    <definedName name="УУ4">#REF!</definedName>
    <definedName name="уууу" localSheetId="4">#REF!</definedName>
    <definedName name="уууу" localSheetId="3">#REF!</definedName>
    <definedName name="уууу" localSheetId="2">#REF!</definedName>
    <definedName name="уууу" localSheetId="7">#REF!</definedName>
    <definedName name="уууу" localSheetId="8">#REF!</definedName>
    <definedName name="уууу" localSheetId="5">#REF!</definedName>
    <definedName name="уууу" localSheetId="6">#REF!</definedName>
    <definedName name="уууу" localSheetId="1">#REF!</definedName>
    <definedName name="уууу">#REF!</definedName>
    <definedName name="УЦ" localSheetId="4">#REF!</definedName>
    <definedName name="УЦ" localSheetId="3">#REF!</definedName>
    <definedName name="УЦ" localSheetId="2">#REF!</definedName>
    <definedName name="УЦ" localSheetId="7">#REF!</definedName>
    <definedName name="УЦ" localSheetId="8">#REF!</definedName>
    <definedName name="УЦ" localSheetId="5">#REF!</definedName>
    <definedName name="УЦ" localSheetId="6">#REF!</definedName>
    <definedName name="УЦ" localSheetId="1">#REF!</definedName>
    <definedName name="УЦ">#REF!</definedName>
    <definedName name="уцеп" localSheetId="4">#REF!</definedName>
    <definedName name="уцеп" localSheetId="3">#REF!</definedName>
    <definedName name="уцеп" localSheetId="2">#REF!</definedName>
    <definedName name="уцеп" localSheetId="7">#REF!</definedName>
    <definedName name="уцеп" localSheetId="8">#REF!</definedName>
    <definedName name="уцеп" localSheetId="5">#REF!</definedName>
    <definedName name="уцеп" localSheetId="6">#REF!</definedName>
    <definedName name="уцеп" localSheetId="1">#REF!</definedName>
    <definedName name="уцеп">#REF!</definedName>
    <definedName name="учеба2" localSheetId="4">#REF!</definedName>
    <definedName name="учеба2" localSheetId="3">#REF!</definedName>
    <definedName name="учеба2" localSheetId="2">#REF!</definedName>
    <definedName name="учеба2" localSheetId="7">#REF!</definedName>
    <definedName name="учеба2" localSheetId="8">#REF!</definedName>
    <definedName name="учеба2" localSheetId="5">#REF!</definedName>
    <definedName name="учеба2" localSheetId="6">#REF!</definedName>
    <definedName name="учеба2" localSheetId="1">#REF!</definedName>
    <definedName name="учеба2">#REF!</definedName>
    <definedName name="уы" localSheetId="4">#REF!</definedName>
    <definedName name="уы" localSheetId="3">#REF!</definedName>
    <definedName name="уы" localSheetId="2">#REF!</definedName>
    <definedName name="уы" localSheetId="7">#REF!</definedName>
    <definedName name="уы" localSheetId="8">#REF!</definedName>
    <definedName name="уы" localSheetId="5">#REF!</definedName>
    <definedName name="уы" localSheetId="6">#REF!</definedName>
    <definedName name="уы" localSheetId="1">#REF!</definedName>
    <definedName name="уы">#REF!</definedName>
    <definedName name="ф">'[80]Способ закупки'!$A$1:$A$14</definedName>
    <definedName name="ф4" localSheetId="4">#REF!</definedName>
    <definedName name="ф4" localSheetId="3">#REF!</definedName>
    <definedName name="ф4" localSheetId="2">#REF!</definedName>
    <definedName name="ф4" localSheetId="7">#REF!</definedName>
    <definedName name="ф4" localSheetId="8">#REF!</definedName>
    <definedName name="ф4" localSheetId="5">#REF!</definedName>
    <definedName name="ф4" localSheetId="6">#REF!</definedName>
    <definedName name="ф4" localSheetId="1">#REF!</definedName>
    <definedName name="ф4">#REF!</definedName>
    <definedName name="ф77" localSheetId="4">#REF!</definedName>
    <definedName name="ф77" localSheetId="3">#REF!</definedName>
    <definedName name="ф77" localSheetId="2">#REF!</definedName>
    <definedName name="ф77" localSheetId="7">#REF!</definedName>
    <definedName name="ф77" localSheetId="8">#REF!</definedName>
    <definedName name="ф77" localSheetId="5">#REF!</definedName>
    <definedName name="ф77" localSheetId="6">#REF!</definedName>
    <definedName name="ф77" localSheetId="1">#REF!</definedName>
    <definedName name="ф77">#REF!</definedName>
    <definedName name="Фасад" localSheetId="4">#REF!</definedName>
    <definedName name="Фасад" localSheetId="3">#REF!</definedName>
    <definedName name="Фасад" localSheetId="2">#REF!</definedName>
    <definedName name="Фасад" localSheetId="7">#REF!</definedName>
    <definedName name="Фасад" localSheetId="8">#REF!</definedName>
    <definedName name="Фасад" localSheetId="5">#REF!</definedName>
    <definedName name="Фасад" localSheetId="6">#REF!</definedName>
    <definedName name="Фасад" localSheetId="1">#REF!</definedName>
    <definedName name="Фасад">#REF!</definedName>
    <definedName name="ФВП" localSheetId="4">#REF!</definedName>
    <definedName name="ФВП" localSheetId="3">#REF!</definedName>
    <definedName name="ФВП" localSheetId="2">#REF!</definedName>
    <definedName name="ФВП" localSheetId="7">#REF!</definedName>
    <definedName name="ФВП" localSheetId="8">#REF!</definedName>
    <definedName name="ФВП" localSheetId="5">#REF!</definedName>
    <definedName name="ФВП" localSheetId="6">#REF!</definedName>
    <definedName name="ФВП" localSheetId="1">#REF!</definedName>
    <definedName name="ФВП">#REF!</definedName>
    <definedName name="фио_лицо">[10]Main!$B$42</definedName>
    <definedName name="фио_лицо_р">[10]Main!$B$43</definedName>
    <definedName name="фио_менеджер">[10]Main!$B$3</definedName>
    <definedName name="фио_менеджер_р">[10]Main!$B$4</definedName>
    <definedName name="фка" localSheetId="4">#REF!</definedName>
    <definedName name="фка" localSheetId="3">#REF!</definedName>
    <definedName name="фка" localSheetId="2">#REF!</definedName>
    <definedName name="фка" localSheetId="7">#REF!</definedName>
    <definedName name="фка" localSheetId="8">#REF!</definedName>
    <definedName name="фка" localSheetId="5">#REF!</definedName>
    <definedName name="фка" localSheetId="6">#REF!</definedName>
    <definedName name="фка" localSheetId="1">#REF!</definedName>
    <definedName name="фка">#REF!</definedName>
    <definedName name="Флажок16_Щелкнуть">#N/A</definedName>
    <definedName name="Фонды">[81]Фонд!$A$1:$A$4</definedName>
    <definedName name="форма6" localSheetId="4">#REF!</definedName>
    <definedName name="форма6" localSheetId="3">#REF!</definedName>
    <definedName name="форма6" localSheetId="2">#REF!</definedName>
    <definedName name="форма6" localSheetId="7">#REF!</definedName>
    <definedName name="форма6" localSheetId="8">#REF!</definedName>
    <definedName name="форма6" localSheetId="5">#REF!</definedName>
    <definedName name="форма6" localSheetId="6">#REF!</definedName>
    <definedName name="форма6" localSheetId="1">#REF!</definedName>
    <definedName name="форма6">#REF!</definedName>
    <definedName name="ФУ" localSheetId="4">#REF!</definedName>
    <definedName name="ФУ" localSheetId="3">#REF!</definedName>
    <definedName name="ФУ" localSheetId="2">#REF!</definedName>
    <definedName name="ФУ" localSheetId="7">#REF!</definedName>
    <definedName name="ФУ" localSheetId="8">#REF!</definedName>
    <definedName name="ФУ" localSheetId="5">#REF!</definedName>
    <definedName name="ФУ" localSheetId="6">#REF!</definedName>
    <definedName name="ФУ" localSheetId="1">#REF!</definedName>
    <definedName name="ФУ">#REF!</definedName>
    <definedName name="фф" localSheetId="4">#REF!</definedName>
    <definedName name="фф" localSheetId="3">#REF!</definedName>
    <definedName name="фф" localSheetId="2">#REF!</definedName>
    <definedName name="фф" localSheetId="7">#REF!</definedName>
    <definedName name="фф" localSheetId="8">#REF!</definedName>
    <definedName name="фф" localSheetId="5">#REF!</definedName>
    <definedName name="фф" localSheetId="6">#REF!</definedName>
    <definedName name="фф" localSheetId="1">#REF!</definedName>
    <definedName name="фф">#REF!</definedName>
    <definedName name="ффф" localSheetId="4">#REF!</definedName>
    <definedName name="ффф" localSheetId="3">#REF!</definedName>
    <definedName name="ффф" localSheetId="2">#REF!</definedName>
    <definedName name="ффф" localSheetId="7">#REF!</definedName>
    <definedName name="ффф" localSheetId="8">#REF!</definedName>
    <definedName name="ффф" localSheetId="5">#REF!</definedName>
    <definedName name="ффф" localSheetId="6">#REF!</definedName>
    <definedName name="ффф" localSheetId="1">#REF!</definedName>
    <definedName name="ффф">#REF!</definedName>
    <definedName name="ФЦ" localSheetId="4">#REF!</definedName>
    <definedName name="ФЦ" localSheetId="3">#REF!</definedName>
    <definedName name="ФЦ" localSheetId="2">#REF!</definedName>
    <definedName name="ФЦ" localSheetId="7">#REF!</definedName>
    <definedName name="ФЦ" localSheetId="8">#REF!</definedName>
    <definedName name="ФЦ" localSheetId="5">#REF!</definedName>
    <definedName name="ФЦ" localSheetId="6">#REF!</definedName>
    <definedName name="ФЦ" localSheetId="1">#REF!</definedName>
    <definedName name="ФЦ">#REF!</definedName>
    <definedName name="ФЦ\" localSheetId="4">#REF!</definedName>
    <definedName name="ФЦ\" localSheetId="3">#REF!</definedName>
    <definedName name="ФЦ\" localSheetId="2">#REF!</definedName>
    <definedName name="ФЦ\" localSheetId="7">#REF!</definedName>
    <definedName name="ФЦ\" localSheetId="8">#REF!</definedName>
    <definedName name="ФЦ\" localSheetId="5">#REF!</definedName>
    <definedName name="ФЦ\" localSheetId="6">#REF!</definedName>
    <definedName name="ФЦ\" localSheetId="1">#REF!</definedName>
    <definedName name="ФЦ\">#REF!</definedName>
    <definedName name="фцуык" localSheetId="4">#REF!</definedName>
    <definedName name="фцуык" localSheetId="3">#REF!</definedName>
    <definedName name="фцуык" localSheetId="2">#REF!</definedName>
    <definedName name="фцуык" localSheetId="7">#REF!</definedName>
    <definedName name="фцуык" localSheetId="8">#REF!</definedName>
    <definedName name="фцуык" localSheetId="5">#REF!</definedName>
    <definedName name="фцуык" localSheetId="6">#REF!</definedName>
    <definedName name="фцуык" localSheetId="1">#REF!</definedName>
    <definedName name="фцуык">#REF!</definedName>
    <definedName name="фы" localSheetId="4">#REF!</definedName>
    <definedName name="фы" localSheetId="3">#REF!</definedName>
    <definedName name="фы" localSheetId="2">#REF!</definedName>
    <definedName name="фы" localSheetId="7">#REF!</definedName>
    <definedName name="фы" localSheetId="8">#REF!</definedName>
    <definedName name="фы" localSheetId="5">#REF!</definedName>
    <definedName name="фы" localSheetId="6">#REF!</definedName>
    <definedName name="фы" localSheetId="1">#REF!</definedName>
    <definedName name="фы">#REF!</definedName>
    <definedName name="фывав" localSheetId="4">#REF!</definedName>
    <definedName name="фывав" localSheetId="3">#REF!</definedName>
    <definedName name="фывав" localSheetId="2">#REF!</definedName>
    <definedName name="фывав" localSheetId="7">#REF!</definedName>
    <definedName name="фывав" localSheetId="8">#REF!</definedName>
    <definedName name="фывав" localSheetId="5">#REF!</definedName>
    <definedName name="фывав" localSheetId="6">#REF!</definedName>
    <definedName name="фывав" localSheetId="1">#REF!</definedName>
    <definedName name="фывав">#REF!</definedName>
    <definedName name="фыздлаоэфхэфжыалдоэфжыдлао" localSheetId="4">#REF!</definedName>
    <definedName name="фыздлаоэфхэфжыалдоэфжыдлао" localSheetId="3">#REF!</definedName>
    <definedName name="фыздлаоэфхэфжыалдоэфжыдлао" localSheetId="2">#REF!</definedName>
    <definedName name="фыздлаоэфхэфжыалдоэфжыдлао" localSheetId="7">#REF!</definedName>
    <definedName name="фыздлаоэфхэфжыалдоэфжыдлао" localSheetId="8">#REF!</definedName>
    <definedName name="фыздлаоэфхэфжыалдоэфжыдлао" localSheetId="5">#REF!</definedName>
    <definedName name="фыздлаоэфхэфжыалдоэфжыдлао" localSheetId="6">#REF!</definedName>
    <definedName name="фыздлаоэфхэфжыалдоэфжыдлао" localSheetId="1">#REF!</definedName>
    <definedName name="фыздлаоэфхэфжыалдоэфжыдлао">#REF!</definedName>
    <definedName name="фылджартфй.цодаи" localSheetId="4">#REF!</definedName>
    <definedName name="фылджартфй.цодаи" localSheetId="3">#REF!</definedName>
    <definedName name="фылджартфй.цодаи" localSheetId="2">#REF!</definedName>
    <definedName name="фылджартфй.цодаи" localSheetId="7">#REF!</definedName>
    <definedName name="фылджартфй.цодаи" localSheetId="8">#REF!</definedName>
    <definedName name="фылджартфй.цодаи" localSheetId="5">#REF!</definedName>
    <definedName name="фылджартфй.цодаи" localSheetId="6">#REF!</definedName>
    <definedName name="фылджартфй.цодаи" localSheetId="1">#REF!</definedName>
    <definedName name="фылджартфй.цодаи">#REF!</definedName>
    <definedName name="фыцзщоаиъзщвыаор" localSheetId="4">#REF!</definedName>
    <definedName name="фыцзщоаиъзщвыаор" localSheetId="3">#REF!</definedName>
    <definedName name="фыцзщоаиъзщвыаор" localSheetId="2">#REF!</definedName>
    <definedName name="фыцзщоаиъзщвыаор" localSheetId="7">#REF!</definedName>
    <definedName name="фыцзщоаиъзщвыаор" localSheetId="8">#REF!</definedName>
    <definedName name="фыцзщоаиъзщвыаор" localSheetId="5">#REF!</definedName>
    <definedName name="фыцзщоаиъзщвыаор" localSheetId="6">#REF!</definedName>
    <definedName name="фыцзщоаиъзщвыаор" localSheetId="1">#REF!</definedName>
    <definedName name="фыцзщоаиъзщвыаор">#REF!</definedName>
    <definedName name="фяу" localSheetId="4">#REF!</definedName>
    <definedName name="фяу" localSheetId="3">#REF!</definedName>
    <definedName name="фяу" localSheetId="2">#REF!</definedName>
    <definedName name="фяу" localSheetId="7">#REF!</definedName>
    <definedName name="фяу" localSheetId="8">#REF!</definedName>
    <definedName name="фяу" localSheetId="5">#REF!</definedName>
    <definedName name="фяу" localSheetId="6">#REF!</definedName>
    <definedName name="фяу" localSheetId="1">#REF!</definedName>
    <definedName name="фяу">#REF!</definedName>
    <definedName name="х">'[82]Источник финансирования'!$A$1:$A$6</definedName>
    <definedName name="ХАС" localSheetId="4">#REF!</definedName>
    <definedName name="ХАС" localSheetId="3">#REF!</definedName>
    <definedName name="ХАС" localSheetId="2">#REF!</definedName>
    <definedName name="ХАС" localSheetId="7">#REF!</definedName>
    <definedName name="ХАС" localSheetId="8">#REF!</definedName>
    <definedName name="ХАС" localSheetId="5">#REF!</definedName>
    <definedName name="ХАС" localSheetId="6">#REF!</definedName>
    <definedName name="ХАС" localSheetId="1">#REF!</definedName>
    <definedName name="ХАС">#REF!</definedName>
    <definedName name="Хоз1" localSheetId="4">#REF!</definedName>
    <definedName name="Хоз1" localSheetId="3">#REF!</definedName>
    <definedName name="Хоз1" localSheetId="2">#REF!</definedName>
    <definedName name="Хоз1" localSheetId="7">#REF!</definedName>
    <definedName name="Хоз1" localSheetId="8">#REF!</definedName>
    <definedName name="Хоз1" localSheetId="5">#REF!</definedName>
    <definedName name="Хоз1" localSheetId="6">#REF!</definedName>
    <definedName name="Хоз1" localSheetId="0">#REF!</definedName>
    <definedName name="Хоз1" localSheetId="1">#REF!</definedName>
    <definedName name="Хоз1">#REF!</definedName>
    <definedName name="ХС" localSheetId="4">#REF!</definedName>
    <definedName name="ХС" localSheetId="3">#REF!</definedName>
    <definedName name="ХС" localSheetId="2">#REF!</definedName>
    <definedName name="ХС" localSheetId="7">#REF!</definedName>
    <definedName name="ХС" localSheetId="8">#REF!</definedName>
    <definedName name="ХС" localSheetId="5">#REF!</definedName>
    <definedName name="ХС" localSheetId="6">#REF!</definedName>
    <definedName name="ХС" localSheetId="1">#REF!</definedName>
    <definedName name="ХС">#REF!</definedName>
    <definedName name="хщ0шр9грмдлои534" localSheetId="4">#REF!</definedName>
    <definedName name="хщ0шр9грмдлои534" localSheetId="3">#REF!</definedName>
    <definedName name="хщ0шр9грмдлои534" localSheetId="2">#REF!</definedName>
    <definedName name="хщ0шр9грмдлои534" localSheetId="7">#REF!</definedName>
    <definedName name="хщ0шр9грмдлои534" localSheetId="8">#REF!</definedName>
    <definedName name="хщ0шр9грмдлои534" localSheetId="5">#REF!</definedName>
    <definedName name="хщ0шр9грмдлои534" localSheetId="6">#REF!</definedName>
    <definedName name="хщ0шр9грмдлои534" localSheetId="1">#REF!</definedName>
    <definedName name="хщ0шр9грмдлои534">#REF!</definedName>
    <definedName name="ц" localSheetId="4">#REF!</definedName>
    <definedName name="ц" localSheetId="3">#REF!</definedName>
    <definedName name="ц" localSheetId="2">#REF!</definedName>
    <definedName name="ц" localSheetId="7">#REF!</definedName>
    <definedName name="ц" localSheetId="8">#REF!</definedName>
    <definedName name="ц" localSheetId="5">#REF!</definedName>
    <definedName name="ц" localSheetId="6">#REF!</definedName>
    <definedName name="ц" localSheetId="1">#REF!</definedName>
    <definedName name="ц">#REF!</definedName>
    <definedName name="Ц\КЕАП" localSheetId="4">#REF!</definedName>
    <definedName name="Ц\КЕАП" localSheetId="3">#REF!</definedName>
    <definedName name="Ц\КЕАП" localSheetId="2">#REF!</definedName>
    <definedName name="Ц\КЕАП" localSheetId="7">#REF!</definedName>
    <definedName name="Ц\КЕАП" localSheetId="8">#REF!</definedName>
    <definedName name="Ц\КЕАП" localSheetId="5">#REF!</definedName>
    <definedName name="Ц\КЕАП" localSheetId="6">#REF!</definedName>
    <definedName name="Ц\КЕАП" localSheetId="1">#REF!</definedName>
    <definedName name="Ц\КЕАП">#REF!</definedName>
    <definedName name="ц23" localSheetId="4">#REF!</definedName>
    <definedName name="ц23" localSheetId="3">#REF!</definedName>
    <definedName name="ц23" localSheetId="2">#REF!</definedName>
    <definedName name="ц23" localSheetId="7">#REF!</definedName>
    <definedName name="ц23" localSheetId="8">#REF!</definedName>
    <definedName name="ц23" localSheetId="5">#REF!</definedName>
    <definedName name="ц23" localSheetId="6">#REF!</definedName>
    <definedName name="ц23" localSheetId="1">#REF!</definedName>
    <definedName name="ц23">#REF!</definedName>
    <definedName name="ц345пн" localSheetId="4">#REF!</definedName>
    <definedName name="ц345пн" localSheetId="3">#REF!</definedName>
    <definedName name="ц345пн" localSheetId="2">#REF!</definedName>
    <definedName name="ц345пн" localSheetId="7">#REF!</definedName>
    <definedName name="ц345пн" localSheetId="8">#REF!</definedName>
    <definedName name="ц345пн" localSheetId="5">#REF!</definedName>
    <definedName name="ц345пн" localSheetId="6">#REF!</definedName>
    <definedName name="ц345пн" localSheetId="1">#REF!</definedName>
    <definedName name="ц345пн">#REF!</definedName>
    <definedName name="ц34е5" localSheetId="4">#REF!</definedName>
    <definedName name="ц34е5" localSheetId="3">#REF!</definedName>
    <definedName name="ц34е5" localSheetId="2">#REF!</definedName>
    <definedName name="ц34е5" localSheetId="7">#REF!</definedName>
    <definedName name="ц34е5" localSheetId="8">#REF!</definedName>
    <definedName name="ц34е5" localSheetId="5">#REF!</definedName>
    <definedName name="ц34е5" localSheetId="6">#REF!</definedName>
    <definedName name="ц34е5" localSheetId="1">#REF!</definedName>
    <definedName name="ц34е5">#REF!</definedName>
    <definedName name="Ц43Е6" localSheetId="4">#REF!</definedName>
    <definedName name="Ц43Е6" localSheetId="3">#REF!</definedName>
    <definedName name="Ц43Е6" localSheetId="2">#REF!</definedName>
    <definedName name="Ц43Е6" localSheetId="7">#REF!</definedName>
    <definedName name="Ц43Е6" localSheetId="8">#REF!</definedName>
    <definedName name="Ц43Е6" localSheetId="5">#REF!</definedName>
    <definedName name="Ц43Е6" localSheetId="6">#REF!</definedName>
    <definedName name="Ц43Е6" localSheetId="1">#REF!</definedName>
    <definedName name="Ц43Е6">#REF!</definedName>
    <definedName name="ц4фу" localSheetId="4">#REF!</definedName>
    <definedName name="ц4фу" localSheetId="3">#REF!</definedName>
    <definedName name="ц4фу" localSheetId="2">#REF!</definedName>
    <definedName name="ц4фу" localSheetId="7">#REF!</definedName>
    <definedName name="ц4фу" localSheetId="8">#REF!</definedName>
    <definedName name="ц4фу" localSheetId="5">#REF!</definedName>
    <definedName name="ц4фу" localSheetId="6">#REF!</definedName>
    <definedName name="ц4фу" localSheetId="1">#REF!</definedName>
    <definedName name="ц4фу">#REF!</definedName>
    <definedName name="ц5" localSheetId="4">#REF!</definedName>
    <definedName name="ц5" localSheetId="3">#REF!</definedName>
    <definedName name="ц5" localSheetId="2">#REF!</definedName>
    <definedName name="ц5" localSheetId="7">#REF!</definedName>
    <definedName name="ц5" localSheetId="8">#REF!</definedName>
    <definedName name="ц5" localSheetId="5">#REF!</definedName>
    <definedName name="ц5" localSheetId="6">#REF!</definedName>
    <definedName name="ц5" localSheetId="1">#REF!</definedName>
    <definedName name="ц5">#REF!</definedName>
    <definedName name="ц54ц" localSheetId="4">#REF!</definedName>
    <definedName name="ц54ц" localSheetId="3">#REF!</definedName>
    <definedName name="ц54ц" localSheetId="2">#REF!</definedName>
    <definedName name="ц54ц" localSheetId="7">#REF!</definedName>
    <definedName name="ц54ц" localSheetId="8">#REF!</definedName>
    <definedName name="ц54ц" localSheetId="5">#REF!</definedName>
    <definedName name="ц54ц" localSheetId="6">#REF!</definedName>
    <definedName name="ц54ц" localSheetId="1">#REF!</definedName>
    <definedName name="ц54ц">#REF!</definedName>
    <definedName name="цва" localSheetId="4">#REF!</definedName>
    <definedName name="цва" localSheetId="3">#REF!</definedName>
    <definedName name="цва" localSheetId="2">#REF!</definedName>
    <definedName name="цва" localSheetId="7">#REF!</definedName>
    <definedName name="цва" localSheetId="8">#REF!</definedName>
    <definedName name="цва" localSheetId="5">#REF!</definedName>
    <definedName name="цва" localSheetId="6">#REF!</definedName>
    <definedName name="цва" localSheetId="1">#REF!</definedName>
    <definedName name="цва">#REF!</definedName>
    <definedName name="Цена_изм">[70]Цены!XFB1*(1+[70]Цены!D1)</definedName>
    <definedName name="Цит_ИтСтр">#N/A</definedName>
    <definedName name="цйуйцу" localSheetId="4">#REF!</definedName>
    <definedName name="цйуйцу" localSheetId="3">#REF!</definedName>
    <definedName name="цйуйцу" localSheetId="2">#REF!</definedName>
    <definedName name="цйуйцу" localSheetId="7">#REF!</definedName>
    <definedName name="цйуйцу" localSheetId="8">#REF!</definedName>
    <definedName name="цйуйцу" localSheetId="5">#REF!</definedName>
    <definedName name="цйуйцу" localSheetId="6">#REF!</definedName>
    <definedName name="цйуйцу" localSheetId="1">#REF!</definedName>
    <definedName name="цйуйцу">#REF!</definedName>
    <definedName name="ЦК" localSheetId="4">#REF!</definedName>
    <definedName name="ЦК" localSheetId="3">#REF!</definedName>
    <definedName name="ЦК" localSheetId="2">#REF!</definedName>
    <definedName name="ЦК" localSheetId="7">#REF!</definedName>
    <definedName name="ЦК" localSheetId="8">#REF!</definedName>
    <definedName name="ЦК" localSheetId="5">#REF!</definedName>
    <definedName name="ЦК" localSheetId="6">#REF!</definedName>
    <definedName name="ЦК" localSheetId="1">#REF!</definedName>
    <definedName name="ЦК">#REF!</definedName>
    <definedName name="ЦКАЫВЕ" localSheetId="4">#REF!</definedName>
    <definedName name="ЦКАЫВЕ" localSheetId="3">#REF!</definedName>
    <definedName name="ЦКАЫВЕ" localSheetId="2">#REF!</definedName>
    <definedName name="ЦКАЫВЕ" localSheetId="7">#REF!</definedName>
    <definedName name="ЦКАЫВЕ" localSheetId="8">#REF!</definedName>
    <definedName name="ЦКАЫВЕ" localSheetId="5">#REF!</definedName>
    <definedName name="ЦКАЫВЕ" localSheetId="6">#REF!</definedName>
    <definedName name="ЦКАЫВЕ" localSheetId="1">#REF!</definedName>
    <definedName name="ЦКАЫВЕ">#REF!</definedName>
    <definedName name="цкв" localSheetId="4">#REF!</definedName>
    <definedName name="цкв" localSheetId="3">#REF!</definedName>
    <definedName name="цкв" localSheetId="2">#REF!</definedName>
    <definedName name="цкв" localSheetId="7">#REF!</definedName>
    <definedName name="цкв" localSheetId="8">#REF!</definedName>
    <definedName name="цкв" localSheetId="5">#REF!</definedName>
    <definedName name="цкв" localSheetId="6">#REF!</definedName>
    <definedName name="цкв" localSheetId="1">#REF!</definedName>
    <definedName name="цкв">#REF!</definedName>
    <definedName name="цкеаншлг" localSheetId="4">#REF!</definedName>
    <definedName name="цкеаншлг" localSheetId="3">#REF!</definedName>
    <definedName name="цкеаншлг" localSheetId="2">#REF!</definedName>
    <definedName name="цкеаншлг" localSheetId="7">#REF!</definedName>
    <definedName name="цкеаншлг" localSheetId="8">#REF!</definedName>
    <definedName name="цкеаншлг" localSheetId="5">#REF!</definedName>
    <definedName name="цкеаншлг" localSheetId="6">#REF!</definedName>
    <definedName name="цкеаншлг" localSheetId="1">#REF!</definedName>
    <definedName name="цкеаншлг">#REF!</definedName>
    <definedName name="ЦКЙ3" localSheetId="4">#REF!</definedName>
    <definedName name="ЦКЙ3" localSheetId="3">#REF!</definedName>
    <definedName name="ЦКЙ3" localSheetId="2">#REF!</definedName>
    <definedName name="ЦКЙ3" localSheetId="7">#REF!</definedName>
    <definedName name="ЦКЙ3" localSheetId="8">#REF!</definedName>
    <definedName name="ЦКЙ3" localSheetId="5">#REF!</definedName>
    <definedName name="ЦКЙ3" localSheetId="6">#REF!</definedName>
    <definedName name="ЦКЙ3" localSheetId="1">#REF!</definedName>
    <definedName name="ЦКЙ3">#REF!</definedName>
    <definedName name="ЦКЙЦ2УВКАВ" localSheetId="4">#REF!</definedName>
    <definedName name="ЦКЙЦ2УВКАВ" localSheetId="3">#REF!</definedName>
    <definedName name="ЦКЙЦ2УВКАВ" localSheetId="2">#REF!</definedName>
    <definedName name="ЦКЙЦ2УВКАВ" localSheetId="7">#REF!</definedName>
    <definedName name="ЦКЙЦ2УВКАВ" localSheetId="8">#REF!</definedName>
    <definedName name="ЦКЙЦ2УВКАВ" localSheetId="5">#REF!</definedName>
    <definedName name="ЦКЙЦ2УВКАВ" localSheetId="6">#REF!</definedName>
    <definedName name="ЦКЙЦ2УВКАВ" localSheetId="1">#REF!</definedName>
    <definedName name="ЦКЙЦ2УВКАВ">#REF!</definedName>
    <definedName name="ЦО1">[83]группа!$A$1:$C$263</definedName>
    <definedName name="ЦПНР" localSheetId="4">#REF!</definedName>
    <definedName name="ЦПНР" localSheetId="3">#REF!</definedName>
    <definedName name="ЦПНР" localSheetId="2">#REF!</definedName>
    <definedName name="ЦПНР" localSheetId="7">#REF!</definedName>
    <definedName name="ЦПНР" localSheetId="8">#REF!</definedName>
    <definedName name="ЦПНР" localSheetId="5">#REF!</definedName>
    <definedName name="ЦПНР" localSheetId="6">#REF!</definedName>
    <definedName name="ЦПНР" localSheetId="1">#REF!</definedName>
    <definedName name="ЦПНР">#REF!</definedName>
    <definedName name="ЦУ" localSheetId="4">#REF!</definedName>
    <definedName name="ЦУ" localSheetId="3">#REF!</definedName>
    <definedName name="ЦУ" localSheetId="2">#REF!</definedName>
    <definedName name="ЦУ" localSheetId="7">#REF!</definedName>
    <definedName name="ЦУ" localSheetId="8">#REF!</definedName>
    <definedName name="ЦУ" localSheetId="5">#REF!</definedName>
    <definedName name="ЦУ" localSheetId="6">#REF!</definedName>
    <definedName name="ЦУ" localSheetId="1">#REF!</definedName>
    <definedName name="ЦУ">#REF!</definedName>
    <definedName name="ЦУ4КЕ5" localSheetId="4">#REF!</definedName>
    <definedName name="ЦУ4КЕ5" localSheetId="3">#REF!</definedName>
    <definedName name="ЦУ4КЕ5" localSheetId="2">#REF!</definedName>
    <definedName name="ЦУ4КЕ5" localSheetId="7">#REF!</definedName>
    <definedName name="ЦУ4КЕ5" localSheetId="8">#REF!</definedName>
    <definedName name="ЦУ4КЕ5" localSheetId="5">#REF!</definedName>
    <definedName name="ЦУ4КЕ5" localSheetId="6">#REF!</definedName>
    <definedName name="ЦУ4КЕ5" localSheetId="1">#REF!</definedName>
    <definedName name="ЦУ4КЕ5">#REF!</definedName>
    <definedName name="цу4н" localSheetId="4">#REF!</definedName>
    <definedName name="цу4н" localSheetId="3">#REF!</definedName>
    <definedName name="цу4н" localSheetId="2">#REF!</definedName>
    <definedName name="цу4н" localSheetId="7">#REF!</definedName>
    <definedName name="цу4н" localSheetId="8">#REF!</definedName>
    <definedName name="цу4н" localSheetId="5">#REF!</definedName>
    <definedName name="цу4н" localSheetId="6">#REF!</definedName>
    <definedName name="цу4н" localSheetId="1">#REF!</definedName>
    <definedName name="цу4н">#REF!</definedName>
    <definedName name="цук" localSheetId="4">#REF!</definedName>
    <definedName name="цук" localSheetId="3">#REF!</definedName>
    <definedName name="цук" localSheetId="2">#REF!</definedName>
    <definedName name="цук" localSheetId="7">#REF!</definedName>
    <definedName name="цук" localSheetId="8">#REF!</definedName>
    <definedName name="цук" localSheetId="5">#REF!</definedName>
    <definedName name="цук" localSheetId="6">#REF!</definedName>
    <definedName name="цук" localSheetId="1">#REF!</definedName>
    <definedName name="цук">#REF!</definedName>
    <definedName name="ЦУЦР" localSheetId="4">#REF!</definedName>
    <definedName name="ЦУЦР" localSheetId="3">#REF!</definedName>
    <definedName name="ЦУЦР" localSheetId="2">#REF!</definedName>
    <definedName name="ЦУЦР" localSheetId="7">#REF!</definedName>
    <definedName name="ЦУЦР" localSheetId="8">#REF!</definedName>
    <definedName name="ЦУЦР" localSheetId="5">#REF!</definedName>
    <definedName name="ЦУЦР" localSheetId="6">#REF!</definedName>
    <definedName name="ЦУЦР" localSheetId="1">#REF!</definedName>
    <definedName name="ЦУЦР">#REF!</definedName>
    <definedName name="цц">#N/A</definedName>
    <definedName name="ЦЫ" localSheetId="4">#REF!</definedName>
    <definedName name="ЦЫ" localSheetId="3">#REF!</definedName>
    <definedName name="ЦЫ" localSheetId="2">#REF!</definedName>
    <definedName name="ЦЫ" localSheetId="7">#REF!</definedName>
    <definedName name="ЦЫ" localSheetId="8">#REF!</definedName>
    <definedName name="ЦЫ" localSheetId="5">#REF!</definedName>
    <definedName name="ЦЫ" localSheetId="6">#REF!</definedName>
    <definedName name="ЦЫ" localSheetId="1">#REF!</definedName>
    <definedName name="ЦЫ">#REF!</definedName>
    <definedName name="ЦЫ2ВУ" localSheetId="4">#REF!</definedName>
    <definedName name="ЦЫ2ВУ" localSheetId="3">#REF!</definedName>
    <definedName name="ЦЫ2ВУ" localSheetId="2">#REF!</definedName>
    <definedName name="ЦЫ2ВУ" localSheetId="7">#REF!</definedName>
    <definedName name="ЦЫ2ВУ" localSheetId="8">#REF!</definedName>
    <definedName name="ЦЫ2ВУ" localSheetId="5">#REF!</definedName>
    <definedName name="ЦЫ2ВУ" localSheetId="6">#REF!</definedName>
    <definedName name="ЦЫ2ВУ" localSheetId="1">#REF!</definedName>
    <definedName name="ЦЫ2ВУ">#REF!</definedName>
    <definedName name="ЦЫВА" localSheetId="4">#REF!</definedName>
    <definedName name="ЦЫВА" localSheetId="3">#REF!</definedName>
    <definedName name="ЦЫВА" localSheetId="2">#REF!</definedName>
    <definedName name="ЦЫВА" localSheetId="7">#REF!</definedName>
    <definedName name="ЦЫВА" localSheetId="8">#REF!</definedName>
    <definedName name="ЦЫВА" localSheetId="5">#REF!</definedName>
    <definedName name="ЦЫВА" localSheetId="6">#REF!</definedName>
    <definedName name="ЦЫВА" localSheetId="1">#REF!</definedName>
    <definedName name="ЦЫВА">#REF!</definedName>
    <definedName name="ЦЫУВЕ5" localSheetId="4">#REF!</definedName>
    <definedName name="ЦЫУВЕ5" localSheetId="3">#REF!</definedName>
    <definedName name="ЦЫУВЕ5" localSheetId="2">#REF!</definedName>
    <definedName name="ЦЫУВЕ5" localSheetId="7">#REF!</definedName>
    <definedName name="ЦЫУВЕ5" localSheetId="8">#REF!</definedName>
    <definedName name="ЦЫУВЕ5" localSheetId="5">#REF!</definedName>
    <definedName name="ЦЫУВЕ5" localSheetId="6">#REF!</definedName>
    <definedName name="ЦЫУВЕ5" localSheetId="1">#REF!</definedName>
    <definedName name="ЦЫУВЕ5">#REF!</definedName>
    <definedName name="ЦЫУВК5Е6" localSheetId="4">#REF!</definedName>
    <definedName name="ЦЫУВК5Е6" localSheetId="3">#REF!</definedName>
    <definedName name="ЦЫУВК5Е6" localSheetId="2">#REF!</definedName>
    <definedName name="ЦЫУВК5Е6" localSheetId="7">#REF!</definedName>
    <definedName name="ЦЫУВК5Е6" localSheetId="8">#REF!</definedName>
    <definedName name="ЦЫУВК5Е6" localSheetId="5">#REF!</definedName>
    <definedName name="ЦЫУВК5Е6" localSheetId="6">#REF!</definedName>
    <definedName name="ЦЫУВК5Е6" localSheetId="1">#REF!</definedName>
    <definedName name="ЦЫУВК5Е6">#REF!</definedName>
    <definedName name="Ч" localSheetId="4">#REF!</definedName>
    <definedName name="Ч" localSheetId="3">#REF!</definedName>
    <definedName name="Ч" localSheetId="2">#REF!</definedName>
    <definedName name="Ч" localSheetId="7">#REF!</definedName>
    <definedName name="Ч" localSheetId="8">#REF!</definedName>
    <definedName name="Ч" localSheetId="5">#REF!</definedName>
    <definedName name="Ч" localSheetId="6">#REF!</definedName>
    <definedName name="Ч" localSheetId="1">#REF!</definedName>
    <definedName name="Ч">#REF!</definedName>
    <definedName name="ч2" localSheetId="4">#REF!</definedName>
    <definedName name="ч2" localSheetId="3">#REF!</definedName>
    <definedName name="ч2" localSheetId="2">#REF!</definedName>
    <definedName name="ч2" localSheetId="7">#REF!</definedName>
    <definedName name="ч2" localSheetId="8">#REF!</definedName>
    <definedName name="ч2" localSheetId="5">#REF!</definedName>
    <definedName name="ч2" localSheetId="6">#REF!</definedName>
    <definedName name="ч2" localSheetId="1">#REF!</definedName>
    <definedName name="ч2">#REF!</definedName>
    <definedName name="ч4ч" localSheetId="4">#REF!</definedName>
    <definedName name="ч4ч" localSheetId="3">#REF!</definedName>
    <definedName name="ч4ч" localSheetId="2">#REF!</definedName>
    <definedName name="ч4ч" localSheetId="7">#REF!</definedName>
    <definedName name="ч4ч" localSheetId="8">#REF!</definedName>
    <definedName name="ч4ч" localSheetId="5">#REF!</definedName>
    <definedName name="ч4ч" localSheetId="6">#REF!</definedName>
    <definedName name="ч4ч" localSheetId="1">#REF!</definedName>
    <definedName name="ч4ч">#REF!</definedName>
    <definedName name="ЧА" localSheetId="4">#REF!</definedName>
    <definedName name="ЧА" localSheetId="3">#REF!</definedName>
    <definedName name="ЧА" localSheetId="2">#REF!</definedName>
    <definedName name="ЧА" localSheetId="7">#REF!</definedName>
    <definedName name="ЧА" localSheetId="8">#REF!</definedName>
    <definedName name="ЧА" localSheetId="5">#REF!</definedName>
    <definedName name="ЧА" localSheetId="6">#REF!</definedName>
    <definedName name="ЧА" localSheetId="1">#REF!</definedName>
    <definedName name="ЧА">#REF!</definedName>
    <definedName name="чакеп" localSheetId="4">#REF!</definedName>
    <definedName name="чакеп" localSheetId="3">#REF!</definedName>
    <definedName name="чакеп" localSheetId="2">#REF!</definedName>
    <definedName name="чакеп" localSheetId="7">#REF!</definedName>
    <definedName name="чакеп" localSheetId="8">#REF!</definedName>
    <definedName name="чакеп" localSheetId="5">#REF!</definedName>
    <definedName name="чакеп" localSheetId="6">#REF!</definedName>
    <definedName name="чакеп" localSheetId="1">#REF!</definedName>
    <definedName name="чакеп">#REF!</definedName>
    <definedName name="чваспрнго" localSheetId="4">#REF!</definedName>
    <definedName name="чваспрнго" localSheetId="3">#REF!</definedName>
    <definedName name="чваспрнго" localSheetId="2">#REF!</definedName>
    <definedName name="чваспрнго" localSheetId="7">#REF!</definedName>
    <definedName name="чваспрнго" localSheetId="8">#REF!</definedName>
    <definedName name="чваспрнго" localSheetId="5">#REF!</definedName>
    <definedName name="чваспрнго" localSheetId="6">#REF!</definedName>
    <definedName name="чваспрнго" localSheetId="1">#REF!</definedName>
    <definedName name="чваспрнго">#REF!</definedName>
    <definedName name="ЧВСАПМИМФ\" localSheetId="4">#REF!</definedName>
    <definedName name="ЧВСАПМИМФ\" localSheetId="3">#REF!</definedName>
    <definedName name="ЧВСАПМИМФ\" localSheetId="2">#REF!</definedName>
    <definedName name="ЧВСАПМИМФ\" localSheetId="7">#REF!</definedName>
    <definedName name="ЧВСАПМИМФ\" localSheetId="8">#REF!</definedName>
    <definedName name="ЧВСАПМИМФ\" localSheetId="5">#REF!</definedName>
    <definedName name="ЧВСАПМИМФ\" localSheetId="6">#REF!</definedName>
    <definedName name="ЧВСАПМИМФ\" localSheetId="1">#REF!</definedName>
    <definedName name="ЧВСАПМИМФ\">#REF!</definedName>
    <definedName name="чеа" localSheetId="4">#REF!</definedName>
    <definedName name="чеа" localSheetId="3">#REF!</definedName>
    <definedName name="чеа" localSheetId="2">#REF!</definedName>
    <definedName name="чеа" localSheetId="7">#REF!</definedName>
    <definedName name="чеа" localSheetId="8">#REF!</definedName>
    <definedName name="чеа" localSheetId="5">#REF!</definedName>
    <definedName name="чеа" localSheetId="6">#REF!</definedName>
    <definedName name="чеа" localSheetId="1">#REF!</definedName>
    <definedName name="чеа">#REF!</definedName>
    <definedName name="чеап" localSheetId="4">#REF!</definedName>
    <definedName name="чеап" localSheetId="3">#REF!</definedName>
    <definedName name="чеап" localSheetId="2">#REF!</definedName>
    <definedName name="чеап" localSheetId="7">#REF!</definedName>
    <definedName name="чеап" localSheetId="8">#REF!</definedName>
    <definedName name="чеап" localSheetId="5">#REF!</definedName>
    <definedName name="чеап" localSheetId="6">#REF!</definedName>
    <definedName name="чеап" localSheetId="1">#REF!</definedName>
    <definedName name="чеап">#REF!</definedName>
    <definedName name="четвертый" localSheetId="4">#REF!</definedName>
    <definedName name="четвертый" localSheetId="3">#REF!</definedName>
    <definedName name="четвертый" localSheetId="2">#REF!</definedName>
    <definedName name="четвертый" localSheetId="7">#REF!</definedName>
    <definedName name="четвертый" localSheetId="8">#REF!</definedName>
    <definedName name="четвертый" localSheetId="5">#REF!</definedName>
    <definedName name="четвертый" localSheetId="6">#REF!</definedName>
    <definedName name="четвертый" localSheetId="1">#REF!</definedName>
    <definedName name="четвертый">#REF!</definedName>
    <definedName name="чса" localSheetId="4">#REF!</definedName>
    <definedName name="чса" localSheetId="3">#REF!</definedName>
    <definedName name="чса" localSheetId="2">#REF!</definedName>
    <definedName name="чса" localSheetId="7">#REF!</definedName>
    <definedName name="чса" localSheetId="8">#REF!</definedName>
    <definedName name="чса" localSheetId="5">#REF!</definedName>
    <definedName name="чса" localSheetId="6">#REF!</definedName>
    <definedName name="чса" localSheetId="1">#REF!</definedName>
    <definedName name="чса">#REF!</definedName>
    <definedName name="чсап" localSheetId="4">#REF!</definedName>
    <definedName name="чсап" localSheetId="3">#REF!</definedName>
    <definedName name="чсап" localSheetId="2">#REF!</definedName>
    <definedName name="чсап" localSheetId="7">#REF!</definedName>
    <definedName name="чсап" localSheetId="8">#REF!</definedName>
    <definedName name="чсап" localSheetId="5">#REF!</definedName>
    <definedName name="чсап" localSheetId="6">#REF!</definedName>
    <definedName name="чсап" localSheetId="1">#REF!</definedName>
    <definedName name="чсап">#REF!</definedName>
    <definedName name="чсп" localSheetId="4">#REF!</definedName>
    <definedName name="чсп" localSheetId="3">#REF!</definedName>
    <definedName name="чсп" localSheetId="2">#REF!</definedName>
    <definedName name="чсп" localSheetId="7">#REF!</definedName>
    <definedName name="чсп" localSheetId="8">#REF!</definedName>
    <definedName name="чсп" localSheetId="5">#REF!</definedName>
    <definedName name="чсп" localSheetId="6">#REF!</definedName>
    <definedName name="чсп" localSheetId="1">#REF!</definedName>
    <definedName name="чсп">#REF!</definedName>
    <definedName name="чсыук" localSheetId="4">#REF!</definedName>
    <definedName name="чсыук" localSheetId="3">#REF!</definedName>
    <definedName name="чсыук" localSheetId="2">#REF!</definedName>
    <definedName name="чсыук" localSheetId="7">#REF!</definedName>
    <definedName name="чсыук" localSheetId="8">#REF!</definedName>
    <definedName name="чсыук" localSheetId="5">#REF!</definedName>
    <definedName name="чсыук" localSheetId="6">#REF!</definedName>
    <definedName name="чсыук" localSheetId="1">#REF!</definedName>
    <definedName name="чсыук">#REF!</definedName>
    <definedName name="чя" localSheetId="4">#REF!</definedName>
    <definedName name="чя" localSheetId="3">#REF!</definedName>
    <definedName name="чя" localSheetId="2">#REF!</definedName>
    <definedName name="чя" localSheetId="7">#REF!</definedName>
    <definedName name="чя" localSheetId="8">#REF!</definedName>
    <definedName name="чя" localSheetId="5">#REF!</definedName>
    <definedName name="чя" localSheetId="6">#REF!</definedName>
    <definedName name="чя" localSheetId="1">#REF!</definedName>
    <definedName name="чя">#REF!</definedName>
    <definedName name="ш" localSheetId="4">#REF!</definedName>
    <definedName name="ш" localSheetId="3">#REF!</definedName>
    <definedName name="ш" localSheetId="2">#REF!</definedName>
    <definedName name="ш" localSheetId="7">#REF!</definedName>
    <definedName name="ш" localSheetId="8">#REF!</definedName>
    <definedName name="ш" localSheetId="5">#REF!</definedName>
    <definedName name="ш" localSheetId="6">#REF!</definedName>
    <definedName name="ш" localSheetId="1">#REF!</definedName>
    <definedName name="ш">#REF!</definedName>
    <definedName name="ш6" localSheetId="4">#REF!</definedName>
    <definedName name="ш6" localSheetId="3">#REF!</definedName>
    <definedName name="ш6" localSheetId="2">#REF!</definedName>
    <definedName name="ш6" localSheetId="7">#REF!</definedName>
    <definedName name="ш6" localSheetId="8">#REF!</definedName>
    <definedName name="ш6" localSheetId="5">#REF!</definedName>
    <definedName name="ш6" localSheetId="6">#REF!</definedName>
    <definedName name="ш6" localSheetId="1">#REF!</definedName>
    <definedName name="ш6">#REF!</definedName>
    <definedName name="ш65" localSheetId="4">#REF!</definedName>
    <definedName name="ш65" localSheetId="3">#REF!</definedName>
    <definedName name="ш65" localSheetId="2">#REF!</definedName>
    <definedName name="ш65" localSheetId="7">#REF!</definedName>
    <definedName name="ш65" localSheetId="8">#REF!</definedName>
    <definedName name="ш65" localSheetId="5">#REF!</definedName>
    <definedName name="ш65" localSheetId="6">#REF!</definedName>
    <definedName name="ш65" localSheetId="1">#REF!</definedName>
    <definedName name="ш65">#REF!</definedName>
    <definedName name="Ш6Л7Ш" localSheetId="4">#REF!</definedName>
    <definedName name="Ш6Л7Ш" localSheetId="3">#REF!</definedName>
    <definedName name="Ш6Л7Ш" localSheetId="2">#REF!</definedName>
    <definedName name="Ш6Л7Ш" localSheetId="7">#REF!</definedName>
    <definedName name="Ш6Л7Ш" localSheetId="8">#REF!</definedName>
    <definedName name="Ш6Л7Ш" localSheetId="5">#REF!</definedName>
    <definedName name="Ш6Л7Ш" localSheetId="6">#REF!</definedName>
    <definedName name="Ш6Л7Ш" localSheetId="1">#REF!</definedName>
    <definedName name="Ш6Л7Ш">#REF!</definedName>
    <definedName name="Ш89ЛЩО" localSheetId="4">#REF!</definedName>
    <definedName name="Ш89ЛЩО" localSheetId="3">#REF!</definedName>
    <definedName name="Ш89ЛЩО" localSheetId="2">#REF!</definedName>
    <definedName name="Ш89ЛЩО" localSheetId="7">#REF!</definedName>
    <definedName name="Ш89ЛЩО" localSheetId="8">#REF!</definedName>
    <definedName name="Ш89ЛЩО" localSheetId="5">#REF!</definedName>
    <definedName name="Ш89ЛЩО" localSheetId="6">#REF!</definedName>
    <definedName name="Ш89ЛЩО" localSheetId="1">#REF!</definedName>
    <definedName name="Ш89ЛЩО">#REF!</definedName>
    <definedName name="ш8л" localSheetId="4">#REF!</definedName>
    <definedName name="ш8л" localSheetId="3">#REF!</definedName>
    <definedName name="ш8л" localSheetId="2">#REF!</definedName>
    <definedName name="ш8л" localSheetId="7">#REF!</definedName>
    <definedName name="ш8л" localSheetId="8">#REF!</definedName>
    <definedName name="ш8л" localSheetId="5">#REF!</definedName>
    <definedName name="ш8л" localSheetId="6">#REF!</definedName>
    <definedName name="ш8л" localSheetId="1">#REF!</definedName>
    <definedName name="ш8л">#REF!</definedName>
    <definedName name="Ш8ОТ" localSheetId="4">#REF!</definedName>
    <definedName name="Ш8ОТ" localSheetId="3">#REF!</definedName>
    <definedName name="Ш8ОТ" localSheetId="2">#REF!</definedName>
    <definedName name="Ш8ОТ" localSheetId="7">#REF!</definedName>
    <definedName name="Ш8ОТ" localSheetId="8">#REF!</definedName>
    <definedName name="Ш8ОТ" localSheetId="5">#REF!</definedName>
    <definedName name="Ш8ОТ" localSheetId="6">#REF!</definedName>
    <definedName name="Ш8ОТ" localSheetId="1">#REF!</definedName>
    <definedName name="Ш8ОТ">#REF!</definedName>
    <definedName name="ш9лгонр" localSheetId="4">#REF!</definedName>
    <definedName name="ш9лгонр" localSheetId="3">#REF!</definedName>
    <definedName name="ш9лгонр" localSheetId="2">#REF!</definedName>
    <definedName name="ш9лгонр" localSheetId="7">#REF!</definedName>
    <definedName name="ш9лгонр" localSheetId="8">#REF!</definedName>
    <definedName name="ш9лгонр" localSheetId="5">#REF!</definedName>
    <definedName name="ш9лгонр" localSheetId="6">#REF!</definedName>
    <definedName name="ш9лгонр" localSheetId="1">#REF!</definedName>
    <definedName name="ш9лгонр">#REF!</definedName>
    <definedName name="Шардаринский_район" localSheetId="4">#REF!</definedName>
    <definedName name="Шардаринский_район" localSheetId="3">#REF!</definedName>
    <definedName name="Шардаринский_район" localSheetId="2">#REF!</definedName>
    <definedName name="Шардаринский_район" localSheetId="7">#REF!</definedName>
    <definedName name="Шардаринский_район" localSheetId="8">#REF!</definedName>
    <definedName name="Шардаринский_район" localSheetId="5">#REF!</definedName>
    <definedName name="Шардаринский_район" localSheetId="6">#REF!</definedName>
    <definedName name="Шардаринский_район" localSheetId="1">#REF!</definedName>
    <definedName name="Шардаринский_район">#REF!</definedName>
    <definedName name="Шардаринский_район_1" localSheetId="4">#REF!</definedName>
    <definedName name="Шардаринский_район_1" localSheetId="3">#REF!</definedName>
    <definedName name="Шардаринский_район_1" localSheetId="2">#REF!</definedName>
    <definedName name="Шардаринский_район_1" localSheetId="7">#REF!</definedName>
    <definedName name="Шардаринский_район_1" localSheetId="8">#REF!</definedName>
    <definedName name="Шардаринский_район_1" localSheetId="5">#REF!</definedName>
    <definedName name="Шардаринский_район_1" localSheetId="6">#REF!</definedName>
    <definedName name="Шардаринский_район_1" localSheetId="1">#REF!</definedName>
    <definedName name="Шардаринский_район_1">#REF!</definedName>
    <definedName name="Шардаринский_район_10" localSheetId="4">#REF!</definedName>
    <definedName name="Шардаринский_район_10" localSheetId="3">#REF!</definedName>
    <definedName name="Шардаринский_район_10" localSheetId="2">#REF!</definedName>
    <definedName name="Шардаринский_район_10" localSheetId="7">#REF!</definedName>
    <definedName name="Шардаринский_район_10" localSheetId="8">#REF!</definedName>
    <definedName name="Шардаринский_район_10" localSheetId="5">#REF!</definedName>
    <definedName name="Шардаринский_район_10" localSheetId="6">#REF!</definedName>
    <definedName name="Шардаринский_район_10" localSheetId="1">#REF!</definedName>
    <definedName name="Шардаринский_район_10">#REF!</definedName>
    <definedName name="Шардаринский_район_11" localSheetId="4">#REF!</definedName>
    <definedName name="Шардаринский_район_11" localSheetId="3">#REF!</definedName>
    <definedName name="Шардаринский_район_11" localSheetId="2">#REF!</definedName>
    <definedName name="Шардаринский_район_11" localSheetId="7">#REF!</definedName>
    <definedName name="Шардаринский_район_11" localSheetId="8">#REF!</definedName>
    <definedName name="Шардаринский_район_11" localSheetId="5">#REF!</definedName>
    <definedName name="Шардаринский_район_11" localSheetId="6">#REF!</definedName>
    <definedName name="Шардаринский_район_11" localSheetId="1">#REF!</definedName>
    <definedName name="Шардаринский_район_11">#REF!</definedName>
    <definedName name="Шардаринский_район_12" localSheetId="4">#REF!</definedName>
    <definedName name="Шардаринский_район_12" localSheetId="3">#REF!</definedName>
    <definedName name="Шардаринский_район_12" localSheetId="2">#REF!</definedName>
    <definedName name="Шардаринский_район_12" localSheetId="7">#REF!</definedName>
    <definedName name="Шардаринский_район_12" localSheetId="8">#REF!</definedName>
    <definedName name="Шардаринский_район_12" localSheetId="5">#REF!</definedName>
    <definedName name="Шардаринский_район_12" localSheetId="6">#REF!</definedName>
    <definedName name="Шардаринский_район_12" localSheetId="1">#REF!</definedName>
    <definedName name="Шардаринский_район_12">#REF!</definedName>
    <definedName name="Шардаринский_район_13" localSheetId="4">#REF!</definedName>
    <definedName name="Шардаринский_район_13" localSheetId="3">#REF!</definedName>
    <definedName name="Шардаринский_район_13" localSheetId="2">#REF!</definedName>
    <definedName name="Шардаринский_район_13" localSheetId="7">#REF!</definedName>
    <definedName name="Шардаринский_район_13" localSheetId="8">#REF!</definedName>
    <definedName name="Шардаринский_район_13" localSheetId="5">#REF!</definedName>
    <definedName name="Шардаринский_район_13" localSheetId="6">#REF!</definedName>
    <definedName name="Шардаринский_район_13" localSheetId="1">#REF!</definedName>
    <definedName name="Шардаринский_район_13">#REF!</definedName>
    <definedName name="Шардаринский_район_2" localSheetId="4">#REF!</definedName>
    <definedName name="Шардаринский_район_2" localSheetId="3">#REF!</definedName>
    <definedName name="Шардаринский_район_2" localSheetId="2">#REF!</definedName>
    <definedName name="Шардаринский_район_2" localSheetId="7">#REF!</definedName>
    <definedName name="Шардаринский_район_2" localSheetId="8">#REF!</definedName>
    <definedName name="Шардаринский_район_2" localSheetId="5">#REF!</definedName>
    <definedName name="Шардаринский_район_2" localSheetId="6">#REF!</definedName>
    <definedName name="Шардаринский_район_2" localSheetId="1">#REF!</definedName>
    <definedName name="Шардаринский_район_2">#REF!</definedName>
    <definedName name="Шардаринский_район_3" localSheetId="4">#REF!</definedName>
    <definedName name="Шардаринский_район_3" localSheetId="3">#REF!</definedName>
    <definedName name="Шардаринский_район_3" localSheetId="2">#REF!</definedName>
    <definedName name="Шардаринский_район_3" localSheetId="7">#REF!</definedName>
    <definedName name="Шардаринский_район_3" localSheetId="8">#REF!</definedName>
    <definedName name="Шардаринский_район_3" localSheetId="5">#REF!</definedName>
    <definedName name="Шардаринский_район_3" localSheetId="6">#REF!</definedName>
    <definedName name="Шардаринский_район_3" localSheetId="1">#REF!</definedName>
    <definedName name="Шардаринский_район_3">#REF!</definedName>
    <definedName name="Шардаринский_район_4" localSheetId="4">#REF!</definedName>
    <definedName name="Шардаринский_район_4" localSheetId="3">#REF!</definedName>
    <definedName name="Шардаринский_район_4" localSheetId="2">#REF!</definedName>
    <definedName name="Шардаринский_район_4" localSheetId="7">#REF!</definedName>
    <definedName name="Шардаринский_район_4" localSheetId="8">#REF!</definedName>
    <definedName name="Шардаринский_район_4" localSheetId="5">#REF!</definedName>
    <definedName name="Шардаринский_район_4" localSheetId="6">#REF!</definedName>
    <definedName name="Шардаринский_район_4" localSheetId="1">#REF!</definedName>
    <definedName name="Шардаринский_район_4">#REF!</definedName>
    <definedName name="Шардаринский_район_5" localSheetId="4">#REF!</definedName>
    <definedName name="Шардаринский_район_5" localSheetId="3">#REF!</definedName>
    <definedName name="Шардаринский_район_5" localSheetId="2">#REF!</definedName>
    <definedName name="Шардаринский_район_5" localSheetId="7">#REF!</definedName>
    <definedName name="Шардаринский_район_5" localSheetId="8">#REF!</definedName>
    <definedName name="Шардаринский_район_5" localSheetId="5">#REF!</definedName>
    <definedName name="Шардаринский_район_5" localSheetId="6">#REF!</definedName>
    <definedName name="Шардаринский_район_5" localSheetId="1">#REF!</definedName>
    <definedName name="Шардаринский_район_5">#REF!</definedName>
    <definedName name="Шардаринский_район_6" localSheetId="4">#REF!</definedName>
    <definedName name="Шардаринский_район_6" localSheetId="3">#REF!</definedName>
    <definedName name="Шардаринский_район_6" localSheetId="2">#REF!</definedName>
    <definedName name="Шардаринский_район_6" localSheetId="7">#REF!</definedName>
    <definedName name="Шардаринский_район_6" localSheetId="8">#REF!</definedName>
    <definedName name="Шардаринский_район_6" localSheetId="5">#REF!</definedName>
    <definedName name="Шардаринский_район_6" localSheetId="6">#REF!</definedName>
    <definedName name="Шардаринский_район_6" localSheetId="1">#REF!</definedName>
    <definedName name="Шардаринский_район_6">#REF!</definedName>
    <definedName name="Шардаринский_район_7" localSheetId="4">#REF!</definedName>
    <definedName name="Шардаринский_район_7" localSheetId="3">#REF!</definedName>
    <definedName name="Шардаринский_район_7" localSheetId="2">#REF!</definedName>
    <definedName name="Шардаринский_район_7" localSheetId="7">#REF!</definedName>
    <definedName name="Шардаринский_район_7" localSheetId="8">#REF!</definedName>
    <definedName name="Шардаринский_район_7" localSheetId="5">#REF!</definedName>
    <definedName name="Шардаринский_район_7" localSheetId="6">#REF!</definedName>
    <definedName name="Шардаринский_район_7" localSheetId="1">#REF!</definedName>
    <definedName name="Шардаринский_район_7">#REF!</definedName>
    <definedName name="Шардаринский_район_8" localSheetId="4">#REF!</definedName>
    <definedName name="Шардаринский_район_8" localSheetId="3">#REF!</definedName>
    <definedName name="Шардаринский_район_8" localSheetId="2">#REF!</definedName>
    <definedName name="Шардаринский_район_8" localSheetId="7">#REF!</definedName>
    <definedName name="Шардаринский_район_8" localSheetId="8">#REF!</definedName>
    <definedName name="Шардаринский_район_8" localSheetId="5">#REF!</definedName>
    <definedName name="Шардаринский_район_8" localSheetId="6">#REF!</definedName>
    <definedName name="Шардаринский_район_8" localSheetId="1">#REF!</definedName>
    <definedName name="Шардаринский_район_8">#REF!</definedName>
    <definedName name="Шардаринский_район_9" localSheetId="4">#REF!</definedName>
    <definedName name="Шардаринский_район_9" localSheetId="3">#REF!</definedName>
    <definedName name="Шардаринский_район_9" localSheetId="2">#REF!</definedName>
    <definedName name="Шардаринский_район_9" localSheetId="7">#REF!</definedName>
    <definedName name="Шардаринский_район_9" localSheetId="8">#REF!</definedName>
    <definedName name="Шардаринский_район_9" localSheetId="5">#REF!</definedName>
    <definedName name="Шардаринский_район_9" localSheetId="6">#REF!</definedName>
    <definedName name="Шардаринский_район_9" localSheetId="1">#REF!</definedName>
    <definedName name="Шардаринский_район_9">#REF!</definedName>
    <definedName name="шг7" localSheetId="4">#REF!</definedName>
    <definedName name="шг7" localSheetId="3">#REF!</definedName>
    <definedName name="шг7" localSheetId="2">#REF!</definedName>
    <definedName name="шг7" localSheetId="7">#REF!</definedName>
    <definedName name="шг7" localSheetId="8">#REF!</definedName>
    <definedName name="шг7" localSheetId="5">#REF!</definedName>
    <definedName name="шг7" localSheetId="6">#REF!</definedName>
    <definedName name="шг7" localSheetId="1">#REF!</definedName>
    <definedName name="шг7">#REF!</definedName>
    <definedName name="шгз" localSheetId="4">#REF!</definedName>
    <definedName name="шгз" localSheetId="3">#REF!</definedName>
    <definedName name="шгз" localSheetId="2">#REF!</definedName>
    <definedName name="шгз" localSheetId="7">#REF!</definedName>
    <definedName name="шгз" localSheetId="8">#REF!</definedName>
    <definedName name="шгз" localSheetId="5">#REF!</definedName>
    <definedName name="шгз" localSheetId="6">#REF!</definedName>
    <definedName name="шгз" localSheetId="1">#REF!</definedName>
    <definedName name="шгз">#REF!</definedName>
    <definedName name="шго" localSheetId="4">#REF!</definedName>
    <definedName name="шго" localSheetId="3">#REF!</definedName>
    <definedName name="шго" localSheetId="2">#REF!</definedName>
    <definedName name="шго" localSheetId="7">#REF!</definedName>
    <definedName name="шго" localSheetId="8">#REF!</definedName>
    <definedName name="шго" localSheetId="5">#REF!</definedName>
    <definedName name="шго" localSheetId="6">#REF!</definedName>
    <definedName name="шго" localSheetId="1">#REF!</definedName>
    <definedName name="шго">#REF!</definedName>
    <definedName name="шел" localSheetId="4">#REF!</definedName>
    <definedName name="шел" localSheetId="3">#REF!</definedName>
    <definedName name="шел" localSheetId="2">#REF!</definedName>
    <definedName name="шел" localSheetId="7">#REF!</definedName>
    <definedName name="шел" localSheetId="8">#REF!</definedName>
    <definedName name="шел" localSheetId="5">#REF!</definedName>
    <definedName name="шел" localSheetId="6">#REF!</definedName>
    <definedName name="шел" localSheetId="1">#REF!</definedName>
    <definedName name="шел">#REF!</definedName>
    <definedName name="Шкода" localSheetId="4">#REF!</definedName>
    <definedName name="Шкода" localSheetId="3">#REF!</definedName>
    <definedName name="Шкода" localSheetId="2">#REF!</definedName>
    <definedName name="Шкода" localSheetId="7">#REF!</definedName>
    <definedName name="Шкода" localSheetId="8">#REF!</definedName>
    <definedName name="Шкода" localSheetId="5">#REF!</definedName>
    <definedName name="Шкода" localSheetId="6">#REF!</definedName>
    <definedName name="Шкода" localSheetId="1">#REF!</definedName>
    <definedName name="Шкода">#REF!</definedName>
    <definedName name="шл" localSheetId="4">#REF!</definedName>
    <definedName name="шл" localSheetId="3">#REF!</definedName>
    <definedName name="шл" localSheetId="2">#REF!</definedName>
    <definedName name="шл" localSheetId="7">#REF!</definedName>
    <definedName name="шл" localSheetId="8">#REF!</definedName>
    <definedName name="шл" localSheetId="5">#REF!</definedName>
    <definedName name="шл" localSheetId="6">#REF!</definedName>
    <definedName name="шл" localSheetId="1">#REF!</definedName>
    <definedName name="шл">#REF!</definedName>
    <definedName name="ШЛ9ЩЬБ" localSheetId="4">#REF!</definedName>
    <definedName name="ШЛ9ЩЬБ" localSheetId="3">#REF!</definedName>
    <definedName name="ШЛ9ЩЬБ" localSheetId="2">#REF!</definedName>
    <definedName name="ШЛ9ЩЬБ" localSheetId="7">#REF!</definedName>
    <definedName name="ШЛ9ЩЬБ" localSheetId="8">#REF!</definedName>
    <definedName name="ШЛ9ЩЬБ" localSheetId="5">#REF!</definedName>
    <definedName name="ШЛ9ЩЬБ" localSheetId="6">#REF!</definedName>
    <definedName name="ШЛ9ЩЬБ" localSheetId="1">#REF!</definedName>
    <definedName name="ШЛ9ЩЬБ">#REF!</definedName>
    <definedName name="шлгод" localSheetId="4">#REF!</definedName>
    <definedName name="шлгод" localSheetId="3">#REF!</definedName>
    <definedName name="шлгод" localSheetId="2">#REF!</definedName>
    <definedName name="шлгод" localSheetId="7">#REF!</definedName>
    <definedName name="шлгод" localSheetId="8">#REF!</definedName>
    <definedName name="шлгод" localSheetId="5">#REF!</definedName>
    <definedName name="шлгод" localSheetId="6">#REF!</definedName>
    <definedName name="шлгод" localSheetId="1">#REF!</definedName>
    <definedName name="шлгод">#REF!</definedName>
    <definedName name="шлгор" localSheetId="4">#REF!</definedName>
    <definedName name="шлгор" localSheetId="3">#REF!</definedName>
    <definedName name="шлгор" localSheetId="2">#REF!</definedName>
    <definedName name="шлгор" localSheetId="7">#REF!</definedName>
    <definedName name="шлгор" localSheetId="8">#REF!</definedName>
    <definedName name="шлгор" localSheetId="5">#REF!</definedName>
    <definedName name="шлгор" localSheetId="6">#REF!</definedName>
    <definedName name="шлгор" localSheetId="1">#REF!</definedName>
    <definedName name="шлгор">#REF!</definedName>
    <definedName name="шлдеш9" localSheetId="4">#REF!</definedName>
    <definedName name="шлдеш9" localSheetId="3">#REF!</definedName>
    <definedName name="шлдеш9" localSheetId="2">#REF!</definedName>
    <definedName name="шлдеш9" localSheetId="7">#REF!</definedName>
    <definedName name="шлдеш9" localSheetId="8">#REF!</definedName>
    <definedName name="шлдеш9" localSheetId="5">#REF!</definedName>
    <definedName name="шлдеш9" localSheetId="6">#REF!</definedName>
    <definedName name="шлдеш9" localSheetId="1">#REF!</definedName>
    <definedName name="шлдеш9">#REF!</definedName>
    <definedName name="ШЛОРГТ" localSheetId="4">#REF!</definedName>
    <definedName name="ШЛОРГТ" localSheetId="3">#REF!</definedName>
    <definedName name="ШЛОРГТ" localSheetId="2">#REF!</definedName>
    <definedName name="ШЛОРГТ" localSheetId="7">#REF!</definedName>
    <definedName name="ШЛОРГТ" localSheetId="8">#REF!</definedName>
    <definedName name="ШЛОРГТ" localSheetId="5">#REF!</definedName>
    <definedName name="ШЛОРГТ" localSheetId="6">#REF!</definedName>
    <definedName name="ШЛОРГТ" localSheetId="1">#REF!</definedName>
    <definedName name="ШЛОРГТ">#REF!</definedName>
    <definedName name="шлпа" localSheetId="4">#REF!</definedName>
    <definedName name="шлпа" localSheetId="3">#REF!</definedName>
    <definedName name="шлпа" localSheetId="2">#REF!</definedName>
    <definedName name="шлпа" localSheetId="7">#REF!</definedName>
    <definedName name="шлпа" localSheetId="8">#REF!</definedName>
    <definedName name="шлпа" localSheetId="5">#REF!</definedName>
    <definedName name="шлпа" localSheetId="6">#REF!</definedName>
    <definedName name="шлпа" localSheetId="1">#REF!</definedName>
    <definedName name="шлпа">#REF!</definedName>
    <definedName name="ШЛТ" localSheetId="4">#REF!</definedName>
    <definedName name="ШЛТ" localSheetId="3">#REF!</definedName>
    <definedName name="ШЛТ" localSheetId="2">#REF!</definedName>
    <definedName name="ШЛТ" localSheetId="7">#REF!</definedName>
    <definedName name="ШЛТ" localSheetId="8">#REF!</definedName>
    <definedName name="ШЛТ" localSheetId="5">#REF!</definedName>
    <definedName name="ШЛТ" localSheetId="6">#REF!</definedName>
    <definedName name="ШЛТ" localSheetId="1">#REF!</definedName>
    <definedName name="ШЛТ">#REF!</definedName>
    <definedName name="шлу" localSheetId="4">#REF!</definedName>
    <definedName name="шлу" localSheetId="3">#REF!</definedName>
    <definedName name="шлу" localSheetId="2">#REF!</definedName>
    <definedName name="шлу" localSheetId="7">#REF!</definedName>
    <definedName name="шлу" localSheetId="8">#REF!</definedName>
    <definedName name="шлу" localSheetId="5">#REF!</definedName>
    <definedName name="шлу" localSheetId="6">#REF!</definedName>
    <definedName name="шлу" localSheetId="1">#REF!</definedName>
    <definedName name="шлу">#REF!</definedName>
    <definedName name="ШЛЩДБ" localSheetId="4">#REF!</definedName>
    <definedName name="ШЛЩДБ" localSheetId="3">#REF!</definedName>
    <definedName name="ШЛЩДБ" localSheetId="2">#REF!</definedName>
    <definedName name="ШЛЩДБ" localSheetId="7">#REF!</definedName>
    <definedName name="ШЛЩДБ" localSheetId="8">#REF!</definedName>
    <definedName name="ШЛЩДБ" localSheetId="5">#REF!</definedName>
    <definedName name="ШЛЩДБ" localSheetId="6">#REF!</definedName>
    <definedName name="ШЛЩДБ" localSheetId="1">#REF!</definedName>
    <definedName name="ШЛЩДБ">#REF!</definedName>
    <definedName name="ШЛЩОЬТИ" localSheetId="4">#REF!</definedName>
    <definedName name="ШЛЩОЬТИ" localSheetId="3">#REF!</definedName>
    <definedName name="ШЛЩОЬТИ" localSheetId="2">#REF!</definedName>
    <definedName name="ШЛЩОЬТИ" localSheetId="7">#REF!</definedName>
    <definedName name="ШЛЩОЬТИ" localSheetId="8">#REF!</definedName>
    <definedName name="ШЛЩОЬТИ" localSheetId="5">#REF!</definedName>
    <definedName name="ШЛЩОЬТИ" localSheetId="6">#REF!</definedName>
    <definedName name="ШЛЩОЬТИ" localSheetId="1">#REF!</definedName>
    <definedName name="ШЛЩОЬТИ">#REF!</definedName>
    <definedName name="шлые" localSheetId="4">#REF!</definedName>
    <definedName name="шлые" localSheetId="3">#REF!</definedName>
    <definedName name="шлые" localSheetId="2">#REF!</definedName>
    <definedName name="шлые" localSheetId="7">#REF!</definedName>
    <definedName name="шлые" localSheetId="8">#REF!</definedName>
    <definedName name="шлые" localSheetId="5">#REF!</definedName>
    <definedName name="шлые" localSheetId="6">#REF!</definedName>
    <definedName name="шлые" localSheetId="1">#REF!</definedName>
    <definedName name="шлые">#REF!</definedName>
    <definedName name="ШШ" localSheetId="4">#REF!</definedName>
    <definedName name="ШШ" localSheetId="3">#REF!</definedName>
    <definedName name="ШШ" localSheetId="2">#REF!</definedName>
    <definedName name="ШШ" localSheetId="7">#REF!</definedName>
    <definedName name="ШШ" localSheetId="8">#REF!</definedName>
    <definedName name="ШШ" localSheetId="5">#REF!</definedName>
    <definedName name="ШШ" localSheetId="6">#REF!</definedName>
    <definedName name="ШШ" localSheetId="1">#REF!</definedName>
    <definedName name="ШШ">#REF!</definedName>
    <definedName name="ШЩ" localSheetId="4">#REF!</definedName>
    <definedName name="ШЩ" localSheetId="3">#REF!</definedName>
    <definedName name="ШЩ" localSheetId="2">#REF!</definedName>
    <definedName name="ШЩ" localSheetId="7">#REF!</definedName>
    <definedName name="ШЩ" localSheetId="8">#REF!</definedName>
    <definedName name="ШЩ" localSheetId="5">#REF!</definedName>
    <definedName name="ШЩ" localSheetId="6">#REF!</definedName>
    <definedName name="ШЩ" localSheetId="1">#REF!</definedName>
    <definedName name="ШЩ">#REF!</definedName>
    <definedName name="шымкент" localSheetId="4">#REF!</definedName>
    <definedName name="шымкент" localSheetId="3">#REF!</definedName>
    <definedName name="шымкент" localSheetId="2">#REF!</definedName>
    <definedName name="шымкент" localSheetId="7">#REF!</definedName>
    <definedName name="шымкент" localSheetId="8">#REF!</definedName>
    <definedName name="шымкент" localSheetId="5">#REF!</definedName>
    <definedName name="шымкент" localSheetId="6">#REF!</definedName>
    <definedName name="шымкент" localSheetId="1">#REF!</definedName>
    <definedName name="шымкент">#REF!</definedName>
    <definedName name="шь" localSheetId="4">#REF!</definedName>
    <definedName name="шь" localSheetId="3">#REF!</definedName>
    <definedName name="шь" localSheetId="2">#REF!</definedName>
    <definedName name="шь" localSheetId="7">#REF!</definedName>
    <definedName name="шь" localSheetId="8">#REF!</definedName>
    <definedName name="шь" localSheetId="5">#REF!</definedName>
    <definedName name="шь" localSheetId="6">#REF!</definedName>
    <definedName name="шь" localSheetId="1">#REF!</definedName>
    <definedName name="шь">#REF!</definedName>
    <definedName name="щ" localSheetId="4">#REF!</definedName>
    <definedName name="щ" localSheetId="3">#REF!</definedName>
    <definedName name="щ" localSheetId="2">#REF!</definedName>
    <definedName name="щ" localSheetId="7">#REF!</definedName>
    <definedName name="щ" localSheetId="8">#REF!</definedName>
    <definedName name="щ" localSheetId="5">#REF!</definedName>
    <definedName name="щ" localSheetId="6">#REF!</definedName>
    <definedName name="щ" localSheetId="1">#REF!</definedName>
    <definedName name="щ">#REF!</definedName>
    <definedName name="щ0" localSheetId="4">#REF!</definedName>
    <definedName name="щ0" localSheetId="3">#REF!</definedName>
    <definedName name="щ0" localSheetId="2">#REF!</definedName>
    <definedName name="щ0" localSheetId="7">#REF!</definedName>
    <definedName name="щ0" localSheetId="8">#REF!</definedName>
    <definedName name="щ0" localSheetId="5">#REF!</definedName>
    <definedName name="щ0" localSheetId="6">#REF!</definedName>
    <definedName name="щ0" localSheetId="1">#REF!</definedName>
    <definedName name="щ0">#REF!</definedName>
    <definedName name="щ023ещ" localSheetId="4">#REF!</definedName>
    <definedName name="щ023ещ" localSheetId="3">#REF!</definedName>
    <definedName name="щ023ещ" localSheetId="2">#REF!</definedName>
    <definedName name="щ023ещ" localSheetId="7">#REF!</definedName>
    <definedName name="щ023ещ" localSheetId="8">#REF!</definedName>
    <definedName name="щ023ещ" localSheetId="5">#REF!</definedName>
    <definedName name="щ023ещ" localSheetId="6">#REF!</definedName>
    <definedName name="щ023ещ" localSheetId="1">#REF!</definedName>
    <definedName name="щ023ещ">#REF!</definedName>
    <definedName name="щ9шлор" localSheetId="4">#REF!</definedName>
    <definedName name="щ9шлор" localSheetId="3">#REF!</definedName>
    <definedName name="щ9шлор" localSheetId="2">#REF!</definedName>
    <definedName name="щ9шлор" localSheetId="7">#REF!</definedName>
    <definedName name="щ9шлор" localSheetId="8">#REF!</definedName>
    <definedName name="щ9шлор" localSheetId="5">#REF!</definedName>
    <definedName name="щ9шлор" localSheetId="6">#REF!</definedName>
    <definedName name="щ9шлор" localSheetId="1">#REF!</definedName>
    <definedName name="щ9шлор">#REF!</definedName>
    <definedName name="ЩД" localSheetId="4">#REF!</definedName>
    <definedName name="ЩД" localSheetId="3">#REF!</definedName>
    <definedName name="ЩД" localSheetId="2">#REF!</definedName>
    <definedName name="ЩД" localSheetId="7">#REF!</definedName>
    <definedName name="ЩД" localSheetId="8">#REF!</definedName>
    <definedName name="ЩД" localSheetId="5">#REF!</definedName>
    <definedName name="ЩД" localSheetId="6">#REF!</definedName>
    <definedName name="ЩД" localSheetId="1">#REF!</definedName>
    <definedName name="ЩД">#REF!</definedName>
    <definedName name="щдг7" localSheetId="4">#REF!</definedName>
    <definedName name="щдг7" localSheetId="3">#REF!</definedName>
    <definedName name="щдг7" localSheetId="2">#REF!</definedName>
    <definedName name="щдг7" localSheetId="7">#REF!</definedName>
    <definedName name="щдг7" localSheetId="8">#REF!</definedName>
    <definedName name="щдг7" localSheetId="5">#REF!</definedName>
    <definedName name="щдг7" localSheetId="6">#REF!</definedName>
    <definedName name="щдг7" localSheetId="1">#REF!</definedName>
    <definedName name="щдг7">#REF!</definedName>
    <definedName name="щдю" localSheetId="4">#REF!</definedName>
    <definedName name="щдю" localSheetId="3">#REF!</definedName>
    <definedName name="щдю" localSheetId="2">#REF!</definedName>
    <definedName name="щдю" localSheetId="7">#REF!</definedName>
    <definedName name="щдю" localSheetId="8">#REF!</definedName>
    <definedName name="щдю" localSheetId="5">#REF!</definedName>
    <definedName name="щдю" localSheetId="6">#REF!</definedName>
    <definedName name="щдю" localSheetId="1">#REF!</definedName>
    <definedName name="щдю">#REF!</definedName>
    <definedName name="ЩЗ0" localSheetId="4">#REF!</definedName>
    <definedName name="ЩЗ0" localSheetId="3">#REF!</definedName>
    <definedName name="ЩЗ0" localSheetId="2">#REF!</definedName>
    <definedName name="ЩЗ0" localSheetId="7">#REF!</definedName>
    <definedName name="ЩЗ0" localSheetId="8">#REF!</definedName>
    <definedName name="ЩЗ0" localSheetId="5">#REF!</definedName>
    <definedName name="ЩЗ0" localSheetId="6">#REF!</definedName>
    <definedName name="ЩЗ0" localSheetId="1">#REF!</definedName>
    <definedName name="ЩЗ0">#REF!</definedName>
    <definedName name="щзд" localSheetId="4">#REF!</definedName>
    <definedName name="щзд" localSheetId="3">#REF!</definedName>
    <definedName name="щзд" localSheetId="2">#REF!</definedName>
    <definedName name="щзд" localSheetId="7">#REF!</definedName>
    <definedName name="щзд" localSheetId="8">#REF!</definedName>
    <definedName name="щзд" localSheetId="5">#REF!</definedName>
    <definedName name="щзд" localSheetId="6">#REF!</definedName>
    <definedName name="щзд" localSheetId="1">#REF!</definedName>
    <definedName name="щзд">#REF!</definedName>
    <definedName name="щкщ" localSheetId="4">#REF!</definedName>
    <definedName name="щкщ" localSheetId="3">#REF!</definedName>
    <definedName name="щкщ" localSheetId="2">#REF!</definedName>
    <definedName name="щкщ" localSheetId="7">#REF!</definedName>
    <definedName name="щкщ" localSheetId="8">#REF!</definedName>
    <definedName name="щкщ" localSheetId="5">#REF!</definedName>
    <definedName name="щкщ" localSheetId="6">#REF!</definedName>
    <definedName name="щкщ" localSheetId="1">#REF!</definedName>
    <definedName name="щкщ">#REF!</definedName>
    <definedName name="щл" localSheetId="4">#REF!</definedName>
    <definedName name="щл" localSheetId="3">#REF!</definedName>
    <definedName name="щл" localSheetId="2">#REF!</definedName>
    <definedName name="щл" localSheetId="7">#REF!</definedName>
    <definedName name="щл" localSheetId="8">#REF!</definedName>
    <definedName name="щл" localSheetId="5">#REF!</definedName>
    <definedName name="щл" localSheetId="6">#REF!</definedName>
    <definedName name="щл" localSheetId="1">#REF!</definedName>
    <definedName name="щл">#REF!</definedName>
    <definedName name="ЩОЛРТ" localSheetId="4">#REF!</definedName>
    <definedName name="ЩОЛРТ" localSheetId="3">#REF!</definedName>
    <definedName name="ЩОЛРТ" localSheetId="2">#REF!</definedName>
    <definedName name="ЩОЛРТ" localSheetId="7">#REF!</definedName>
    <definedName name="ЩОЛРТ" localSheetId="8">#REF!</definedName>
    <definedName name="ЩОЛРТ" localSheetId="5">#REF!</definedName>
    <definedName name="ЩОЛРТ" localSheetId="6">#REF!</definedName>
    <definedName name="ЩОЛРТ" localSheetId="1">#REF!</definedName>
    <definedName name="ЩОЛРТ">#REF!</definedName>
    <definedName name="щошн" localSheetId="4">#REF!</definedName>
    <definedName name="щошн" localSheetId="3">#REF!</definedName>
    <definedName name="щошн" localSheetId="2">#REF!</definedName>
    <definedName name="щошн" localSheetId="7">#REF!</definedName>
    <definedName name="щошн" localSheetId="8">#REF!</definedName>
    <definedName name="щошн" localSheetId="5">#REF!</definedName>
    <definedName name="щошн" localSheetId="6">#REF!</definedName>
    <definedName name="щошн" localSheetId="1">#REF!</definedName>
    <definedName name="щошн">#REF!</definedName>
    <definedName name="ъ" localSheetId="4">#REF!</definedName>
    <definedName name="ъ" localSheetId="3">#REF!</definedName>
    <definedName name="ъ" localSheetId="2">#REF!</definedName>
    <definedName name="ъ" localSheetId="7">#REF!</definedName>
    <definedName name="ъ" localSheetId="8">#REF!</definedName>
    <definedName name="ъ" localSheetId="5">#REF!</definedName>
    <definedName name="ъ" localSheetId="6">#REF!</definedName>
    <definedName name="ъ" localSheetId="1">#REF!</definedName>
    <definedName name="ъ">#REF!</definedName>
    <definedName name="ъхзщ" localSheetId="4">'[1]067 100 (АПП не имеющ.право) '!ъхзщ</definedName>
    <definedName name="ъхзщ" localSheetId="3">'[1]067 100 (АПП не имеющ.право) '!ъхзщ</definedName>
    <definedName name="ъхзщ" localSheetId="2">'[1]067 100 (АПП не имеющ.право) '!ъхзщ</definedName>
    <definedName name="ъхзщ" localSheetId="8">'[1]067 100 (АПП не имеющ.право) '!ъхзщ</definedName>
    <definedName name="ъхзщ" localSheetId="5">'[1]067 100 (АПП не имеющ.право) '!ъхзщ</definedName>
    <definedName name="ъхзщ" localSheetId="6">'[1]067 100 (АПП не имеющ.право) '!ъхзщ</definedName>
    <definedName name="ъхзщ" localSheetId="1">'[1]067 100 (АПП не имеющ.право) '!ъхзщ</definedName>
    <definedName name="ъхзщ">'[1]067 100 (АПП не имеющ.право) '!ъхзщ</definedName>
    <definedName name="ы" localSheetId="4">#REF!</definedName>
    <definedName name="ы" localSheetId="3">#REF!</definedName>
    <definedName name="ы" localSheetId="2">#REF!</definedName>
    <definedName name="ы" localSheetId="7">#REF!</definedName>
    <definedName name="ы" localSheetId="8">#REF!</definedName>
    <definedName name="ы" localSheetId="5">#REF!</definedName>
    <definedName name="ы" localSheetId="6">#REF!</definedName>
    <definedName name="ы" localSheetId="1">#REF!</definedName>
    <definedName name="ы">#REF!</definedName>
    <definedName name="ЫАУ" localSheetId="4">#REF!</definedName>
    <definedName name="ЫАУ" localSheetId="3">#REF!</definedName>
    <definedName name="ЫАУ" localSheetId="2">#REF!</definedName>
    <definedName name="ЫАУ" localSheetId="7">#REF!</definedName>
    <definedName name="ЫАУ" localSheetId="8">#REF!</definedName>
    <definedName name="ЫАУ" localSheetId="5">#REF!</definedName>
    <definedName name="ЫАУ" localSheetId="6">#REF!</definedName>
    <definedName name="ЫАУ" localSheetId="1">#REF!</definedName>
    <definedName name="ЫАУ">#REF!</definedName>
    <definedName name="ЫВ" localSheetId="4">#REF!</definedName>
    <definedName name="ЫВ" localSheetId="3">#REF!</definedName>
    <definedName name="ЫВ" localSheetId="2">#REF!</definedName>
    <definedName name="ЫВ" localSheetId="7">#REF!</definedName>
    <definedName name="ЫВ" localSheetId="8">#REF!</definedName>
    <definedName name="ЫВ" localSheetId="5">#REF!</definedName>
    <definedName name="ЫВ" localSheetId="6">#REF!</definedName>
    <definedName name="ЫВ" localSheetId="1">#REF!</definedName>
    <definedName name="ЫВ">#REF!</definedName>
    <definedName name="ыва" localSheetId="4" hidden="1">{#N/A,#N/A,TRUE,"Лист1";#N/A,#N/A,TRUE,"Лист2";#N/A,#N/A,TRUE,"Лист3"}</definedName>
    <definedName name="ыва" localSheetId="3" hidden="1">{#N/A,#N/A,TRUE,"Лист1";#N/A,#N/A,TRUE,"Лист2";#N/A,#N/A,TRUE,"Лист3"}</definedName>
    <definedName name="ыва" localSheetId="2" hidden="1">{#N/A,#N/A,TRUE,"Лист1";#N/A,#N/A,TRUE,"Лист2";#N/A,#N/A,TRUE,"Лист3"}</definedName>
    <definedName name="ыва" localSheetId="7" hidden="1">{#N/A,#N/A,TRUE,"Лист1";#N/A,#N/A,TRUE,"Лист2";#N/A,#N/A,TRUE,"Лист3"}</definedName>
    <definedName name="ыва" localSheetId="8" hidden="1">{#N/A,#N/A,TRUE,"Лист1";#N/A,#N/A,TRUE,"Лист2";#N/A,#N/A,TRUE,"Лист3"}</definedName>
    <definedName name="ыва" localSheetId="5" hidden="1">{#N/A,#N/A,TRUE,"Лист1";#N/A,#N/A,TRUE,"Лист2";#N/A,#N/A,TRUE,"Лист3"}</definedName>
    <definedName name="ыва" localSheetId="6" hidden="1">{#N/A,#N/A,TRUE,"Лист1";#N/A,#N/A,TRUE,"Лист2";#N/A,#N/A,TRUE,"Лист3"}</definedName>
    <definedName name="ыва" localSheetId="1" hidden="1">{#N/A,#N/A,TRUE,"Лист1";#N/A,#N/A,TRUE,"Лист2";#N/A,#N/A,TRUE,"Лист3"}</definedName>
    <definedName name="ыва" hidden="1">{#N/A,#N/A,TRUE,"Лист1";#N/A,#N/A,TRUE,"Лист2";#N/A,#N/A,TRUE,"Лист3"}</definedName>
    <definedName name="ывап" localSheetId="4">#REF!</definedName>
    <definedName name="ывап" localSheetId="3">#REF!</definedName>
    <definedName name="ывап" localSheetId="2">#REF!</definedName>
    <definedName name="ывап" localSheetId="7">#REF!</definedName>
    <definedName name="ывап" localSheetId="8">#REF!</definedName>
    <definedName name="ывап" localSheetId="5">#REF!</definedName>
    <definedName name="ывап" localSheetId="6">#REF!</definedName>
    <definedName name="ывап" localSheetId="1">#REF!</definedName>
    <definedName name="ывап">#REF!</definedName>
    <definedName name="ЫВКУВ" localSheetId="4">#REF!</definedName>
    <definedName name="ЫВКУВ" localSheetId="3">#REF!</definedName>
    <definedName name="ЫВКУВ" localSheetId="2">#REF!</definedName>
    <definedName name="ЫВКУВ" localSheetId="7">#REF!</definedName>
    <definedName name="ЫВКУВ" localSheetId="8">#REF!</definedName>
    <definedName name="ЫВКУВ" localSheetId="5">#REF!</definedName>
    <definedName name="ЫВКУВ" localSheetId="6">#REF!</definedName>
    <definedName name="ЫВКУВ" localSheetId="1">#REF!</definedName>
    <definedName name="ЫВКУВ">#REF!</definedName>
    <definedName name="ЫВКФ" localSheetId="4">#REF!</definedName>
    <definedName name="ЫВКФ" localSheetId="3">#REF!</definedName>
    <definedName name="ЫВКФ" localSheetId="2">#REF!</definedName>
    <definedName name="ЫВКФ" localSheetId="7">#REF!</definedName>
    <definedName name="ЫВКФ" localSheetId="8">#REF!</definedName>
    <definedName name="ЫВКФ" localSheetId="5">#REF!</definedName>
    <definedName name="ЫВКФ" localSheetId="6">#REF!</definedName>
    <definedName name="ЫВКФ" localSheetId="1">#REF!</definedName>
    <definedName name="ЫВКФ">#REF!</definedName>
    <definedName name="ывпр" localSheetId="4">#REF!</definedName>
    <definedName name="ывпр" localSheetId="3">#REF!</definedName>
    <definedName name="ывпр" localSheetId="2">#REF!</definedName>
    <definedName name="ывпр" localSheetId="7">#REF!</definedName>
    <definedName name="ывпр" localSheetId="8">#REF!</definedName>
    <definedName name="ывпр" localSheetId="5">#REF!</definedName>
    <definedName name="ывпр" localSheetId="6">#REF!</definedName>
    <definedName name="ывпр" localSheetId="1">#REF!</definedName>
    <definedName name="ывпр">#REF!</definedName>
    <definedName name="ывукаеп5гнр7о8но" localSheetId="4">#REF!</definedName>
    <definedName name="ывукаеп5гнр7о8но" localSheetId="3">#REF!</definedName>
    <definedName name="ывукаеп5гнр7о8но" localSheetId="2">#REF!</definedName>
    <definedName name="ывукаеп5гнр7о8но" localSheetId="7">#REF!</definedName>
    <definedName name="ывукаеп5гнр7о8но" localSheetId="8">#REF!</definedName>
    <definedName name="ывукаеп5гнр7о8но" localSheetId="5">#REF!</definedName>
    <definedName name="ывукаеп5гнр7о8но" localSheetId="6">#REF!</definedName>
    <definedName name="ывукаеп5гнр7о8но" localSheetId="1">#REF!</definedName>
    <definedName name="ывукаеп5гнр7о8но">#REF!</definedName>
    <definedName name="ывыв54" localSheetId="4">#REF!</definedName>
    <definedName name="ывыв54" localSheetId="3">#REF!</definedName>
    <definedName name="ывыв54" localSheetId="2">#REF!</definedName>
    <definedName name="ывыв54" localSheetId="7">#REF!</definedName>
    <definedName name="ывыв54" localSheetId="8">#REF!</definedName>
    <definedName name="ывыв54" localSheetId="5">#REF!</definedName>
    <definedName name="ывыв54" localSheetId="6">#REF!</definedName>
    <definedName name="ывыв54" localSheetId="1">#REF!</definedName>
    <definedName name="ывыв54">#REF!</definedName>
    <definedName name="ывыиа" localSheetId="4">#REF!</definedName>
    <definedName name="ывыиа" localSheetId="3">#REF!</definedName>
    <definedName name="ывыиа" localSheetId="2">#REF!</definedName>
    <definedName name="ывыиа" localSheetId="7">#REF!</definedName>
    <definedName name="ывыиа" localSheetId="8">#REF!</definedName>
    <definedName name="ывыиа" localSheetId="5">#REF!</definedName>
    <definedName name="ывыиа" localSheetId="6">#REF!</definedName>
    <definedName name="ывыиа" localSheetId="1">#REF!</definedName>
    <definedName name="ывыиа">#REF!</definedName>
    <definedName name="ыефкы\яц" localSheetId="4">#REF!</definedName>
    <definedName name="ыефкы\яц" localSheetId="3">#REF!</definedName>
    <definedName name="ыефкы\яц" localSheetId="2">#REF!</definedName>
    <definedName name="ыефкы\яц" localSheetId="7">#REF!</definedName>
    <definedName name="ыефкы\яц" localSheetId="8">#REF!</definedName>
    <definedName name="ыефкы\яц" localSheetId="5">#REF!</definedName>
    <definedName name="ыефкы\яц" localSheetId="6">#REF!</definedName>
    <definedName name="ыефкы\яц" localSheetId="1">#REF!</definedName>
    <definedName name="ыефкы\яц">#REF!</definedName>
    <definedName name="ЫК" localSheetId="4">#REF!</definedName>
    <definedName name="ЫК" localSheetId="3">#REF!</definedName>
    <definedName name="ЫК" localSheetId="2">#REF!</definedName>
    <definedName name="ЫК" localSheetId="7">#REF!</definedName>
    <definedName name="ЫК" localSheetId="8">#REF!</definedName>
    <definedName name="ЫК" localSheetId="5">#REF!</definedName>
    <definedName name="ЫК" localSheetId="6">#REF!</definedName>
    <definedName name="ЫК" localSheetId="1">#REF!</definedName>
    <definedName name="ЫК">#REF!</definedName>
    <definedName name="ык4н" localSheetId="4">#REF!</definedName>
    <definedName name="ык4н" localSheetId="3">#REF!</definedName>
    <definedName name="ык4н" localSheetId="2">#REF!</definedName>
    <definedName name="ык4н" localSheetId="7">#REF!</definedName>
    <definedName name="ык4н" localSheetId="8">#REF!</definedName>
    <definedName name="ык4н" localSheetId="5">#REF!</definedName>
    <definedName name="ык4н" localSheetId="6">#REF!</definedName>
    <definedName name="ык4н" localSheetId="1">#REF!</definedName>
    <definedName name="ык4н">#REF!</definedName>
    <definedName name="ыквен" localSheetId="4">#REF!</definedName>
    <definedName name="ыквен" localSheetId="3">#REF!</definedName>
    <definedName name="ыквен" localSheetId="2">#REF!</definedName>
    <definedName name="ыквен" localSheetId="7">#REF!</definedName>
    <definedName name="ыквен" localSheetId="8">#REF!</definedName>
    <definedName name="ыквен" localSheetId="5">#REF!</definedName>
    <definedName name="ыквен" localSheetId="6">#REF!</definedName>
    <definedName name="ыквен" localSheetId="1">#REF!</definedName>
    <definedName name="ыквен">#REF!</definedName>
    <definedName name="ыкегр" localSheetId="4">#REF!</definedName>
    <definedName name="ыкегр" localSheetId="3">#REF!</definedName>
    <definedName name="ыкегр" localSheetId="2">#REF!</definedName>
    <definedName name="ыкегр" localSheetId="7">#REF!</definedName>
    <definedName name="ыкегр" localSheetId="8">#REF!</definedName>
    <definedName name="ыкегр" localSheetId="5">#REF!</definedName>
    <definedName name="ыкегр" localSheetId="6">#REF!</definedName>
    <definedName name="ыкегр" localSheetId="1">#REF!</definedName>
    <definedName name="ыкегр">#REF!</definedName>
    <definedName name="ынрш" localSheetId="4">#REF!</definedName>
    <definedName name="ынрш" localSheetId="3">#REF!</definedName>
    <definedName name="ынрш" localSheetId="2">#REF!</definedName>
    <definedName name="ынрш" localSheetId="7">#REF!</definedName>
    <definedName name="ынрш" localSheetId="8">#REF!</definedName>
    <definedName name="ынрш" localSheetId="5">#REF!</definedName>
    <definedName name="ынрш" localSheetId="6">#REF!</definedName>
    <definedName name="ынрш" localSheetId="1">#REF!</definedName>
    <definedName name="ынрш">#REF!</definedName>
    <definedName name="ЫУ" localSheetId="4">#REF!</definedName>
    <definedName name="ЫУ" localSheetId="3">#REF!</definedName>
    <definedName name="ЫУ" localSheetId="2">#REF!</definedName>
    <definedName name="ЫУ" localSheetId="7">#REF!</definedName>
    <definedName name="ЫУ" localSheetId="8">#REF!</definedName>
    <definedName name="ЫУ" localSheetId="5">#REF!</definedName>
    <definedName name="ЫУ" localSheetId="6">#REF!</definedName>
    <definedName name="ЫУ" localSheetId="1">#REF!</definedName>
    <definedName name="ЫУ">#REF!</definedName>
    <definedName name="ыуаы" localSheetId="4" hidden="1">{#N/A,#N/A,TRUE,"Лист1";#N/A,#N/A,TRUE,"Лист2";#N/A,#N/A,TRUE,"Лист3"}</definedName>
    <definedName name="ыуаы" localSheetId="3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localSheetId="7" hidden="1">{#N/A,#N/A,TRUE,"Лист1";#N/A,#N/A,TRUE,"Лист2";#N/A,#N/A,TRUE,"Лист3"}</definedName>
    <definedName name="ыуаы" localSheetId="8" hidden="1">{#N/A,#N/A,TRUE,"Лист1";#N/A,#N/A,TRUE,"Лист2";#N/A,#N/A,TRUE,"Лист3"}</definedName>
    <definedName name="ыуаы" localSheetId="5" hidden="1">{#N/A,#N/A,TRUE,"Лист1";#N/A,#N/A,TRUE,"Лист2";#N/A,#N/A,TRUE,"Лист3"}</definedName>
    <definedName name="ыуаы" localSheetId="6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hidden="1">{#N/A,#N/A,TRUE,"Лист1";#N/A,#N/A,TRUE,"Лист2";#N/A,#N/A,TRUE,"Лист3"}</definedName>
    <definedName name="ЫУВ" localSheetId="4">#REF!</definedName>
    <definedName name="ЫУВ" localSheetId="3">#REF!</definedName>
    <definedName name="ЫУВ" localSheetId="2">#REF!</definedName>
    <definedName name="ЫУВ" localSheetId="7">#REF!</definedName>
    <definedName name="ЫУВ" localSheetId="8">#REF!</definedName>
    <definedName name="ЫУВ" localSheetId="5">#REF!</definedName>
    <definedName name="ЫУВ" localSheetId="6">#REF!</definedName>
    <definedName name="ЫУВ" localSheetId="1">#REF!</definedName>
    <definedName name="ЫУВ">#REF!</definedName>
    <definedName name="ыув3цвс" localSheetId="4">#REF!</definedName>
    <definedName name="ыув3цвс" localSheetId="3">#REF!</definedName>
    <definedName name="ыув3цвс" localSheetId="2">#REF!</definedName>
    <definedName name="ыув3цвс" localSheetId="7">#REF!</definedName>
    <definedName name="ыув3цвс" localSheetId="8">#REF!</definedName>
    <definedName name="ыув3цвс" localSheetId="5">#REF!</definedName>
    <definedName name="ыув3цвс" localSheetId="6">#REF!</definedName>
    <definedName name="ыув3цвс" localSheetId="1">#REF!</definedName>
    <definedName name="ыув3цвс">#REF!</definedName>
    <definedName name="ыувпаыпы" localSheetId="4">#REF!</definedName>
    <definedName name="ыувпаыпы" localSheetId="3">#REF!</definedName>
    <definedName name="ыувпаыпы" localSheetId="2">#REF!</definedName>
    <definedName name="ыувпаыпы" localSheetId="7">#REF!</definedName>
    <definedName name="ыувпаыпы" localSheetId="8">#REF!</definedName>
    <definedName name="ыувпаыпы" localSheetId="5">#REF!</definedName>
    <definedName name="ыувпаыпы" localSheetId="6">#REF!</definedName>
    <definedName name="ыувпаыпы" localSheetId="1">#REF!</definedName>
    <definedName name="ыувпаыпы">#REF!</definedName>
    <definedName name="ыуфкеп5шлогнрепка" localSheetId="4">#REF!</definedName>
    <definedName name="ыуфкеп5шлогнрепка" localSheetId="3">#REF!</definedName>
    <definedName name="ыуфкеп5шлогнрепка" localSheetId="2">#REF!</definedName>
    <definedName name="ыуфкеп5шлогнрепка" localSheetId="7">#REF!</definedName>
    <definedName name="ыуфкеп5шлогнрепка" localSheetId="8">#REF!</definedName>
    <definedName name="ыуфкеп5шлогнрепка" localSheetId="5">#REF!</definedName>
    <definedName name="ыуфкеп5шлогнрепка" localSheetId="6">#REF!</definedName>
    <definedName name="ыуфкеп5шлогнрепка" localSheetId="1">#REF!</definedName>
    <definedName name="ыуфкеп5шлогнрепка">#REF!</definedName>
    <definedName name="ыф" localSheetId="4">#REF!</definedName>
    <definedName name="ыф" localSheetId="3">#REF!</definedName>
    <definedName name="ыф" localSheetId="2">#REF!</definedName>
    <definedName name="ыф" localSheetId="7">#REF!</definedName>
    <definedName name="ыф" localSheetId="8">#REF!</definedName>
    <definedName name="ыф" localSheetId="5">#REF!</definedName>
    <definedName name="ыф" localSheetId="6">#REF!</definedName>
    <definedName name="ыф" localSheetId="1">#REF!</definedName>
    <definedName name="ыф">#REF!</definedName>
    <definedName name="ЫФЦ2" localSheetId="4">#REF!</definedName>
    <definedName name="ЫФЦ2" localSheetId="3">#REF!</definedName>
    <definedName name="ЫФЦ2" localSheetId="2">#REF!</definedName>
    <definedName name="ЫФЦ2" localSheetId="7">#REF!</definedName>
    <definedName name="ЫФЦ2" localSheetId="8">#REF!</definedName>
    <definedName name="ЫФЦ2" localSheetId="5">#REF!</definedName>
    <definedName name="ЫФЦ2" localSheetId="6">#REF!</definedName>
    <definedName name="ЫФЦ2" localSheetId="1">#REF!</definedName>
    <definedName name="ЫФЦ2">#REF!</definedName>
    <definedName name="ЫФЦУ" localSheetId="4">#REF!</definedName>
    <definedName name="ЫФЦУ" localSheetId="3">#REF!</definedName>
    <definedName name="ЫФЦУ" localSheetId="2">#REF!</definedName>
    <definedName name="ЫФЦУ" localSheetId="7">#REF!</definedName>
    <definedName name="ЫФЦУ" localSheetId="8">#REF!</definedName>
    <definedName name="ЫФЦУ" localSheetId="5">#REF!</definedName>
    <definedName name="ЫФЦУ" localSheetId="6">#REF!</definedName>
    <definedName name="ЫФЦУ" localSheetId="1">#REF!</definedName>
    <definedName name="ЫФЦУ">#REF!</definedName>
    <definedName name="ыфцув" localSheetId="4">#REF!</definedName>
    <definedName name="ыфцув" localSheetId="3">#REF!</definedName>
    <definedName name="ыфцув" localSheetId="2">#REF!</definedName>
    <definedName name="ыфцув" localSheetId="7">#REF!</definedName>
    <definedName name="ыфцув" localSheetId="8">#REF!</definedName>
    <definedName name="ыфцув" localSheetId="5">#REF!</definedName>
    <definedName name="ыфцув" localSheetId="6">#REF!</definedName>
    <definedName name="ыфцув" localSheetId="1">#REF!</definedName>
    <definedName name="ыфцув">#REF!</definedName>
    <definedName name="ЫФЫ" localSheetId="4">#REF!</definedName>
    <definedName name="ЫФЫ" localSheetId="3">#REF!</definedName>
    <definedName name="ЫФЫ" localSheetId="2">#REF!</definedName>
    <definedName name="ЫФЫ" localSheetId="7">#REF!</definedName>
    <definedName name="ЫФЫ" localSheetId="8">#REF!</definedName>
    <definedName name="ЫФЫ" localSheetId="5">#REF!</definedName>
    <definedName name="ЫФЫ" localSheetId="6">#REF!</definedName>
    <definedName name="ЫФЫ" localSheetId="1">#REF!</definedName>
    <definedName name="ЫФЫ">#REF!</definedName>
    <definedName name="ыце5" localSheetId="4">#REF!</definedName>
    <definedName name="ыце5" localSheetId="3">#REF!</definedName>
    <definedName name="ыце5" localSheetId="2">#REF!</definedName>
    <definedName name="ыце5" localSheetId="7">#REF!</definedName>
    <definedName name="ыце5" localSheetId="8">#REF!</definedName>
    <definedName name="ыце5" localSheetId="5">#REF!</definedName>
    <definedName name="ыце5" localSheetId="6">#REF!</definedName>
    <definedName name="ыце5" localSheetId="1">#REF!</definedName>
    <definedName name="ыце5">#REF!</definedName>
    <definedName name="ЫЦКЕАП5" localSheetId="4">#REF!</definedName>
    <definedName name="ЫЦКЕАП5" localSheetId="3">#REF!</definedName>
    <definedName name="ЫЦКЕАП5" localSheetId="2">#REF!</definedName>
    <definedName name="ЫЦКЕАП5" localSheetId="7">#REF!</definedName>
    <definedName name="ЫЦКЕАП5" localSheetId="8">#REF!</definedName>
    <definedName name="ЫЦКЕАП5" localSheetId="5">#REF!</definedName>
    <definedName name="ЫЦКЕАП5" localSheetId="6">#REF!</definedName>
    <definedName name="ЫЦКЕАП5" localSheetId="1">#REF!</definedName>
    <definedName name="ЫЦКЕАП5">#REF!</definedName>
    <definedName name="ЫЧЦЫ" localSheetId="4">#REF!</definedName>
    <definedName name="ЫЧЦЫ" localSheetId="3">#REF!</definedName>
    <definedName name="ЫЧЦЫ" localSheetId="2">#REF!</definedName>
    <definedName name="ЫЧЦЫ" localSheetId="7">#REF!</definedName>
    <definedName name="ЫЧЦЫ" localSheetId="8">#REF!</definedName>
    <definedName name="ЫЧЦЫ" localSheetId="5">#REF!</definedName>
    <definedName name="ЫЧЦЫ" localSheetId="6">#REF!</definedName>
    <definedName name="ЫЧЦЫ" localSheetId="1">#REF!</definedName>
    <definedName name="ЫЧЦЫ">#REF!</definedName>
    <definedName name="ыыыы">#N/A</definedName>
    <definedName name="ь" localSheetId="4">#REF!</definedName>
    <definedName name="ь" localSheetId="3">#REF!</definedName>
    <definedName name="ь" localSheetId="2">#REF!</definedName>
    <definedName name="ь" localSheetId="7">#REF!</definedName>
    <definedName name="ь" localSheetId="8">#REF!</definedName>
    <definedName name="ь" localSheetId="5">#REF!</definedName>
    <definedName name="ь" localSheetId="6">#REF!</definedName>
    <definedName name="ь" localSheetId="1">#REF!</definedName>
    <definedName name="ь">#REF!</definedName>
    <definedName name="ьбьлпотарвп" localSheetId="4">#REF!</definedName>
    <definedName name="ьбьлпотарвп" localSheetId="3">#REF!</definedName>
    <definedName name="ьбьлпотарвп" localSheetId="2">#REF!</definedName>
    <definedName name="ьбьлпотарвп" localSheetId="7">#REF!</definedName>
    <definedName name="ьбьлпотарвп" localSheetId="8">#REF!</definedName>
    <definedName name="ьбьлпотарвп" localSheetId="5">#REF!</definedName>
    <definedName name="ьбьлпотарвп" localSheetId="6">#REF!</definedName>
    <definedName name="ьбьлпотарвп" localSheetId="1">#REF!</definedName>
    <definedName name="ьбьлпотарвп">#REF!</definedName>
    <definedName name="ЬИРЕАК5Е6Н7" localSheetId="4">#REF!</definedName>
    <definedName name="ЬИРЕАК5Е6Н7" localSheetId="3">#REF!</definedName>
    <definedName name="ЬИРЕАК5Е6Н7" localSheetId="2">#REF!</definedName>
    <definedName name="ЬИРЕАК5Е6Н7" localSheetId="7">#REF!</definedName>
    <definedName name="ЬИРЕАК5Е6Н7" localSheetId="8">#REF!</definedName>
    <definedName name="ЬИРЕАК5Е6Н7" localSheetId="5">#REF!</definedName>
    <definedName name="ЬИРЕАК5Е6Н7" localSheetId="6">#REF!</definedName>
    <definedName name="ЬИРЕАК5Е6Н7" localSheetId="1">#REF!</definedName>
    <definedName name="ЬИРЕАК5Е6Н7">#REF!</definedName>
    <definedName name="ьлг7" localSheetId="4">#REF!</definedName>
    <definedName name="ьлг7" localSheetId="3">#REF!</definedName>
    <definedName name="ьлг7" localSheetId="2">#REF!</definedName>
    <definedName name="ьлг7" localSheetId="7">#REF!</definedName>
    <definedName name="ьлг7" localSheetId="8">#REF!</definedName>
    <definedName name="ьлг7" localSheetId="5">#REF!</definedName>
    <definedName name="ьлг7" localSheetId="6">#REF!</definedName>
    <definedName name="ьлг7" localSheetId="1">#REF!</definedName>
    <definedName name="ьлг7">#REF!</definedName>
    <definedName name="ьлп" localSheetId="4">#REF!</definedName>
    <definedName name="ьлп" localSheetId="3">#REF!</definedName>
    <definedName name="ьлп" localSheetId="2">#REF!</definedName>
    <definedName name="ьлп" localSheetId="7">#REF!</definedName>
    <definedName name="ьлп" localSheetId="8">#REF!</definedName>
    <definedName name="ьлп" localSheetId="5">#REF!</definedName>
    <definedName name="ьлп" localSheetId="6">#REF!</definedName>
    <definedName name="ьлп" localSheetId="1">#REF!</definedName>
    <definedName name="ьлп">#REF!</definedName>
    <definedName name="ьнти" localSheetId="4">#REF!</definedName>
    <definedName name="ьнти" localSheetId="3">#REF!</definedName>
    <definedName name="ьнти" localSheetId="2">#REF!</definedName>
    <definedName name="ьнти" localSheetId="7">#REF!</definedName>
    <definedName name="ьнти" localSheetId="8">#REF!</definedName>
    <definedName name="ьнти" localSheetId="5">#REF!</definedName>
    <definedName name="ьнти" localSheetId="6">#REF!</definedName>
    <definedName name="ьнти" localSheetId="1">#REF!</definedName>
    <definedName name="ьнти">#REF!</definedName>
    <definedName name="ьти" localSheetId="4">#REF!</definedName>
    <definedName name="ьти" localSheetId="3">#REF!</definedName>
    <definedName name="ьти" localSheetId="2">#REF!</definedName>
    <definedName name="ьти" localSheetId="7">#REF!</definedName>
    <definedName name="ьти" localSheetId="8">#REF!</definedName>
    <definedName name="ьти" localSheetId="5">#REF!</definedName>
    <definedName name="ьти" localSheetId="6">#REF!</definedName>
    <definedName name="ьти" localSheetId="1">#REF!</definedName>
    <definedName name="ьти">#REF!</definedName>
    <definedName name="э" localSheetId="4">#REF!</definedName>
    <definedName name="э" localSheetId="3">#REF!</definedName>
    <definedName name="э" localSheetId="2">#REF!</definedName>
    <definedName name="э" localSheetId="7">#REF!</definedName>
    <definedName name="э" localSheetId="8">#REF!</definedName>
    <definedName name="э" localSheetId="5">#REF!</definedName>
    <definedName name="э" localSheetId="6">#REF!</definedName>
    <definedName name="э" localSheetId="1">#REF!</definedName>
    <definedName name="э">#REF!</definedName>
    <definedName name="Экспорт_Объемы_добычи" localSheetId="4">#REF!</definedName>
    <definedName name="Экспорт_Объемы_добычи" localSheetId="3">#REF!</definedName>
    <definedName name="Экспорт_Объемы_добычи" localSheetId="2">#REF!</definedName>
    <definedName name="Экспорт_Объемы_добычи" localSheetId="7">#REF!</definedName>
    <definedName name="Экспорт_Объемы_добычи" localSheetId="8">#REF!</definedName>
    <definedName name="Экспорт_Объемы_добычи" localSheetId="5">#REF!</definedName>
    <definedName name="Экспорт_Объемы_добычи" localSheetId="6">#REF!</definedName>
    <definedName name="Экспорт_Объемы_добычи" localSheetId="1">#REF!</definedName>
    <definedName name="Экспорт_Объемы_добычи">#REF!</definedName>
    <definedName name="Экспорт_Поставки_нефти">'[62]поставка сравн13'!$A$1:$Q$30</definedName>
    <definedName name="ээ" localSheetId="4">#REF!</definedName>
    <definedName name="ээ" localSheetId="3">#REF!</definedName>
    <definedName name="ээ" localSheetId="2">#REF!</definedName>
    <definedName name="ээ" localSheetId="7">#REF!</definedName>
    <definedName name="ээ" localSheetId="8">#REF!</definedName>
    <definedName name="ээ" localSheetId="5">#REF!</definedName>
    <definedName name="ээ" localSheetId="6">#REF!</definedName>
    <definedName name="ээ" localSheetId="1">#REF!</definedName>
    <definedName name="ээ">#REF!</definedName>
    <definedName name="эээ" localSheetId="4">#REF!</definedName>
    <definedName name="эээ" localSheetId="3">#REF!</definedName>
    <definedName name="эээ" localSheetId="2">#REF!</definedName>
    <definedName name="эээ" localSheetId="7">#REF!</definedName>
    <definedName name="эээ" localSheetId="8">#REF!</definedName>
    <definedName name="эээ" localSheetId="5">#REF!</definedName>
    <definedName name="эээ" localSheetId="6">#REF!</definedName>
    <definedName name="эээ" localSheetId="1">#REF!</definedName>
    <definedName name="эээ">#REF!</definedName>
    <definedName name="ю" localSheetId="4">#REF!</definedName>
    <definedName name="ю" localSheetId="3">#REF!</definedName>
    <definedName name="ю" localSheetId="2">#REF!</definedName>
    <definedName name="ю" localSheetId="7">#REF!</definedName>
    <definedName name="ю" localSheetId="8">#REF!</definedName>
    <definedName name="ю" localSheetId="5">#REF!</definedName>
    <definedName name="ю" localSheetId="6">#REF!</definedName>
    <definedName name="ю" localSheetId="1">#REF!</definedName>
    <definedName name="ю">#REF!</definedName>
    <definedName name="юр_адрес">[10]Main!$B$16</definedName>
    <definedName name="юслатижвыало" localSheetId="4">#REF!</definedName>
    <definedName name="юслатижвыало" localSheetId="3">#REF!</definedName>
    <definedName name="юслатижвыало" localSheetId="2">#REF!</definedName>
    <definedName name="юслатижвыало" localSheetId="7">#REF!</definedName>
    <definedName name="юслатижвыало" localSheetId="8">#REF!</definedName>
    <definedName name="юслатижвыало" localSheetId="5">#REF!</definedName>
    <definedName name="юслатижвыало" localSheetId="6">#REF!</definedName>
    <definedName name="юслатижвыало" localSheetId="1">#REF!</definedName>
    <definedName name="юслатижвыало">#REF!</definedName>
    <definedName name="юсмЧ" localSheetId="4">#REF!</definedName>
    <definedName name="юсмЧ" localSheetId="3">#REF!</definedName>
    <definedName name="юсмЧ" localSheetId="2">#REF!</definedName>
    <definedName name="юсмЧ" localSheetId="7">#REF!</definedName>
    <definedName name="юсмЧ" localSheetId="8">#REF!</definedName>
    <definedName name="юсмЧ" localSheetId="5">#REF!</definedName>
    <definedName name="юсмЧ" localSheetId="6">#REF!</definedName>
    <definedName name="юсмЧ" localSheetId="1">#REF!</definedName>
    <definedName name="юсмЧ">#REF!</definedName>
    <definedName name="юю" localSheetId="4">#REF!</definedName>
    <definedName name="юю" localSheetId="3">#REF!</definedName>
    <definedName name="юю" localSheetId="2">#REF!</definedName>
    <definedName name="юю" localSheetId="7">#REF!</definedName>
    <definedName name="юю" localSheetId="8">#REF!</definedName>
    <definedName name="юю" localSheetId="5">#REF!</definedName>
    <definedName name="юю" localSheetId="6">#REF!</definedName>
    <definedName name="юю" localSheetId="1">#REF!</definedName>
    <definedName name="юю">#REF!</definedName>
    <definedName name="я" localSheetId="4">#REF!</definedName>
    <definedName name="я" localSheetId="3">#REF!</definedName>
    <definedName name="я" localSheetId="2">#REF!</definedName>
    <definedName name="я" localSheetId="7">#REF!</definedName>
    <definedName name="я" localSheetId="8">#REF!</definedName>
    <definedName name="я" localSheetId="5">#REF!</definedName>
    <definedName name="я" localSheetId="6">#REF!</definedName>
    <definedName name="я" localSheetId="1">#REF!</definedName>
    <definedName name="я">#REF!</definedName>
    <definedName name="ЯАПР" localSheetId="4">#REF!</definedName>
    <definedName name="ЯАПР" localSheetId="3">#REF!</definedName>
    <definedName name="ЯАПР" localSheetId="2">#REF!</definedName>
    <definedName name="ЯАПР" localSheetId="7">#REF!</definedName>
    <definedName name="ЯАПР" localSheetId="8">#REF!</definedName>
    <definedName name="ЯАПР" localSheetId="5">#REF!</definedName>
    <definedName name="ЯАПР" localSheetId="6">#REF!</definedName>
    <definedName name="ЯАПР" localSheetId="1">#REF!</definedName>
    <definedName name="ЯАПР">#REF!</definedName>
    <definedName name="явп" localSheetId="4">#REF!</definedName>
    <definedName name="явп" localSheetId="3">#REF!</definedName>
    <definedName name="явп" localSheetId="2">#REF!</definedName>
    <definedName name="явп" localSheetId="7">#REF!</definedName>
    <definedName name="явп" localSheetId="8">#REF!</definedName>
    <definedName name="явп" localSheetId="5">#REF!</definedName>
    <definedName name="явп" localSheetId="6">#REF!</definedName>
    <definedName name="явп" localSheetId="1">#REF!</definedName>
    <definedName name="явп">#REF!</definedName>
    <definedName name="янв" localSheetId="4">#REF!</definedName>
    <definedName name="янв" localSheetId="3">#REF!</definedName>
    <definedName name="янв" localSheetId="2">#REF!</definedName>
    <definedName name="янв" localSheetId="7">#REF!</definedName>
    <definedName name="янв" localSheetId="8">#REF!</definedName>
    <definedName name="янв" localSheetId="5">#REF!</definedName>
    <definedName name="янв" localSheetId="6">#REF!</definedName>
    <definedName name="янв" localSheetId="1">#REF!</definedName>
    <definedName name="янв">#REF!</definedName>
    <definedName name="январьдек" localSheetId="4">#REF!</definedName>
    <definedName name="январьдек" localSheetId="3">#REF!</definedName>
    <definedName name="январьдек" localSheetId="2">#REF!</definedName>
    <definedName name="январьдек" localSheetId="7">#REF!</definedName>
    <definedName name="январьдек" localSheetId="8">#REF!</definedName>
    <definedName name="январьдек" localSheetId="5">#REF!</definedName>
    <definedName name="январьдек" localSheetId="6">#REF!</definedName>
    <definedName name="январьдек" localSheetId="1">#REF!</definedName>
    <definedName name="январьдек">#REF!</definedName>
    <definedName name="янвдек" localSheetId="4">#REF!</definedName>
    <definedName name="янвдек" localSheetId="3">#REF!</definedName>
    <definedName name="янвдек" localSheetId="2">#REF!</definedName>
    <definedName name="янвдек" localSheetId="7">#REF!</definedName>
    <definedName name="янвдек" localSheetId="8">#REF!</definedName>
    <definedName name="янвдек" localSheetId="5">#REF!</definedName>
    <definedName name="янвдек" localSheetId="6">#REF!</definedName>
    <definedName name="янвдек" localSheetId="1">#REF!</definedName>
    <definedName name="янвдек">#REF!</definedName>
    <definedName name="яцы3я" localSheetId="4">#REF!</definedName>
    <definedName name="яцы3я" localSheetId="3">#REF!</definedName>
    <definedName name="яцы3я" localSheetId="2">#REF!</definedName>
    <definedName name="яцы3я" localSheetId="7">#REF!</definedName>
    <definedName name="яцы3я" localSheetId="8">#REF!</definedName>
    <definedName name="яцы3я" localSheetId="5">#REF!</definedName>
    <definedName name="яцы3я" localSheetId="6">#REF!</definedName>
    <definedName name="яцы3я" localSheetId="1">#REF!</definedName>
    <definedName name="яцы3я">#REF!</definedName>
    <definedName name="яцыканр" localSheetId="4">#REF!</definedName>
    <definedName name="яцыканр" localSheetId="3">#REF!</definedName>
    <definedName name="яцыканр" localSheetId="2">#REF!</definedName>
    <definedName name="яцыканр" localSheetId="7">#REF!</definedName>
    <definedName name="яцыканр" localSheetId="8">#REF!</definedName>
    <definedName name="яцыканр" localSheetId="5">#REF!</definedName>
    <definedName name="яцыканр" localSheetId="6">#REF!</definedName>
    <definedName name="яцыканр" localSheetId="1">#REF!</definedName>
    <definedName name="яцыканр">#REF!</definedName>
    <definedName name="яч" localSheetId="4">#REF!</definedName>
    <definedName name="яч" localSheetId="3">#REF!</definedName>
    <definedName name="яч" localSheetId="2">#REF!</definedName>
    <definedName name="яч" localSheetId="7">#REF!</definedName>
    <definedName name="яч" localSheetId="8">#REF!</definedName>
    <definedName name="яч" localSheetId="5">#REF!</definedName>
    <definedName name="яч" localSheetId="6">#REF!</definedName>
    <definedName name="яч" localSheetId="1">#REF!</definedName>
    <definedName name="яч">#REF!</definedName>
    <definedName name="ЯЧС1" localSheetId="4">#REF!</definedName>
    <definedName name="ЯЧС1" localSheetId="3">#REF!</definedName>
    <definedName name="ЯЧС1" localSheetId="2">#REF!</definedName>
    <definedName name="ЯЧС1" localSheetId="7">#REF!</definedName>
    <definedName name="ЯЧС1" localSheetId="8">#REF!</definedName>
    <definedName name="ЯЧС1" localSheetId="5">#REF!</definedName>
    <definedName name="ЯЧС1" localSheetId="6">#REF!</definedName>
    <definedName name="ЯЧС1" localSheetId="1">#REF!</definedName>
    <definedName name="ЯЧС1">#REF!</definedName>
    <definedName name="ячфсымит" localSheetId="4">#REF!</definedName>
    <definedName name="ячфсымит" localSheetId="3">#REF!</definedName>
    <definedName name="ячфсымит" localSheetId="2">#REF!</definedName>
    <definedName name="ячфсымит" localSheetId="7">#REF!</definedName>
    <definedName name="ячфсымит" localSheetId="8">#REF!</definedName>
    <definedName name="ячфсымит" localSheetId="5">#REF!</definedName>
    <definedName name="ячфсымит" localSheetId="6">#REF!</definedName>
    <definedName name="ячфсымит" localSheetId="1">#REF!</definedName>
    <definedName name="ячфсымит">#REF!</definedName>
    <definedName name="ЯЫЧВКЕАПНОРШ" localSheetId="4">#REF!</definedName>
    <definedName name="ЯЫЧВКЕАПНОРШ" localSheetId="3">#REF!</definedName>
    <definedName name="ЯЫЧВКЕАПНОРШ" localSheetId="2">#REF!</definedName>
    <definedName name="ЯЫЧВКЕАПНОРШ" localSheetId="7">#REF!</definedName>
    <definedName name="ЯЫЧВКЕАПНОРШ" localSheetId="8">#REF!</definedName>
    <definedName name="ЯЫЧВКЕАПНОРШ" localSheetId="5">#REF!</definedName>
    <definedName name="ЯЫЧВКЕАПНОРШ" localSheetId="6">#REF!</definedName>
    <definedName name="ЯЫЧВКЕАПНОРШ" localSheetId="1">#REF!</definedName>
    <definedName name="ЯЫЧВКЕАПНОР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5" i="7" l="1"/>
  <c r="D464" i="7"/>
  <c r="D463" i="7"/>
  <c r="D462" i="7"/>
  <c r="D461" i="7"/>
  <c r="D459" i="7"/>
  <c r="D458" i="7"/>
  <c r="D457" i="7"/>
  <c r="D456" i="7"/>
  <c r="D454" i="7"/>
  <c r="D453" i="7"/>
  <c r="D452" i="7"/>
  <c r="D450" i="7"/>
  <c r="D449" i="7"/>
  <c r="D448" i="7"/>
  <c r="D447" i="7"/>
  <c r="D446" i="7"/>
  <c r="D445" i="7"/>
  <c r="D444" i="7"/>
  <c r="D443" i="7"/>
  <c r="D442" i="7"/>
  <c r="D441" i="7"/>
  <c r="D440" i="7"/>
  <c r="D438" i="7"/>
  <c r="D436" i="7"/>
  <c r="D435" i="7"/>
  <c r="D434" i="7"/>
  <c r="D433" i="7"/>
  <c r="D432" i="7"/>
  <c r="D431" i="7"/>
  <c r="D430" i="7"/>
  <c r="D429" i="7"/>
  <c r="D428" i="7"/>
  <c r="D427" i="7"/>
  <c r="D426" i="7"/>
  <c r="D425" i="7"/>
  <c r="D424" i="7"/>
  <c r="D423" i="7"/>
  <c r="D422" i="7"/>
  <c r="D421" i="7"/>
  <c r="D420" i="7"/>
  <c r="D419" i="7"/>
  <c r="D418" i="7"/>
  <c r="D417" i="7"/>
  <c r="D414" i="7"/>
  <c r="D413" i="7"/>
  <c r="D412" i="7"/>
  <c r="D411" i="7"/>
  <c r="D409" i="7"/>
  <c r="D408" i="7"/>
  <c r="D407" i="7"/>
  <c r="D406" i="7"/>
  <c r="D402" i="7"/>
  <c r="B482" i="7"/>
  <c r="B483" i="7"/>
  <c r="B484" i="7"/>
  <c r="B485" i="7"/>
  <c r="B486" i="7"/>
  <c r="B487" i="7"/>
  <c r="B488" i="7"/>
  <c r="B489" i="7"/>
  <c r="B490" i="7"/>
  <c r="B491" i="7"/>
  <c r="B492" i="7"/>
  <c r="D399" i="7"/>
  <c r="D398" i="7"/>
  <c r="D397" i="7"/>
  <c r="D396" i="7"/>
  <c r="D395" i="7"/>
  <c r="D391" i="7"/>
  <c r="D390" i="7"/>
  <c r="D389" i="7"/>
  <c r="D388" i="7"/>
  <c r="D387" i="7"/>
  <c r="D383" i="7"/>
  <c r="D382" i="7"/>
  <c r="D381" i="7"/>
  <c r="D380" i="7"/>
  <c r="D379" i="7"/>
  <c r="D378" i="7"/>
  <c r="D377" i="7"/>
  <c r="D376" i="7"/>
  <c r="D375" i="7"/>
  <c r="D374" i="7"/>
  <c r="D373" i="7"/>
  <c r="D372" i="7"/>
  <c r="D371" i="7"/>
  <c r="D370" i="7"/>
  <c r="D368" i="7"/>
  <c r="D367" i="7"/>
  <c r="D366" i="7"/>
  <c r="D365" i="7"/>
  <c r="D364" i="7"/>
  <c r="D361" i="7"/>
  <c r="D360" i="7"/>
  <c r="D359" i="7"/>
  <c r="D358" i="7"/>
  <c r="D357" i="7"/>
  <c r="D355" i="7"/>
  <c r="D354" i="7"/>
  <c r="D353" i="7"/>
  <c r="D351" i="7"/>
  <c r="D350" i="7"/>
  <c r="D349" i="7"/>
  <c r="D348" i="7"/>
  <c r="D347" i="7"/>
  <c r="D346" i="7"/>
  <c r="D345" i="7"/>
  <c r="D344" i="7"/>
  <c r="D342" i="7"/>
  <c r="D341" i="7"/>
  <c r="D340" i="7"/>
  <c r="D338" i="7"/>
  <c r="D337" i="7"/>
  <c r="D336" i="7"/>
  <c r="D335" i="7"/>
  <c r="D334" i="7"/>
  <c r="D333" i="7"/>
  <c r="D332" i="7"/>
  <c r="D331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D551" i="7" l="1"/>
  <c r="D549" i="7"/>
  <c r="D556" i="7"/>
  <c r="D171" i="7" l="1"/>
  <c r="D188" i="7" l="1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D578" i="7"/>
  <c r="D565" i="7"/>
  <c r="D564" i="7"/>
  <c r="D563" i="7"/>
  <c r="D559" i="7"/>
  <c r="D530" i="7" l="1"/>
  <c r="D529" i="7"/>
  <c r="D528" i="7"/>
  <c r="D525" i="7"/>
  <c r="D523" i="7"/>
  <c r="D538" i="7"/>
  <c r="D522" i="7"/>
  <c r="D521" i="7"/>
  <c r="D550" i="7" l="1"/>
  <c r="D562" i="7" l="1"/>
  <c r="D553" i="7"/>
  <c r="D552" i="7"/>
  <c r="D167" i="7"/>
  <c r="D569" i="7"/>
  <c r="D568" i="7"/>
  <c r="D566" i="7"/>
  <c r="D601" i="7"/>
  <c r="D600" i="7"/>
  <c r="D590" i="7"/>
  <c r="D544" i="7" l="1"/>
  <c r="D543" i="7"/>
  <c r="D542" i="7"/>
  <c r="D540" i="7"/>
  <c r="D539" i="7"/>
  <c r="D535" i="7"/>
  <c r="D514" i="10" l="1"/>
  <c r="D515" i="10"/>
  <c r="D509" i="10"/>
  <c r="D510" i="10"/>
  <c r="D506" i="10"/>
  <c r="D513" i="10"/>
  <c r="D511" i="10"/>
  <c r="D557" i="7" l="1"/>
  <c r="D555" i="7"/>
  <c r="D581" i="10" l="1"/>
  <c r="D580" i="10"/>
  <c r="D579" i="10"/>
  <c r="D578" i="10"/>
  <c r="D570" i="10"/>
  <c r="A565" i="10"/>
  <c r="A564" i="10"/>
  <c r="A563" i="10"/>
  <c r="B562" i="10"/>
  <c r="A561" i="10"/>
  <c r="A560" i="10"/>
  <c r="A559" i="10"/>
  <c r="A558" i="10"/>
  <c r="A557" i="10"/>
  <c r="A556" i="10"/>
  <c r="A555" i="10"/>
  <c r="A554" i="10"/>
  <c r="A553" i="10"/>
  <c r="A552" i="10"/>
  <c r="A551" i="10"/>
  <c r="A550" i="10"/>
  <c r="A549" i="10"/>
  <c r="A548" i="10"/>
  <c r="A547" i="10"/>
  <c r="D546" i="10"/>
  <c r="A546" i="10"/>
  <c r="A545" i="10"/>
  <c r="A544" i="10"/>
  <c r="A543" i="10"/>
  <c r="A542" i="10"/>
  <c r="A540" i="10"/>
  <c r="A539" i="10"/>
  <c r="A538" i="10"/>
  <c r="A537" i="10"/>
  <c r="A536" i="10"/>
  <c r="A533" i="10"/>
  <c r="A530" i="10"/>
  <c r="A527" i="10"/>
  <c r="A524" i="10"/>
  <c r="B523" i="10"/>
  <c r="A520" i="10"/>
  <c r="A517" i="10"/>
  <c r="B516" i="10"/>
  <c r="A515" i="10"/>
  <c r="A514" i="10"/>
  <c r="A513" i="10"/>
  <c r="A512" i="10"/>
  <c r="A511" i="10"/>
  <c r="A510" i="10"/>
  <c r="A509" i="10"/>
  <c r="A508" i="10"/>
  <c r="A507" i="10"/>
  <c r="A506" i="10"/>
  <c r="B505" i="10"/>
  <c r="D504" i="10"/>
  <c r="A504" i="10"/>
  <c r="A503" i="10"/>
  <c r="D502" i="10"/>
  <c r="A502" i="10"/>
  <c r="A501" i="10"/>
  <c r="A500" i="10"/>
  <c r="A499" i="10"/>
  <c r="A498" i="10"/>
  <c r="A497" i="10"/>
  <c r="A496" i="10"/>
  <c r="A495" i="10"/>
  <c r="A494" i="10"/>
  <c r="A493" i="10"/>
  <c r="A492" i="10"/>
  <c r="B491" i="10"/>
  <c r="A490" i="10"/>
  <c r="B488" i="10"/>
  <c r="A488" i="10"/>
  <c r="D487" i="10"/>
  <c r="B487" i="10"/>
  <c r="A487" i="10"/>
  <c r="B486" i="10"/>
  <c r="A486" i="10"/>
  <c r="D485" i="10"/>
  <c r="B485" i="10"/>
  <c r="A485" i="10"/>
  <c r="D484" i="10"/>
  <c r="B484" i="10"/>
  <c r="A484" i="10"/>
  <c r="D483" i="10"/>
  <c r="B483" i="10"/>
  <c r="A483" i="10"/>
  <c r="B482" i="10"/>
  <c r="A482" i="10"/>
  <c r="D481" i="10"/>
  <c r="B481" i="10"/>
  <c r="A481" i="10"/>
  <c r="D480" i="10"/>
  <c r="B480" i="10"/>
  <c r="A480" i="10"/>
  <c r="D479" i="10"/>
  <c r="B479" i="10"/>
  <c r="A479" i="10"/>
  <c r="D478" i="10"/>
  <c r="B478" i="10"/>
  <c r="A478" i="10"/>
  <c r="D477" i="10"/>
  <c r="B477" i="10"/>
  <c r="A477" i="10"/>
  <c r="B476" i="10"/>
  <c r="A476" i="10"/>
  <c r="D475" i="10"/>
  <c r="B475" i="10"/>
  <c r="A475" i="10"/>
  <c r="B474" i="10"/>
  <c r="A474" i="10"/>
  <c r="B473" i="10"/>
  <c r="A473" i="10"/>
  <c r="D472" i="10"/>
  <c r="B472" i="10"/>
  <c r="A472" i="10"/>
  <c r="D471" i="10"/>
  <c r="B471" i="10"/>
  <c r="A471" i="10"/>
  <c r="D470" i="10"/>
  <c r="B470" i="10"/>
  <c r="A470" i="10"/>
  <c r="D469" i="10"/>
  <c r="B469" i="10"/>
  <c r="A469" i="10"/>
  <c r="B468" i="10"/>
  <c r="A468" i="10"/>
  <c r="B467" i="10"/>
  <c r="A467" i="10"/>
  <c r="B466" i="10"/>
  <c r="D465" i="10"/>
  <c r="B465" i="10"/>
  <c r="A465" i="10"/>
  <c r="D464" i="10"/>
  <c r="B464" i="10"/>
  <c r="A464" i="10"/>
  <c r="B463" i="10"/>
  <c r="A463" i="10"/>
  <c r="B462" i="10"/>
  <c r="A462" i="10"/>
  <c r="D461" i="10"/>
  <c r="B461" i="10"/>
  <c r="A461" i="10"/>
  <c r="B460" i="10"/>
  <c r="A460" i="10"/>
  <c r="D459" i="10"/>
  <c r="B459" i="10"/>
  <c r="A459" i="10"/>
  <c r="D458" i="10"/>
  <c r="B458" i="10"/>
  <c r="A458" i="10"/>
  <c r="D457" i="10"/>
  <c r="B457" i="10"/>
  <c r="A457" i="10"/>
  <c r="B456" i="10"/>
  <c r="A456" i="10"/>
  <c r="D455" i="10"/>
  <c r="B455" i="10"/>
  <c r="A455" i="10"/>
  <c r="B454" i="10"/>
  <c r="D451" i="10"/>
  <c r="D446" i="10"/>
  <c r="D443" i="10"/>
  <c r="A443" i="10"/>
  <c r="D442" i="10"/>
  <c r="A442" i="10"/>
  <c r="D441" i="10"/>
  <c r="A441" i="10"/>
  <c r="A440" i="10"/>
  <c r="A439" i="10"/>
  <c r="D437" i="10"/>
  <c r="D436" i="10"/>
  <c r="D435" i="10"/>
  <c r="D433" i="10"/>
  <c r="D432" i="10"/>
  <c r="D431" i="10"/>
  <c r="D430" i="10"/>
  <c r="D429" i="10"/>
  <c r="D428" i="10"/>
  <c r="D427" i="10"/>
  <c r="D426" i="10"/>
  <c r="D425" i="10"/>
  <c r="D424" i="10"/>
  <c r="D423" i="10"/>
  <c r="D421" i="10"/>
  <c r="D420" i="10"/>
  <c r="D419" i="10"/>
  <c r="D418" i="10"/>
  <c r="D417" i="10"/>
  <c r="D416" i="10"/>
  <c r="D415" i="10"/>
  <c r="D414" i="10"/>
  <c r="D413" i="10"/>
  <c r="D412" i="10"/>
  <c r="D408" i="10"/>
  <c r="D404" i="10"/>
  <c r="D402" i="10"/>
  <c r="D401" i="10"/>
  <c r="D399" i="10"/>
  <c r="B399" i="10"/>
  <c r="D398" i="10"/>
  <c r="B398" i="10"/>
  <c r="D397" i="10"/>
  <c r="B397" i="10"/>
  <c r="B396" i="10"/>
  <c r="D395" i="10"/>
  <c r="B395" i="10"/>
  <c r="D394" i="10"/>
  <c r="D393" i="10"/>
  <c r="B393" i="10"/>
  <c r="D392" i="10"/>
  <c r="B392" i="10"/>
  <c r="B391" i="10"/>
  <c r="D390" i="10"/>
  <c r="B390" i="10"/>
  <c r="A390" i="10"/>
  <c r="D389" i="10"/>
  <c r="B389" i="10"/>
  <c r="A389" i="10"/>
  <c r="D388" i="10"/>
  <c r="B388" i="10"/>
  <c r="A388" i="10"/>
  <c r="D387" i="10"/>
  <c r="B387" i="10"/>
  <c r="A387" i="10"/>
  <c r="D386" i="10"/>
  <c r="B386" i="10"/>
  <c r="A386" i="10"/>
  <c r="D385" i="10"/>
  <c r="B385" i="10"/>
  <c r="A385" i="10"/>
  <c r="D384" i="10"/>
  <c r="B384" i="10"/>
  <c r="A384" i="10"/>
  <c r="D383" i="10"/>
  <c r="B383" i="10"/>
  <c r="A383" i="10"/>
  <c r="D382" i="10"/>
  <c r="B382" i="10"/>
  <c r="A382" i="10"/>
  <c r="D381" i="10"/>
  <c r="B381" i="10"/>
  <c r="A381" i="10"/>
  <c r="D380" i="10"/>
  <c r="B380" i="10"/>
  <c r="A380" i="10"/>
  <c r="B379" i="10"/>
  <c r="A379" i="10"/>
  <c r="D378" i="10"/>
  <c r="B378" i="10"/>
  <c r="A378" i="10"/>
  <c r="D377" i="10"/>
  <c r="B377" i="10"/>
  <c r="A377" i="10"/>
  <c r="B376" i="10"/>
  <c r="A376" i="10"/>
  <c r="D375" i="10"/>
  <c r="B375" i="10"/>
  <c r="A375" i="10"/>
  <c r="D374" i="10"/>
  <c r="B374" i="10"/>
  <c r="A374" i="10"/>
  <c r="D373" i="10"/>
  <c r="B373" i="10"/>
  <c r="A373" i="10"/>
  <c r="D372" i="10"/>
  <c r="B372" i="10"/>
  <c r="A372" i="10"/>
  <c r="D371" i="10"/>
  <c r="B371" i="10"/>
  <c r="A371" i="10"/>
  <c r="D370" i="10"/>
  <c r="B370" i="10"/>
  <c r="A370" i="10"/>
  <c r="D369" i="10"/>
  <c r="B369" i="10"/>
  <c r="A369" i="10"/>
  <c r="D368" i="10"/>
  <c r="B368" i="10"/>
  <c r="A368" i="10"/>
  <c r="D367" i="10"/>
  <c r="B367" i="10"/>
  <c r="A367" i="10"/>
  <c r="D366" i="10"/>
  <c r="B366" i="10"/>
  <c r="A366" i="10"/>
  <c r="D365" i="10"/>
  <c r="B365" i="10"/>
  <c r="A365" i="10"/>
  <c r="D364" i="10"/>
  <c r="B364" i="10"/>
  <c r="A364" i="10"/>
  <c r="D363" i="10"/>
  <c r="B363" i="10"/>
  <c r="A363" i="10"/>
  <c r="D362" i="10"/>
  <c r="B362" i="10"/>
  <c r="A362" i="10"/>
  <c r="D361" i="10"/>
  <c r="B361" i="10"/>
  <c r="A361" i="10"/>
  <c r="D360" i="10"/>
  <c r="B360" i="10"/>
  <c r="A360" i="10"/>
  <c r="D359" i="10"/>
  <c r="B359" i="10"/>
  <c r="A359" i="10"/>
  <c r="B358" i="10"/>
  <c r="D357" i="10"/>
  <c r="B357" i="10"/>
  <c r="A357" i="10"/>
  <c r="D356" i="10"/>
  <c r="B356" i="10"/>
  <c r="A356" i="10"/>
  <c r="D355" i="10"/>
  <c r="B355" i="10"/>
  <c r="A355" i="10"/>
  <c r="B354" i="10"/>
  <c r="A354" i="10"/>
  <c r="D353" i="10"/>
  <c r="B353" i="10"/>
  <c r="A353" i="10"/>
  <c r="D352" i="10"/>
  <c r="B352" i="10"/>
  <c r="A352" i="10"/>
  <c r="D351" i="10"/>
  <c r="B351" i="10"/>
  <c r="A351" i="10"/>
  <c r="D350" i="10"/>
  <c r="B350" i="10"/>
  <c r="A350" i="10"/>
  <c r="D349" i="10"/>
  <c r="B349" i="10"/>
  <c r="A349" i="10"/>
  <c r="D348" i="10"/>
  <c r="B348" i="10"/>
  <c r="A348" i="10"/>
  <c r="D347" i="10"/>
  <c r="B347" i="10"/>
  <c r="A347" i="10"/>
  <c r="D346" i="10"/>
  <c r="B346" i="10"/>
  <c r="A346" i="10"/>
  <c r="D345" i="10"/>
  <c r="B345" i="10"/>
  <c r="A345" i="10"/>
  <c r="D344" i="10"/>
  <c r="B344" i="10"/>
  <c r="A344" i="10"/>
  <c r="D343" i="10"/>
  <c r="B343" i="10"/>
  <c r="A343" i="10"/>
  <c r="D342" i="10"/>
  <c r="B342" i="10"/>
  <c r="A342" i="10"/>
  <c r="D341" i="10"/>
  <c r="B341" i="10"/>
  <c r="A341" i="10"/>
  <c r="D340" i="10"/>
  <c r="B340" i="10"/>
  <c r="A340" i="10"/>
  <c r="D339" i="10"/>
  <c r="B339" i="10"/>
  <c r="A339" i="10"/>
  <c r="B338" i="10"/>
  <c r="A338" i="10"/>
  <c r="D337" i="10"/>
  <c r="B337" i="10"/>
  <c r="A337" i="10"/>
  <c r="D336" i="10"/>
  <c r="B336" i="10"/>
  <c r="A336" i="10"/>
  <c r="B335" i="10"/>
  <c r="A335" i="10"/>
  <c r="D334" i="10"/>
  <c r="B334" i="10"/>
  <c r="A334" i="10"/>
  <c r="D333" i="10"/>
  <c r="B333" i="10"/>
  <c r="A333" i="10"/>
  <c r="D332" i="10"/>
  <c r="B332" i="10"/>
  <c r="A332" i="10"/>
  <c r="D331" i="10"/>
  <c r="B331" i="10"/>
  <c r="A331" i="10"/>
  <c r="D330" i="10"/>
  <c r="B330" i="10"/>
  <c r="A330" i="10"/>
  <c r="D329" i="10"/>
  <c r="B329" i="10"/>
  <c r="A329" i="10"/>
  <c r="B328" i="10"/>
  <c r="D326" i="10"/>
  <c r="D325" i="10"/>
  <c r="D324" i="10"/>
  <c r="D323" i="10"/>
  <c r="D322" i="10"/>
  <c r="D315" i="10"/>
  <c r="D314" i="10"/>
  <c r="D313" i="10"/>
  <c r="D310" i="10"/>
  <c r="D309" i="10"/>
  <c r="D307" i="10"/>
  <c r="D306" i="10"/>
  <c r="F229" i="10"/>
  <c r="D226" i="10"/>
  <c r="G225" i="10"/>
  <c r="F225" i="10"/>
  <c r="D225" i="10"/>
  <c r="D224" i="10"/>
  <c r="D223" i="10"/>
  <c r="D222" i="10"/>
  <c r="D221" i="10"/>
  <c r="D220" i="10"/>
  <c r="D219" i="10"/>
  <c r="D218" i="10"/>
  <c r="D217" i="10"/>
  <c r="D216" i="10"/>
  <c r="D214" i="10"/>
  <c r="D207" i="10"/>
  <c r="D202" i="10"/>
  <c r="D201" i="10"/>
  <c r="D199" i="10"/>
  <c r="D198" i="10"/>
  <c r="D197" i="10"/>
  <c r="D196" i="10"/>
  <c r="D195" i="10"/>
  <c r="D194" i="10"/>
  <c r="D193" i="10"/>
  <c r="D192" i="10"/>
  <c r="D190" i="10"/>
  <c r="D189" i="10"/>
  <c r="D188" i="10"/>
  <c r="D186" i="10"/>
  <c r="D185" i="10"/>
  <c r="D184" i="10"/>
  <c r="D183" i="10"/>
  <c r="D182" i="10"/>
  <c r="D181" i="10"/>
  <c r="D179" i="10"/>
  <c r="D174" i="10"/>
  <c r="D165" i="10"/>
  <c r="D164" i="10"/>
  <c r="D162" i="10"/>
  <c r="B162" i="10"/>
  <c r="A162" i="10"/>
  <c r="D161" i="10"/>
  <c r="B161" i="10"/>
  <c r="A161" i="10"/>
  <c r="D160" i="10"/>
  <c r="B160" i="10"/>
  <c r="A160" i="10"/>
  <c r="D159" i="10"/>
  <c r="B159" i="10"/>
  <c r="A159" i="10"/>
  <c r="B158" i="10"/>
  <c r="A158" i="10"/>
  <c r="D157" i="10"/>
  <c r="B157" i="10"/>
  <c r="A157" i="10"/>
  <c r="D156" i="10"/>
  <c r="B156" i="10"/>
  <c r="A156" i="10"/>
  <c r="D155" i="10"/>
  <c r="B155" i="10"/>
  <c r="A155" i="10"/>
  <c r="D154" i="10"/>
  <c r="B154" i="10"/>
  <c r="A154" i="10"/>
  <c r="D153" i="10"/>
  <c r="B153" i="10"/>
  <c r="A153" i="10"/>
  <c r="D152" i="10"/>
  <c r="B152" i="10"/>
  <c r="A152" i="10"/>
  <c r="D151" i="10"/>
  <c r="B151" i="10"/>
  <c r="A151" i="10"/>
  <c r="D150" i="10"/>
  <c r="B150" i="10"/>
  <c r="A150" i="10"/>
  <c r="D149" i="10"/>
  <c r="B149" i="10"/>
  <c r="A149" i="10"/>
  <c r="B148" i="10"/>
  <c r="A148" i="10"/>
  <c r="D147" i="10"/>
  <c r="B147" i="10"/>
  <c r="A147" i="10"/>
  <c r="B146" i="10"/>
  <c r="A146" i="10"/>
  <c r="D145" i="10"/>
  <c r="B145" i="10"/>
  <c r="A145" i="10"/>
  <c r="B144" i="10"/>
  <c r="A144" i="10"/>
  <c r="D143" i="10"/>
  <c r="B143" i="10"/>
  <c r="A143" i="10"/>
  <c r="D142" i="10"/>
  <c r="B142" i="10"/>
  <c r="A142" i="10"/>
  <c r="D138" i="10"/>
  <c r="B138" i="10"/>
  <c r="A138" i="10"/>
  <c r="D137" i="10"/>
  <c r="B137" i="10"/>
  <c r="A137" i="10"/>
  <c r="D136" i="10"/>
  <c r="B136" i="10"/>
  <c r="A136" i="10"/>
  <c r="D135" i="10"/>
  <c r="B135" i="10"/>
  <c r="A135" i="10"/>
  <c r="D134" i="10"/>
  <c r="B134" i="10"/>
  <c r="A134" i="10"/>
  <c r="D133" i="10"/>
  <c r="B133" i="10"/>
  <c r="A133" i="10"/>
  <c r="D132" i="10"/>
  <c r="B132" i="10"/>
  <c r="A132" i="10"/>
  <c r="D131" i="10"/>
  <c r="B131" i="10"/>
  <c r="A131" i="10"/>
  <c r="B130" i="10"/>
  <c r="A130" i="10"/>
  <c r="B129" i="10"/>
  <c r="A129" i="10"/>
  <c r="B128" i="10"/>
  <c r="A128" i="10"/>
  <c r="D127" i="10"/>
  <c r="B127" i="10"/>
  <c r="A127" i="10"/>
  <c r="D126" i="10"/>
  <c r="B126" i="10"/>
  <c r="A126" i="10"/>
  <c r="D125" i="10"/>
  <c r="B125" i="10"/>
  <c r="A125" i="10"/>
  <c r="B124" i="10"/>
  <c r="A124" i="10"/>
  <c r="B123" i="10"/>
  <c r="A123" i="10"/>
  <c r="D122" i="10"/>
  <c r="B122" i="10"/>
  <c r="A122" i="10"/>
  <c r="A120" i="10"/>
  <c r="D119" i="10"/>
  <c r="A117" i="10"/>
  <c r="D116" i="10"/>
  <c r="A116" i="10"/>
  <c r="D115" i="10"/>
  <c r="A115" i="10"/>
  <c r="A114" i="10"/>
  <c r="D113" i="10"/>
  <c r="A113" i="10"/>
  <c r="D112" i="10"/>
  <c r="A112" i="10"/>
  <c r="D111" i="10"/>
  <c r="A111" i="10"/>
  <c r="D110" i="10"/>
  <c r="A110" i="10"/>
  <c r="D109" i="10"/>
  <c r="A109" i="10"/>
  <c r="D108" i="10"/>
  <c r="A108" i="10"/>
  <c r="D107" i="10"/>
  <c r="A107" i="10"/>
  <c r="A106" i="10"/>
  <c r="A105" i="10"/>
  <c r="A104" i="10"/>
  <c r="A103" i="10"/>
  <c r="A102" i="10"/>
  <c r="A101" i="10"/>
  <c r="D100" i="10"/>
  <c r="A100" i="10"/>
  <c r="D99" i="10"/>
  <c r="A99" i="10"/>
  <c r="D98" i="10"/>
  <c r="A98" i="10"/>
  <c r="A97" i="10"/>
  <c r="D96" i="10"/>
  <c r="A96" i="10"/>
  <c r="D95" i="10"/>
  <c r="A95" i="10"/>
  <c r="D94" i="10"/>
  <c r="A94" i="10"/>
  <c r="D93" i="10"/>
  <c r="A93" i="10"/>
  <c r="A92" i="10"/>
  <c r="D91" i="10"/>
  <c r="A91" i="10"/>
  <c r="A90" i="10"/>
  <c r="D89" i="10"/>
  <c r="A89" i="10"/>
  <c r="A88" i="10"/>
  <c r="D87" i="10"/>
  <c r="A87" i="10"/>
  <c r="A86" i="10"/>
  <c r="A85" i="10"/>
  <c r="D83" i="10"/>
  <c r="A83" i="10"/>
  <c r="B82" i="10"/>
  <c r="G81" i="10"/>
  <c r="G80" i="10"/>
  <c r="G79" i="10"/>
  <c r="G78" i="10"/>
  <c r="G77" i="10"/>
  <c r="G76" i="10"/>
  <c r="G75" i="10"/>
  <c r="G74" i="10"/>
  <c r="G73" i="10"/>
  <c r="G72" i="10"/>
  <c r="D72" i="10"/>
  <c r="G71" i="10"/>
  <c r="D71" i="10"/>
  <c r="G70" i="10"/>
  <c r="G69" i="10"/>
  <c r="D69" i="10"/>
  <c r="G68" i="10"/>
  <c r="G67" i="10"/>
  <c r="G66" i="10"/>
  <c r="G65" i="10"/>
  <c r="G64" i="10"/>
  <c r="G63" i="10"/>
  <c r="G62" i="10"/>
  <c r="G61" i="10"/>
  <c r="G60" i="10"/>
  <c r="G59" i="10"/>
  <c r="G58" i="10"/>
  <c r="B57" i="10"/>
  <c r="G56" i="10"/>
  <c r="G55" i="10"/>
  <c r="G54" i="10"/>
  <c r="D54" i="10"/>
  <c r="B54" i="10"/>
  <c r="A54" i="10"/>
  <c r="G53" i="10"/>
  <c r="G52" i="10"/>
  <c r="D52" i="10"/>
  <c r="D81" i="10" s="1"/>
  <c r="G51" i="10"/>
  <c r="D51" i="10"/>
  <c r="D80" i="10" s="1"/>
  <c r="G50" i="10"/>
  <c r="D50" i="10"/>
  <c r="D79" i="10" s="1"/>
  <c r="G49" i="10"/>
  <c r="D49" i="10"/>
  <c r="D78" i="10" s="1"/>
  <c r="G48" i="10"/>
  <c r="D48" i="10"/>
  <c r="D77" i="10" s="1"/>
  <c r="G47" i="10"/>
  <c r="D47" i="10"/>
  <c r="D76" i="10" s="1"/>
  <c r="G46" i="10"/>
  <c r="D46" i="10"/>
  <c r="D75" i="10" s="1"/>
  <c r="G45" i="10"/>
  <c r="D45" i="10"/>
  <c r="D74" i="10" s="1"/>
  <c r="G44" i="10"/>
  <c r="D44" i="10"/>
  <c r="D73" i="10" s="1"/>
  <c r="G43" i="10"/>
  <c r="G42" i="10"/>
  <c r="G41" i="10"/>
  <c r="D41" i="10"/>
  <c r="D70" i="10" s="1"/>
  <c r="G40" i="10"/>
  <c r="G39" i="10"/>
  <c r="D39" i="10"/>
  <c r="D68" i="10" s="1"/>
  <c r="G38" i="10"/>
  <c r="D38" i="10"/>
  <c r="D67" i="10" s="1"/>
  <c r="G37" i="10"/>
  <c r="D37" i="10"/>
  <c r="D66" i="10" s="1"/>
  <c r="G36" i="10"/>
  <c r="D36" i="10"/>
  <c r="D65" i="10" s="1"/>
  <c r="G35" i="10"/>
  <c r="D35" i="10"/>
  <c r="D64" i="10" s="1"/>
  <c r="G34" i="10"/>
  <c r="D34" i="10"/>
  <c r="D63" i="10" s="1"/>
  <c r="G33" i="10"/>
  <c r="D33" i="10"/>
  <c r="D62" i="10" s="1"/>
  <c r="G32" i="10"/>
  <c r="D32" i="10"/>
  <c r="D61" i="10" s="1"/>
  <c r="G31" i="10"/>
  <c r="D31" i="10"/>
  <c r="D60" i="10" s="1"/>
  <c r="G30" i="10"/>
  <c r="D30" i="10"/>
  <c r="D59" i="10" s="1"/>
  <c r="G29" i="10"/>
  <c r="D29" i="10"/>
  <c r="D58" i="10" s="1"/>
  <c r="B28" i="10"/>
  <c r="D507" i="7"/>
  <c r="D501" i="7"/>
  <c r="D100" i="7"/>
  <c r="D99" i="7"/>
  <c r="D136" i="7"/>
  <c r="D125" i="7"/>
  <c r="D208" i="7"/>
  <c r="D327" i="7"/>
  <c r="D326" i="7"/>
  <c r="D325" i="7"/>
  <c r="D324" i="7"/>
  <c r="D323" i="7"/>
  <c r="D316" i="7"/>
  <c r="D315" i="7"/>
  <c r="D314" i="7"/>
  <c r="D311" i="7"/>
  <c r="D310" i="7"/>
  <c r="D308" i="7"/>
  <c r="D307" i="7"/>
  <c r="B329" i="7"/>
  <c r="A331" i="7"/>
  <c r="A332" i="7"/>
  <c r="A333" i="7"/>
  <c r="D533" i="7" l="1"/>
  <c r="D531" i="7"/>
  <c r="D516" i="7"/>
  <c r="D514" i="7"/>
  <c r="D513" i="7"/>
  <c r="D512" i="7"/>
  <c r="D510" i="7"/>
  <c r="D509" i="7"/>
  <c r="D508" i="7"/>
  <c r="D506" i="7"/>
  <c r="D504" i="7"/>
  <c r="D500" i="7"/>
  <c r="D499" i="7"/>
  <c r="D498" i="7"/>
  <c r="D493" i="7"/>
  <c r="D492" i="7"/>
  <c r="D489" i="7"/>
  <c r="D487" i="7"/>
  <c r="D486" i="7"/>
  <c r="D485" i="7"/>
  <c r="D483" i="7"/>
  <c r="D479" i="7"/>
  <c r="D474" i="7"/>
  <c r="D471" i="7"/>
  <c r="D470" i="7"/>
  <c r="D469" i="7"/>
  <c r="D352" i="7"/>
  <c r="D227" i="7"/>
  <c r="D226" i="7"/>
  <c r="D225" i="7"/>
  <c r="D224" i="7"/>
  <c r="D223" i="7"/>
  <c r="D222" i="7"/>
  <c r="D221" i="7"/>
  <c r="D220" i="7"/>
  <c r="D219" i="7"/>
  <c r="D218" i="7"/>
  <c r="D217" i="7"/>
  <c r="D215" i="7"/>
  <c r="D203" i="7"/>
  <c r="D202" i="7"/>
  <c r="D200" i="7"/>
  <c r="D199" i="7"/>
  <c r="D198" i="7"/>
  <c r="D197" i="7"/>
  <c r="D196" i="7"/>
  <c r="D195" i="7"/>
  <c r="D194" i="7"/>
  <c r="D193" i="7"/>
  <c r="D191" i="7"/>
  <c r="D190" i="7"/>
  <c r="D189" i="7"/>
  <c r="D187" i="7"/>
  <c r="D186" i="7"/>
  <c r="D185" i="7"/>
  <c r="D184" i="7"/>
  <c r="D183" i="7"/>
  <c r="D182" i="7"/>
  <c r="D180" i="7"/>
  <c r="D174" i="7"/>
  <c r="D165" i="7"/>
  <c r="D164" i="7"/>
  <c r="D162" i="7"/>
  <c r="D161" i="7"/>
  <c r="D160" i="7"/>
  <c r="D159" i="7"/>
  <c r="D157" i="7"/>
  <c r="D156" i="7"/>
  <c r="D155" i="7"/>
  <c r="D154" i="7"/>
  <c r="D153" i="7"/>
  <c r="D152" i="7"/>
  <c r="D151" i="7"/>
  <c r="D150" i="7"/>
  <c r="D149" i="7"/>
  <c r="D147" i="7"/>
  <c r="D145" i="7"/>
  <c r="D143" i="7"/>
  <c r="D142" i="7"/>
  <c r="D138" i="7"/>
  <c r="D137" i="7"/>
  <c r="D135" i="7"/>
  <c r="D134" i="7"/>
  <c r="D133" i="7"/>
  <c r="D132" i="7"/>
  <c r="D131" i="7"/>
  <c r="D127" i="7"/>
  <c r="D126" i="7"/>
  <c r="D122" i="7"/>
  <c r="D119" i="7"/>
  <c r="D116" i="7"/>
  <c r="D115" i="7"/>
  <c r="D113" i="7"/>
  <c r="D112" i="7"/>
  <c r="D111" i="7"/>
  <c r="D110" i="7"/>
  <c r="D109" i="7"/>
  <c r="D108" i="7"/>
  <c r="D107" i="7"/>
  <c r="D98" i="7"/>
  <c r="D96" i="7"/>
  <c r="D95" i="7"/>
  <c r="D94" i="7"/>
  <c r="D93" i="7"/>
  <c r="D89" i="7"/>
  <c r="D91" i="7"/>
  <c r="D87" i="7"/>
  <c r="D72" i="7"/>
  <c r="D69" i="7"/>
  <c r="D54" i="7"/>
  <c r="D52" i="7"/>
  <c r="D51" i="7"/>
  <c r="D50" i="7"/>
  <c r="D49" i="7"/>
  <c r="D48" i="7"/>
  <c r="D47" i="7"/>
  <c r="D76" i="7" s="1"/>
  <c r="D46" i="7"/>
  <c r="D75" i="7" s="1"/>
  <c r="D45" i="7"/>
  <c r="D44" i="7"/>
  <c r="D41" i="7"/>
  <c r="D39" i="7"/>
  <c r="D38" i="7"/>
  <c r="D37" i="7"/>
  <c r="D36" i="7"/>
  <c r="D65" i="7" s="1"/>
  <c r="D35" i="7"/>
  <c r="D34" i="7"/>
  <c r="D33" i="7"/>
  <c r="D32" i="7"/>
  <c r="D31" i="7" l="1"/>
  <c r="D60" i="7" s="1"/>
  <c r="D30" i="7"/>
  <c r="D29" i="7"/>
  <c r="F230" i="7" l="1"/>
  <c r="F226" i="7"/>
  <c r="G226" i="7" s="1"/>
  <c r="D59" i="7"/>
  <c r="D61" i="7"/>
  <c r="D62" i="7"/>
  <c r="D63" i="7"/>
  <c r="D64" i="7"/>
  <c r="D66" i="7"/>
  <c r="D67" i="7"/>
  <c r="D68" i="7"/>
  <c r="D70" i="7"/>
  <c r="D71" i="7"/>
  <c r="D73" i="7"/>
  <c r="D74" i="7"/>
  <c r="D77" i="7"/>
  <c r="D78" i="7"/>
  <c r="D79" i="7"/>
  <c r="D80" i="7"/>
  <c r="D81" i="7"/>
  <c r="D58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37" i="7" l="1"/>
  <c r="G36" i="7"/>
  <c r="G35" i="7"/>
  <c r="G34" i="7"/>
  <c r="G33" i="7"/>
  <c r="G32" i="7"/>
  <c r="G31" i="7"/>
  <c r="G30" i="7"/>
  <c r="G29" i="7"/>
  <c r="G38" i="7"/>
  <c r="G39" i="7"/>
  <c r="G40" i="7"/>
  <c r="G41" i="7"/>
  <c r="G42" i="7"/>
  <c r="G43" i="7"/>
  <c r="G44" i="7"/>
  <c r="G45" i="7"/>
  <c r="G52" i="7"/>
  <c r="G51" i="7"/>
  <c r="G50" i="7"/>
  <c r="G49" i="7"/>
  <c r="G48" i="7"/>
  <c r="G47" i="7"/>
  <c r="G46" i="7"/>
  <c r="G54" i="7"/>
  <c r="G56" i="7"/>
  <c r="G55" i="7"/>
  <c r="G53" i="7"/>
  <c r="A468" i="7" l="1"/>
  <c r="A470" i="7"/>
  <c r="A471" i="7"/>
  <c r="B13" i="8" l="1"/>
  <c r="D17" i="8"/>
  <c r="D18" i="8"/>
  <c r="D16" i="8"/>
  <c r="D15" i="8"/>
  <c r="D14" i="8"/>
  <c r="B18" i="8"/>
  <c r="B17" i="8"/>
  <c r="B16" i="8"/>
  <c r="B15" i="8"/>
  <c r="B14" i="8"/>
  <c r="D68" i="9" l="1"/>
  <c r="E68" i="9" s="1"/>
  <c r="F68" i="9" s="1"/>
  <c r="D67" i="9"/>
  <c r="E67" i="9" s="1"/>
  <c r="F67" i="9" s="1"/>
  <c r="D66" i="9"/>
  <c r="E66" i="9" s="1"/>
  <c r="F66" i="9" s="1"/>
  <c r="D65" i="9"/>
  <c r="E65" i="9" s="1"/>
  <c r="F65" i="9" s="1"/>
  <c r="D64" i="9"/>
  <c r="E64" i="9" s="1"/>
  <c r="F64" i="9" s="1"/>
  <c r="D63" i="9"/>
  <c r="E63" i="9" s="1"/>
  <c r="F63" i="9" s="1"/>
  <c r="D62" i="9"/>
  <c r="E62" i="9" s="1"/>
  <c r="F62" i="9" s="1"/>
  <c r="D61" i="9"/>
  <c r="E61" i="9" s="1"/>
  <c r="F61" i="9" s="1"/>
  <c r="D60" i="9"/>
  <c r="E60" i="9" s="1"/>
  <c r="F60" i="9" s="1"/>
  <c r="D59" i="9"/>
  <c r="E59" i="9" s="1"/>
  <c r="F59" i="9" s="1"/>
  <c r="D58" i="9"/>
  <c r="E58" i="9" s="1"/>
  <c r="F58" i="9" s="1"/>
  <c r="G59" i="9" s="1"/>
  <c r="G60" i="9" s="1"/>
  <c r="D57" i="9"/>
  <c r="E57" i="9" s="1"/>
  <c r="D56" i="9"/>
  <c r="E56" i="9" s="1"/>
  <c r="F56" i="9" s="1"/>
  <c r="D55" i="9"/>
  <c r="E55" i="9" s="1"/>
  <c r="F55" i="9" s="1"/>
  <c r="D54" i="9"/>
  <c r="E54" i="9" s="1"/>
  <c r="D53" i="9"/>
  <c r="E53" i="9" s="1"/>
  <c r="F53" i="9" s="1"/>
  <c r="D52" i="9"/>
  <c r="D50" i="9"/>
  <c r="E50" i="9" s="1"/>
  <c r="F50" i="9" s="1"/>
  <c r="D49" i="9"/>
  <c r="E49" i="9" s="1"/>
  <c r="F49" i="9" s="1"/>
  <c r="D48" i="9"/>
  <c r="E48" i="9" s="1"/>
  <c r="F48" i="9" s="1"/>
  <c r="D47" i="9"/>
  <c r="E47" i="9" s="1"/>
  <c r="F47" i="9" s="1"/>
  <c r="D46" i="9"/>
  <c r="E46" i="9" s="1"/>
  <c r="F46" i="9" s="1"/>
  <c r="D45" i="9"/>
  <c r="E45" i="9" s="1"/>
  <c r="F45" i="9" s="1"/>
  <c r="D43" i="9"/>
  <c r="E43" i="9" s="1"/>
  <c r="F43" i="9" s="1"/>
  <c r="D42" i="9"/>
  <c r="E42" i="9" s="1"/>
  <c r="F42" i="9" s="1"/>
  <c r="D41" i="9"/>
  <c r="E41" i="9" s="1"/>
  <c r="F41" i="9" s="1"/>
  <c r="D39" i="9"/>
  <c r="E39" i="9" s="1"/>
  <c r="F39" i="9" s="1"/>
  <c r="D38" i="9"/>
  <c r="E38" i="9" s="1"/>
  <c r="F38" i="9" s="1"/>
  <c r="D37" i="9"/>
  <c r="E37" i="9" s="1"/>
  <c r="F37" i="9" s="1"/>
  <c r="D35" i="9"/>
  <c r="E35" i="9" s="1"/>
  <c r="D33" i="9"/>
  <c r="E33" i="9" s="1"/>
  <c r="F33" i="9" s="1"/>
  <c r="D32" i="9"/>
  <c r="E32" i="9" s="1"/>
  <c r="F32" i="9" s="1"/>
  <c r="D31" i="9"/>
  <c r="E31" i="9" s="1"/>
  <c r="F31" i="9" s="1"/>
  <c r="D30" i="9"/>
  <c r="E30" i="9" s="1"/>
  <c r="F30" i="9" s="1"/>
  <c r="D29" i="9"/>
  <c r="E29" i="9" s="1"/>
  <c r="F29" i="9" s="1"/>
  <c r="E28" i="9"/>
  <c r="F28" i="9" s="1"/>
  <c r="E27" i="9"/>
  <c r="F27" i="9" s="1"/>
  <c r="E26" i="9"/>
  <c r="F26" i="9" s="1"/>
  <c r="E25" i="9"/>
  <c r="F25" i="9" s="1"/>
  <c r="E24" i="9"/>
  <c r="F24" i="9" s="1"/>
  <c r="E23" i="9"/>
  <c r="F23" i="9" s="1"/>
  <c r="D21" i="9"/>
  <c r="E21" i="9" s="1"/>
  <c r="F21" i="9" s="1"/>
  <c r="D20" i="9"/>
  <c r="E20" i="9" s="1"/>
  <c r="F20" i="9" s="1"/>
  <c r="D19" i="9"/>
  <c r="E19" i="9" s="1"/>
  <c r="F19" i="9" s="1"/>
  <c r="D18" i="9"/>
  <c r="E18" i="9" s="1"/>
  <c r="F18" i="9" s="1"/>
  <c r="D17" i="9"/>
  <c r="E17" i="9" s="1"/>
  <c r="F17" i="9" s="1"/>
  <c r="D16" i="9"/>
  <c r="E16" i="9" s="1"/>
  <c r="F16" i="9" s="1"/>
  <c r="D14" i="9"/>
  <c r="E14" i="9" s="1"/>
  <c r="F14" i="9" s="1"/>
  <c r="D13" i="9"/>
  <c r="E13" i="9" s="1"/>
  <c r="F13" i="9" s="1"/>
  <c r="D12" i="9"/>
  <c r="E12" i="9" s="1"/>
  <c r="F12" i="9" s="1"/>
  <c r="D11" i="9"/>
  <c r="E11" i="9" s="1"/>
  <c r="F11" i="9" s="1"/>
  <c r="D10" i="9"/>
  <c r="E10" i="9" s="1"/>
  <c r="F10" i="9" s="1"/>
  <c r="D9" i="9"/>
  <c r="E9" i="9" s="1"/>
  <c r="F9" i="9" s="1"/>
  <c r="D78" i="8" l="1"/>
  <c r="D35" i="8" l="1"/>
  <c r="E53" i="8" l="1"/>
  <c r="F53" i="8" s="1"/>
  <c r="E52" i="8"/>
  <c r="F52" i="8" s="1"/>
  <c r="E51" i="8"/>
  <c r="F51" i="8" s="1"/>
  <c r="E50" i="8"/>
  <c r="F50" i="8" s="1"/>
  <c r="E49" i="8"/>
  <c r="F49" i="8" s="1"/>
  <c r="E35" i="8"/>
  <c r="F35" i="8" s="1"/>
  <c r="E54" i="8"/>
  <c r="F54" i="8" s="1"/>
  <c r="D80" i="8"/>
  <c r="D79" i="8"/>
  <c r="E79" i="8" s="1"/>
  <c r="F79" i="8" s="1"/>
  <c r="D94" i="8"/>
  <c r="E94" i="8" s="1"/>
  <c r="F94" i="8" s="1"/>
  <c r="D93" i="8"/>
  <c r="E93" i="8" s="1"/>
  <c r="F93" i="8" s="1"/>
  <c r="D92" i="8"/>
  <c r="E92" i="8" s="1"/>
  <c r="F92" i="8" s="1"/>
  <c r="D91" i="8"/>
  <c r="E91" i="8" s="1"/>
  <c r="F91" i="8" s="1"/>
  <c r="D90" i="8"/>
  <c r="E90" i="8" s="1"/>
  <c r="F90" i="8" s="1"/>
  <c r="D89" i="8"/>
  <c r="E89" i="8" s="1"/>
  <c r="F89" i="8" s="1"/>
  <c r="D88" i="8"/>
  <c r="E88" i="8" s="1"/>
  <c r="F88" i="8" s="1"/>
  <c r="D87" i="8"/>
  <c r="E87" i="8" s="1"/>
  <c r="F87" i="8" s="1"/>
  <c r="D86" i="8"/>
  <c r="E86" i="8" s="1"/>
  <c r="F86" i="8" s="1"/>
  <c r="D85" i="8"/>
  <c r="E85" i="8" s="1"/>
  <c r="F85" i="8" s="1"/>
  <c r="D84" i="8"/>
  <c r="E84" i="8" s="1"/>
  <c r="F84" i="8" s="1"/>
  <c r="G85" i="8" s="1"/>
  <c r="G86" i="8" s="1"/>
  <c r="D83" i="8"/>
  <c r="D82" i="8"/>
  <c r="E82" i="8" s="1"/>
  <c r="F82" i="8" s="1"/>
  <c r="D81" i="8"/>
  <c r="E81" i="8" s="1"/>
  <c r="F81" i="8" s="1"/>
  <c r="D76" i="8"/>
  <c r="E76" i="8" s="1"/>
  <c r="F76" i="8" s="1"/>
  <c r="D75" i="8"/>
  <c r="E75" i="8" s="1"/>
  <c r="F75" i="8" s="1"/>
  <c r="D74" i="8"/>
  <c r="E74" i="8" s="1"/>
  <c r="F74" i="8" s="1"/>
  <c r="D73" i="8"/>
  <c r="E73" i="8" s="1"/>
  <c r="F73" i="8" s="1"/>
  <c r="D72" i="8"/>
  <c r="E72" i="8" s="1"/>
  <c r="F72" i="8" s="1"/>
  <c r="D71" i="8"/>
  <c r="E71" i="8" s="1"/>
  <c r="F71" i="8" s="1"/>
  <c r="D69" i="8"/>
  <c r="E69" i="8" s="1"/>
  <c r="F69" i="8" s="1"/>
  <c r="D68" i="8"/>
  <c r="E68" i="8" s="1"/>
  <c r="F68" i="8" s="1"/>
  <c r="D67" i="8"/>
  <c r="E67" i="8" s="1"/>
  <c r="F67" i="8" s="1"/>
  <c r="D65" i="8"/>
  <c r="E65" i="8" s="1"/>
  <c r="F65" i="8" s="1"/>
  <c r="D64" i="8"/>
  <c r="E64" i="8" s="1"/>
  <c r="F64" i="8" s="1"/>
  <c r="D63" i="8"/>
  <c r="E63" i="8" s="1"/>
  <c r="F63" i="8" s="1"/>
  <c r="D61" i="8"/>
  <c r="D59" i="8"/>
  <c r="E59" i="8" s="1"/>
  <c r="F59" i="8" s="1"/>
  <c r="D58" i="8"/>
  <c r="E58" i="8" s="1"/>
  <c r="F58" i="8" s="1"/>
  <c r="D57" i="8"/>
  <c r="E57" i="8" s="1"/>
  <c r="F57" i="8" s="1"/>
  <c r="D56" i="8"/>
  <c r="E56" i="8" s="1"/>
  <c r="F56" i="8" s="1"/>
  <c r="D55" i="8"/>
  <c r="E55" i="8" s="1"/>
  <c r="F55" i="8" s="1"/>
  <c r="D47" i="8"/>
  <c r="E47" i="8" s="1"/>
  <c r="F47" i="8" s="1"/>
  <c r="D46" i="8"/>
  <c r="E46" i="8" s="1"/>
  <c r="F46" i="8" s="1"/>
  <c r="D45" i="8"/>
  <c r="E45" i="8" s="1"/>
  <c r="F45" i="8" s="1"/>
  <c r="D44" i="8"/>
  <c r="E44" i="8" s="1"/>
  <c r="F44" i="8" s="1"/>
  <c r="D43" i="8"/>
  <c r="E43" i="8" s="1"/>
  <c r="F43" i="8" s="1"/>
  <c r="D42" i="8"/>
  <c r="E42" i="8" s="1"/>
  <c r="F42" i="8" s="1"/>
  <c r="D36" i="8"/>
  <c r="E36" i="8" s="1"/>
  <c r="F36" i="8" s="1"/>
  <c r="D37" i="8"/>
  <c r="E37" i="8" s="1"/>
  <c r="F37" i="8" s="1"/>
  <c r="D38" i="8"/>
  <c r="E38" i="8" s="1"/>
  <c r="F38" i="8" s="1"/>
  <c r="D39" i="8"/>
  <c r="E39" i="8" s="1"/>
  <c r="F39" i="8" s="1"/>
  <c r="D40" i="8"/>
  <c r="E40" i="8" s="1"/>
  <c r="F40" i="8" s="1"/>
  <c r="E61" i="8" l="1"/>
  <c r="E83" i="8"/>
  <c r="E80" i="8"/>
  <c r="A582" i="7"/>
  <c r="A581" i="7"/>
  <c r="A580" i="7"/>
  <c r="B579" i="7"/>
  <c r="A561" i="7"/>
  <c r="A560" i="7"/>
  <c r="A559" i="7"/>
  <c r="A557" i="7"/>
  <c r="A556" i="7"/>
  <c r="A555" i="7"/>
  <c r="A554" i="7"/>
  <c r="A553" i="7"/>
  <c r="A552" i="7"/>
  <c r="A551" i="7"/>
  <c r="A550" i="7"/>
  <c r="A549" i="7"/>
  <c r="B548" i="7"/>
  <c r="A547" i="7"/>
  <c r="A546" i="7"/>
  <c r="B545" i="7"/>
  <c r="A544" i="7"/>
  <c r="A543" i="7"/>
  <c r="A542" i="7"/>
  <c r="A541" i="7"/>
  <c r="A540" i="7"/>
  <c r="A539" i="7"/>
  <c r="A538" i="7"/>
  <c r="A537" i="7"/>
  <c r="A536" i="7"/>
  <c r="A535" i="7"/>
  <c r="B534" i="7"/>
  <c r="A533" i="7"/>
  <c r="A532" i="7"/>
  <c r="A531" i="7"/>
  <c r="A530" i="7"/>
  <c r="A529" i="7"/>
  <c r="A528" i="7"/>
  <c r="A527" i="7"/>
  <c r="A526" i="7"/>
  <c r="A525" i="7"/>
  <c r="A524" i="7"/>
  <c r="A523" i="7"/>
  <c r="A522" i="7"/>
  <c r="A521" i="7"/>
  <c r="B520" i="7"/>
  <c r="A519" i="7"/>
  <c r="B517" i="7"/>
  <c r="A517" i="7"/>
  <c r="B516" i="7"/>
  <c r="A516" i="7"/>
  <c r="B515" i="7"/>
  <c r="A515" i="7"/>
  <c r="B514" i="7"/>
  <c r="A514" i="7"/>
  <c r="B513" i="7"/>
  <c r="A513" i="7"/>
  <c r="B512" i="7"/>
  <c r="A512" i="7"/>
  <c r="B511" i="7"/>
  <c r="A511" i="7"/>
  <c r="B510" i="7"/>
  <c r="A510" i="7"/>
  <c r="B509" i="7"/>
  <c r="A509" i="7"/>
  <c r="B508" i="7"/>
  <c r="A508" i="7"/>
  <c r="B507" i="7"/>
  <c r="A507" i="7"/>
  <c r="B506" i="7"/>
  <c r="A506" i="7"/>
  <c r="B505" i="7"/>
  <c r="A505" i="7"/>
  <c r="B504" i="7"/>
  <c r="A504" i="7"/>
  <c r="B503" i="7"/>
  <c r="A503" i="7"/>
  <c r="B502" i="7"/>
  <c r="A502" i="7"/>
  <c r="B501" i="7"/>
  <c r="A501" i="7"/>
  <c r="B500" i="7"/>
  <c r="A500" i="7"/>
  <c r="B499" i="7"/>
  <c r="A499" i="7"/>
  <c r="B498" i="7"/>
  <c r="A498" i="7"/>
  <c r="B497" i="7"/>
  <c r="A497" i="7"/>
  <c r="B496" i="7"/>
  <c r="A496" i="7"/>
  <c r="B495" i="7"/>
  <c r="B493" i="7"/>
  <c r="A493" i="7"/>
  <c r="A492" i="7"/>
  <c r="A491" i="7"/>
  <c r="A490" i="7"/>
  <c r="A489" i="7"/>
  <c r="A488" i="7"/>
  <c r="A487" i="7"/>
  <c r="A486" i="7"/>
  <c r="A485" i="7"/>
  <c r="A484" i="7"/>
  <c r="A483" i="7"/>
  <c r="A469" i="7"/>
  <c r="A467" i="7"/>
  <c r="B162" i="7"/>
  <c r="A162" i="7"/>
  <c r="B161" i="7"/>
  <c r="A161" i="7"/>
  <c r="B160" i="7"/>
  <c r="A160" i="7"/>
  <c r="B159" i="7"/>
  <c r="A159" i="7"/>
  <c r="B158" i="7"/>
  <c r="A158" i="7"/>
  <c r="B157" i="7"/>
  <c r="A157" i="7"/>
  <c r="B156" i="7"/>
  <c r="A156" i="7"/>
  <c r="B155" i="7"/>
  <c r="A155" i="7"/>
  <c r="B154" i="7"/>
  <c r="A154" i="7"/>
  <c r="B153" i="7"/>
  <c r="A153" i="7"/>
  <c r="B152" i="7"/>
  <c r="A152" i="7"/>
  <c r="B151" i="7"/>
  <c r="A151" i="7"/>
  <c r="B150" i="7"/>
  <c r="A150" i="7"/>
  <c r="B149" i="7"/>
  <c r="A149" i="7"/>
  <c r="B148" i="7"/>
  <c r="A148" i="7"/>
  <c r="B147" i="7"/>
  <c r="A147" i="7"/>
  <c r="B146" i="7"/>
  <c r="A146" i="7"/>
  <c r="B145" i="7"/>
  <c r="A145" i="7"/>
  <c r="B144" i="7"/>
  <c r="A144" i="7"/>
  <c r="B143" i="7"/>
  <c r="A143" i="7"/>
  <c r="B142" i="7"/>
  <c r="A142" i="7"/>
  <c r="B138" i="7"/>
  <c r="A138" i="7"/>
  <c r="B137" i="7"/>
  <c r="A137" i="7"/>
  <c r="B136" i="7"/>
  <c r="A136" i="7"/>
  <c r="B135" i="7"/>
  <c r="A135" i="7"/>
  <c r="B134" i="7"/>
  <c r="A134" i="7"/>
  <c r="B133" i="7"/>
  <c r="A133" i="7"/>
  <c r="B132" i="7"/>
  <c r="A132" i="7"/>
  <c r="B131" i="7"/>
  <c r="A131" i="7"/>
  <c r="B130" i="7"/>
  <c r="A130" i="7"/>
  <c r="B129" i="7"/>
  <c r="A129" i="7"/>
  <c r="B128" i="7"/>
  <c r="A128" i="7"/>
  <c r="B127" i="7"/>
  <c r="A127" i="7"/>
  <c r="B126" i="7"/>
  <c r="A126" i="7"/>
  <c r="B125" i="7"/>
  <c r="A125" i="7"/>
  <c r="B124" i="7"/>
  <c r="A124" i="7"/>
  <c r="B123" i="7"/>
  <c r="A123" i="7"/>
  <c r="B122" i="7"/>
  <c r="A122" i="7"/>
  <c r="A120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D83" i="7"/>
  <c r="A83" i="7"/>
  <c r="B82" i="7"/>
  <c r="B57" i="7"/>
  <c r="B54" i="7"/>
  <c r="A54" i="7"/>
  <c r="B28" i="7"/>
  <c r="A203" i="2" l="1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D279" i="2" l="1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4" i="2"/>
  <c r="B338" i="2"/>
  <c r="B349" i="2"/>
  <c r="B356" i="2"/>
  <c r="B395" i="2"/>
  <c r="D14" i="5" l="1"/>
  <c r="D406" i="10" s="1"/>
  <c r="D249" i="2" l="1"/>
  <c r="B18" i="5"/>
  <c r="B410" i="10" s="1"/>
  <c r="B20" i="4"/>
  <c r="B253" i="2" l="1"/>
  <c r="B70" i="5"/>
  <c r="B436" i="10" s="1"/>
  <c r="B279" i="2" l="1"/>
  <c r="D69" i="5"/>
  <c r="B69" i="5"/>
  <c r="B434" i="10" s="1"/>
  <c r="D68" i="5"/>
  <c r="B68" i="5"/>
  <c r="D67" i="5"/>
  <c r="B67" i="5"/>
  <c r="D66" i="5"/>
  <c r="B66" i="5"/>
  <c r="D65" i="5"/>
  <c r="B65" i="5"/>
  <c r="B433" i="10" s="1"/>
  <c r="D64" i="5"/>
  <c r="B64" i="5"/>
  <c r="B432" i="10" s="1"/>
  <c r="D63" i="5"/>
  <c r="B63" i="5"/>
  <c r="B431" i="10" s="1"/>
  <c r="D62" i="5"/>
  <c r="B62" i="5"/>
  <c r="B430" i="10" s="1"/>
  <c r="D61" i="5"/>
  <c r="B61" i="5"/>
  <c r="B429" i="10" s="1"/>
  <c r="D60" i="5"/>
  <c r="B60" i="5"/>
  <c r="B428" i="10" s="1"/>
  <c r="D59" i="5"/>
  <c r="B59" i="5"/>
  <c r="B427" i="10" s="1"/>
  <c r="D58" i="5"/>
  <c r="B58" i="5"/>
  <c r="D57" i="5"/>
  <c r="B57" i="5"/>
  <c r="D56" i="5"/>
  <c r="B56" i="5"/>
  <c r="D55" i="5"/>
  <c r="B55" i="5"/>
  <c r="D54" i="5"/>
  <c r="B54" i="5"/>
  <c r="B426" i="10" s="1"/>
  <c r="D53" i="5"/>
  <c r="B53" i="5"/>
  <c r="D52" i="5"/>
  <c r="B52" i="5"/>
  <c r="B425" i="10" s="1"/>
  <c r="D51" i="5"/>
  <c r="B51" i="5"/>
  <c r="D50" i="5"/>
  <c r="B50" i="5"/>
  <c r="D49" i="5"/>
  <c r="B49" i="5"/>
  <c r="D48" i="5"/>
  <c r="B48" i="5"/>
  <c r="D47" i="5"/>
  <c r="B47" i="5"/>
  <c r="B424" i="10" s="1"/>
  <c r="D46" i="5"/>
  <c r="B46" i="5"/>
  <c r="D45" i="5"/>
  <c r="B45" i="5"/>
  <c r="D44" i="5"/>
  <c r="B44" i="5"/>
  <c r="B423" i="10" s="1"/>
  <c r="D43" i="5"/>
  <c r="B43" i="5"/>
  <c r="D42" i="5"/>
  <c r="B42" i="5"/>
  <c r="D41" i="5"/>
  <c r="B41" i="5"/>
  <c r="D40" i="5"/>
  <c r="B40" i="5"/>
  <c r="D39" i="5"/>
  <c r="B39" i="5"/>
  <c r="D38" i="5"/>
  <c r="B38" i="5"/>
  <c r="B422" i="10" s="1"/>
  <c r="D37" i="5"/>
  <c r="B37" i="5"/>
  <c r="D36" i="5"/>
  <c r="B36" i="5"/>
  <c r="D35" i="5"/>
  <c r="B35" i="5"/>
  <c r="D34" i="5"/>
  <c r="B34" i="5"/>
  <c r="D33" i="5"/>
  <c r="B33" i="5"/>
  <c r="D32" i="5"/>
  <c r="B32" i="5"/>
  <c r="D31" i="5"/>
  <c r="B31" i="5"/>
  <c r="B421" i="10" s="1"/>
  <c r="D30" i="5"/>
  <c r="B30" i="5"/>
  <c r="B420" i="10" s="1"/>
  <c r="D29" i="5"/>
  <c r="B29" i="5"/>
  <c r="D28" i="5"/>
  <c r="B28" i="5"/>
  <c r="D27" i="5"/>
  <c r="B27" i="5"/>
  <c r="B419" i="10" s="1"/>
  <c r="D26" i="5"/>
  <c r="B26" i="5"/>
  <c r="B418" i="10" s="1"/>
  <c r="D25" i="5"/>
  <c r="B25" i="5"/>
  <c r="B417" i="10" s="1"/>
  <c r="D24" i="5"/>
  <c r="B24" i="5"/>
  <c r="B416" i="10" s="1"/>
  <c r="D23" i="5"/>
  <c r="B23" i="5"/>
  <c r="B415" i="10" s="1"/>
  <c r="D22" i="5"/>
  <c r="B22" i="5"/>
  <c r="B414" i="10" s="1"/>
  <c r="D21" i="5"/>
  <c r="B21" i="5"/>
  <c r="B413" i="10" s="1"/>
  <c r="D20" i="5"/>
  <c r="B20" i="5"/>
  <c r="B412" i="10" s="1"/>
  <c r="D19" i="5"/>
  <c r="B19" i="5"/>
  <c r="B411" i="10" s="1"/>
  <c r="D17" i="5"/>
  <c r="D409" i="10" s="1"/>
  <c r="B17" i="5"/>
  <c r="B409" i="10" s="1"/>
  <c r="D16" i="5"/>
  <c r="B16" i="5"/>
  <c r="B408" i="10" s="1"/>
  <c r="D15" i="5"/>
  <c r="D407" i="10" s="1"/>
  <c r="B15" i="5"/>
  <c r="B407" i="10" s="1"/>
  <c r="B14" i="5"/>
  <c r="B406" i="10" s="1"/>
  <c r="D13" i="5"/>
  <c r="D405" i="10" s="1"/>
  <c r="B13" i="5"/>
  <c r="D12" i="5"/>
  <c r="B12" i="5"/>
  <c r="B404" i="10" s="1"/>
  <c r="D11" i="5"/>
  <c r="D403" i="10" s="1"/>
  <c r="B11" i="5"/>
  <c r="B403" i="10" s="1"/>
  <c r="D10" i="5"/>
  <c r="B10" i="5"/>
  <c r="B402" i="10" s="1"/>
  <c r="D9" i="5"/>
  <c r="B9" i="5"/>
  <c r="B401" i="10" s="1"/>
  <c r="B7" i="5"/>
  <c r="B30" i="4"/>
  <c r="B405" i="10" l="1"/>
  <c r="D246" i="2"/>
  <c r="D248" i="2"/>
  <c r="B254" i="2"/>
  <c r="B258" i="2"/>
  <c r="B262" i="2"/>
  <c r="B264" i="2"/>
  <c r="B267" i="2"/>
  <c r="B270" i="2"/>
  <c r="B274" i="2"/>
  <c r="B276" i="2"/>
  <c r="B277" i="2"/>
  <c r="B245" i="2"/>
  <c r="B247" i="2"/>
  <c r="D251" i="2"/>
  <c r="B250" i="2"/>
  <c r="B255" i="2"/>
  <c r="B259" i="2"/>
  <c r="B266" i="2"/>
  <c r="B268" i="2"/>
  <c r="B269" i="2"/>
  <c r="B271" i="2"/>
  <c r="B273" i="2"/>
  <c r="B275" i="2"/>
  <c r="D244" i="2"/>
  <c r="B251" i="2"/>
  <c r="B256" i="2"/>
  <c r="B260" i="2"/>
  <c r="B272" i="2"/>
  <c r="B249" i="2"/>
  <c r="D274" i="2"/>
  <c r="D276" i="2"/>
  <c r="D245" i="2"/>
  <c r="D247" i="2"/>
  <c r="B252" i="2"/>
  <c r="B257" i="2"/>
  <c r="B261" i="2"/>
  <c r="B263" i="2"/>
  <c r="B265" i="2"/>
  <c r="B244" i="2"/>
  <c r="B246" i="2"/>
  <c r="B248" i="2"/>
  <c r="D250" i="2"/>
  <c r="D252" i="2"/>
  <c r="D263" i="2"/>
  <c r="D265" i="2"/>
  <c r="D273" i="2"/>
  <c r="D275" i="2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20" i="4"/>
  <c r="D10" i="4"/>
  <c r="D11" i="4"/>
  <c r="D12" i="4"/>
  <c r="D13" i="4"/>
  <c r="D14" i="4"/>
  <c r="D15" i="4"/>
  <c r="D16" i="4"/>
  <c r="D17" i="4"/>
  <c r="D18" i="4"/>
  <c r="D9" i="4"/>
  <c r="B10" i="4"/>
  <c r="B11" i="4"/>
  <c r="B12" i="4"/>
  <c r="B13" i="4"/>
  <c r="B14" i="4"/>
  <c r="B15" i="4"/>
  <c r="B16" i="4"/>
  <c r="B17" i="4"/>
  <c r="B18" i="4"/>
  <c r="B9" i="4"/>
  <c r="B171" i="2"/>
  <c r="B7" i="4"/>
  <c r="A378" i="2" l="1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45" i="3" l="1"/>
  <c r="A44" i="3"/>
  <c r="A43" i="3"/>
  <c r="B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398" i="2" l="1"/>
  <c r="A397" i="2"/>
  <c r="A396" i="2"/>
  <c r="A377" i="2"/>
  <c r="A376" i="2"/>
  <c r="A375" i="2"/>
  <c r="A373" i="2"/>
  <c r="A372" i="2"/>
  <c r="A371" i="2"/>
  <c r="A370" i="2"/>
  <c r="A369" i="2"/>
  <c r="A366" i="2"/>
  <c r="A363" i="2"/>
  <c r="A360" i="2"/>
  <c r="A357" i="2"/>
  <c r="A353" i="2"/>
  <c r="A350" i="2"/>
  <c r="A348" i="2"/>
  <c r="A347" i="2"/>
  <c r="A346" i="2"/>
  <c r="A345" i="2"/>
  <c r="A34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9" i="2"/>
  <c r="A340" i="2"/>
  <c r="A341" i="2"/>
  <c r="A342" i="2"/>
  <c r="A343" i="2"/>
  <c r="F372" i="1"/>
  <c r="E372" i="1"/>
  <c r="D372" i="1"/>
  <c r="I372" i="1" s="1"/>
  <c r="C372" i="1"/>
  <c r="B372" i="1"/>
  <c r="B561" i="10" s="1"/>
  <c r="F371" i="1"/>
  <c r="E371" i="1"/>
  <c r="D371" i="1"/>
  <c r="I371" i="1" s="1"/>
  <c r="C371" i="1"/>
  <c r="B371" i="1"/>
  <c r="B560" i="10" s="1"/>
  <c r="F370" i="1"/>
  <c r="E370" i="1"/>
  <c r="D370" i="1"/>
  <c r="C370" i="1"/>
  <c r="B370" i="1"/>
  <c r="B559" i="10" s="1"/>
  <c r="F369" i="1"/>
  <c r="E369" i="1"/>
  <c r="D369" i="1"/>
  <c r="C369" i="1"/>
  <c r="B369" i="1"/>
  <c r="B558" i="10" s="1"/>
  <c r="F368" i="1"/>
  <c r="E368" i="1"/>
  <c r="D368" i="1"/>
  <c r="I368" i="1" s="1"/>
  <c r="C368" i="1"/>
  <c r="B368" i="1"/>
  <c r="B557" i="10" s="1"/>
  <c r="F367" i="1"/>
  <c r="E367" i="1"/>
  <c r="D367" i="1"/>
  <c r="I367" i="1" s="1"/>
  <c r="C367" i="1"/>
  <c r="B367" i="1"/>
  <c r="B556" i="10" s="1"/>
  <c r="F366" i="1"/>
  <c r="E366" i="1"/>
  <c r="D366" i="1"/>
  <c r="I366" i="1" s="1"/>
  <c r="C366" i="1"/>
  <c r="B366" i="1"/>
  <c r="B555" i="10" s="1"/>
  <c r="F365" i="1"/>
  <c r="E365" i="1"/>
  <c r="D365" i="1"/>
  <c r="I365" i="1" s="1"/>
  <c r="C365" i="1"/>
  <c r="B365" i="1"/>
  <c r="B554" i="10" s="1"/>
  <c r="F364" i="1"/>
  <c r="E364" i="1"/>
  <c r="D364" i="1"/>
  <c r="I364" i="1" s="1"/>
  <c r="C364" i="1"/>
  <c r="B364" i="1"/>
  <c r="F363" i="1"/>
  <c r="E363" i="1"/>
  <c r="D363" i="1"/>
  <c r="I363" i="1" s="1"/>
  <c r="C363" i="1"/>
  <c r="B363" i="1"/>
  <c r="B552" i="10" s="1"/>
  <c r="F362" i="1"/>
  <c r="E362" i="1"/>
  <c r="D362" i="1"/>
  <c r="I362" i="1" s="1"/>
  <c r="C362" i="1"/>
  <c r="B362" i="1"/>
  <c r="B551" i="10" s="1"/>
  <c r="F361" i="1"/>
  <c r="E361" i="1"/>
  <c r="D361" i="1"/>
  <c r="I361" i="1" s="1"/>
  <c r="C361" i="1"/>
  <c r="B361" i="1"/>
  <c r="B550" i="10" s="1"/>
  <c r="F360" i="1"/>
  <c r="E360" i="1"/>
  <c r="D360" i="1"/>
  <c r="I360" i="1" s="1"/>
  <c r="C360" i="1"/>
  <c r="B360" i="1"/>
  <c r="B549" i="10" s="1"/>
  <c r="F359" i="1"/>
  <c r="E359" i="1"/>
  <c r="D359" i="1"/>
  <c r="I359" i="1" s="1"/>
  <c r="C359" i="1"/>
  <c r="B359" i="1"/>
  <c r="B548" i="10" s="1"/>
  <c r="F358" i="1"/>
  <c r="E358" i="1"/>
  <c r="D358" i="1"/>
  <c r="I358" i="1" s="1"/>
  <c r="C358" i="1"/>
  <c r="B358" i="1"/>
  <c r="B547" i="10" s="1"/>
  <c r="F357" i="1"/>
  <c r="E357" i="1"/>
  <c r="D357" i="1"/>
  <c r="I357" i="1" s="1"/>
  <c r="C357" i="1"/>
  <c r="B357" i="1"/>
  <c r="B546" i="10" s="1"/>
  <c r="F356" i="1"/>
  <c r="E356" i="1"/>
  <c r="D356" i="1"/>
  <c r="I356" i="1" s="1"/>
  <c r="C356" i="1"/>
  <c r="B356" i="1"/>
  <c r="B545" i="10" s="1"/>
  <c r="F355" i="1"/>
  <c r="E355" i="1"/>
  <c r="D355" i="1"/>
  <c r="I355" i="1" s="1"/>
  <c r="C355" i="1"/>
  <c r="B355" i="1"/>
  <c r="B544" i="10" s="1"/>
  <c r="F354" i="1"/>
  <c r="E354" i="1"/>
  <c r="D354" i="1"/>
  <c r="I354" i="1" s="1"/>
  <c r="C354" i="1"/>
  <c r="B354" i="1"/>
  <c r="B543" i="10" s="1"/>
  <c r="F353" i="1"/>
  <c r="E353" i="1"/>
  <c r="D353" i="1"/>
  <c r="I353" i="1" s="1"/>
  <c r="C353" i="1"/>
  <c r="B353" i="1"/>
  <c r="B542" i="10" s="1"/>
  <c r="I370" i="1"/>
  <c r="I369" i="1"/>
  <c r="F376" i="1"/>
  <c r="E376" i="1"/>
  <c r="D376" i="1"/>
  <c r="I376" i="1" s="1"/>
  <c r="C376" i="1"/>
  <c r="F375" i="1"/>
  <c r="E375" i="1"/>
  <c r="D375" i="1"/>
  <c r="I375" i="1" s="1"/>
  <c r="C375" i="1"/>
  <c r="F374" i="1"/>
  <c r="E374" i="1"/>
  <c r="D374" i="1"/>
  <c r="I374" i="1" s="1"/>
  <c r="C374" i="1"/>
  <c r="B376" i="1"/>
  <c r="B565" i="10" s="1"/>
  <c r="B375" i="1"/>
  <c r="B564" i="10" s="1"/>
  <c r="B374" i="1"/>
  <c r="B563" i="10" s="1"/>
  <c r="F351" i="1"/>
  <c r="E351" i="1"/>
  <c r="D351" i="1"/>
  <c r="I351" i="1" s="1"/>
  <c r="C351" i="1"/>
  <c r="B351" i="1"/>
  <c r="B540" i="10" s="1"/>
  <c r="F350" i="1"/>
  <c r="E350" i="1"/>
  <c r="D350" i="1"/>
  <c r="I350" i="1" s="1"/>
  <c r="C350" i="1"/>
  <c r="B350" i="1"/>
  <c r="B539" i="10" s="1"/>
  <c r="F349" i="1"/>
  <c r="E349" i="1"/>
  <c r="D349" i="1"/>
  <c r="I349" i="1" s="1"/>
  <c r="C349" i="1"/>
  <c r="B349" i="1"/>
  <c r="B538" i="10" s="1"/>
  <c r="F348" i="1"/>
  <c r="E348" i="1"/>
  <c r="D348" i="1"/>
  <c r="C348" i="1"/>
  <c r="B348" i="1"/>
  <c r="B537" i="10" s="1"/>
  <c r="F347" i="1"/>
  <c r="E347" i="1"/>
  <c r="D347" i="1"/>
  <c r="I347" i="1" s="1"/>
  <c r="C347" i="1"/>
  <c r="B347" i="1"/>
  <c r="B536" i="10" s="1"/>
  <c r="F346" i="1"/>
  <c r="E346" i="1"/>
  <c r="D346" i="1"/>
  <c r="I346" i="1" s="1"/>
  <c r="C346" i="1"/>
  <c r="B346" i="1"/>
  <c r="B535" i="10" s="1"/>
  <c r="F345" i="1"/>
  <c r="E345" i="1"/>
  <c r="D345" i="1"/>
  <c r="I345" i="1" s="1"/>
  <c r="C345" i="1"/>
  <c r="B345" i="1"/>
  <c r="B534" i="10" s="1"/>
  <c r="B344" i="1"/>
  <c r="B533" i="10" s="1"/>
  <c r="F343" i="1"/>
  <c r="E343" i="1"/>
  <c r="D343" i="1"/>
  <c r="I343" i="1" s="1"/>
  <c r="C343" i="1"/>
  <c r="B343" i="1"/>
  <c r="B532" i="10" s="1"/>
  <c r="F342" i="1"/>
  <c r="E342" i="1"/>
  <c r="D342" i="1"/>
  <c r="I342" i="1" s="1"/>
  <c r="C342" i="1"/>
  <c r="B342" i="1"/>
  <c r="B531" i="10" s="1"/>
  <c r="B341" i="1"/>
  <c r="B530" i="10" s="1"/>
  <c r="F340" i="1"/>
  <c r="E340" i="1"/>
  <c r="D340" i="1"/>
  <c r="I340" i="1" s="1"/>
  <c r="C340" i="1"/>
  <c r="B340" i="1"/>
  <c r="B529" i="10" s="1"/>
  <c r="F339" i="1"/>
  <c r="E339" i="1"/>
  <c r="D339" i="1"/>
  <c r="I339" i="1" s="1"/>
  <c r="C339" i="1"/>
  <c r="B339" i="1"/>
  <c r="B528" i="10" s="1"/>
  <c r="B338" i="1"/>
  <c r="B527" i="10" s="1"/>
  <c r="F337" i="1"/>
  <c r="E337" i="1"/>
  <c r="D337" i="1"/>
  <c r="I337" i="1" s="1"/>
  <c r="C337" i="1"/>
  <c r="B337" i="1"/>
  <c r="B526" i="10" s="1"/>
  <c r="F336" i="1"/>
  <c r="E336" i="1"/>
  <c r="D336" i="1"/>
  <c r="I336" i="1" s="1"/>
  <c r="C336" i="1"/>
  <c r="B336" i="1"/>
  <c r="B525" i="10" s="1"/>
  <c r="B335" i="1"/>
  <c r="B524" i="10" s="1"/>
  <c r="I348" i="1"/>
  <c r="F333" i="1"/>
  <c r="E333" i="1"/>
  <c r="D333" i="1"/>
  <c r="I333" i="1" s="1"/>
  <c r="C333" i="1"/>
  <c r="B333" i="1"/>
  <c r="B522" i="10" s="1"/>
  <c r="F332" i="1"/>
  <c r="E332" i="1"/>
  <c r="D332" i="1"/>
  <c r="I332" i="1" s="1"/>
  <c r="C332" i="1"/>
  <c r="B332" i="1"/>
  <c r="B521" i="10" s="1"/>
  <c r="B331" i="1"/>
  <c r="B520" i="10" s="1"/>
  <c r="F330" i="1"/>
  <c r="E330" i="1"/>
  <c r="D330" i="1"/>
  <c r="I330" i="1" s="1"/>
  <c r="C330" i="1"/>
  <c r="B330" i="1"/>
  <c r="B519" i="10" s="1"/>
  <c r="F329" i="1"/>
  <c r="E329" i="1"/>
  <c r="D329" i="1"/>
  <c r="I329" i="1" s="1"/>
  <c r="C329" i="1"/>
  <c r="B329" i="1"/>
  <c r="B518" i="10" s="1"/>
  <c r="B328" i="1"/>
  <c r="B517" i="10" s="1"/>
  <c r="F326" i="1"/>
  <c r="E326" i="1"/>
  <c r="D326" i="1"/>
  <c r="C326" i="1"/>
  <c r="B326" i="1"/>
  <c r="B515" i="10" s="1"/>
  <c r="F325" i="1"/>
  <c r="E325" i="1"/>
  <c r="D325" i="1"/>
  <c r="I325" i="1" s="1"/>
  <c r="C325" i="1"/>
  <c r="B325" i="1"/>
  <c r="B514" i="10" s="1"/>
  <c r="F324" i="1"/>
  <c r="E324" i="1"/>
  <c r="D324" i="1"/>
  <c r="I324" i="1" s="1"/>
  <c r="C324" i="1"/>
  <c r="B324" i="1"/>
  <c r="B513" i="10" s="1"/>
  <c r="F323" i="1"/>
  <c r="E323" i="1"/>
  <c r="D323" i="1"/>
  <c r="I323" i="1" s="1"/>
  <c r="C323" i="1"/>
  <c r="B323" i="1"/>
  <c r="B512" i="10" s="1"/>
  <c r="F322" i="1"/>
  <c r="E322" i="1"/>
  <c r="D322" i="1"/>
  <c r="I322" i="1" s="1"/>
  <c r="C322" i="1"/>
  <c r="B322" i="1"/>
  <c r="B511" i="10" s="1"/>
  <c r="F321" i="1"/>
  <c r="E321" i="1"/>
  <c r="D321" i="1"/>
  <c r="I321" i="1" s="1"/>
  <c r="C321" i="1"/>
  <c r="B321" i="1"/>
  <c r="B510" i="10" s="1"/>
  <c r="F320" i="1"/>
  <c r="E320" i="1"/>
  <c r="D320" i="1"/>
  <c r="I320" i="1" s="1"/>
  <c r="C320" i="1"/>
  <c r="B320" i="1"/>
  <c r="B509" i="10" s="1"/>
  <c r="F319" i="1"/>
  <c r="E319" i="1"/>
  <c r="D319" i="1"/>
  <c r="I319" i="1" s="1"/>
  <c r="C319" i="1"/>
  <c r="B319" i="1"/>
  <c r="B508" i="10" s="1"/>
  <c r="F318" i="1"/>
  <c r="E318" i="1"/>
  <c r="D318" i="1"/>
  <c r="I318" i="1" s="1"/>
  <c r="C318" i="1"/>
  <c r="B318" i="1"/>
  <c r="B507" i="10" s="1"/>
  <c r="F317" i="1"/>
  <c r="E317" i="1"/>
  <c r="D317" i="1"/>
  <c r="I317" i="1" s="1"/>
  <c r="C317" i="1"/>
  <c r="B317" i="1"/>
  <c r="B506" i="10" s="1"/>
  <c r="I326" i="1"/>
  <c r="F315" i="1"/>
  <c r="E315" i="1"/>
  <c r="D315" i="1"/>
  <c r="I315" i="1" s="1"/>
  <c r="C315" i="1"/>
  <c r="B315" i="1"/>
  <c r="B504" i="10" s="1"/>
  <c r="F314" i="1"/>
  <c r="E314" i="1"/>
  <c r="D314" i="1"/>
  <c r="I314" i="1" s="1"/>
  <c r="C314" i="1"/>
  <c r="B314" i="1"/>
  <c r="B503" i="10" s="1"/>
  <c r="F313" i="1"/>
  <c r="E313" i="1"/>
  <c r="D313" i="1"/>
  <c r="I313" i="1" s="1"/>
  <c r="C313" i="1"/>
  <c r="B313" i="1"/>
  <c r="B502" i="10" s="1"/>
  <c r="F312" i="1"/>
  <c r="E312" i="1"/>
  <c r="D312" i="1"/>
  <c r="I312" i="1" s="1"/>
  <c r="C312" i="1"/>
  <c r="B312" i="1"/>
  <c r="B501" i="10" s="1"/>
  <c r="F311" i="1"/>
  <c r="E311" i="1"/>
  <c r="D311" i="1"/>
  <c r="I311" i="1" s="1"/>
  <c r="C311" i="1"/>
  <c r="B311" i="1"/>
  <c r="B500" i="10" s="1"/>
  <c r="F310" i="1"/>
  <c r="E310" i="1"/>
  <c r="D310" i="1"/>
  <c r="I310" i="1" s="1"/>
  <c r="C310" i="1"/>
  <c r="B310" i="1"/>
  <c r="B499" i="10" s="1"/>
  <c r="F309" i="1"/>
  <c r="E309" i="1"/>
  <c r="D309" i="1"/>
  <c r="I309" i="1" s="1"/>
  <c r="C309" i="1"/>
  <c r="B309" i="1"/>
  <c r="B498" i="10" s="1"/>
  <c r="F308" i="1"/>
  <c r="E308" i="1"/>
  <c r="D308" i="1"/>
  <c r="I308" i="1" s="1"/>
  <c r="C308" i="1"/>
  <c r="B308" i="1"/>
  <c r="B497" i="10" s="1"/>
  <c r="F307" i="1"/>
  <c r="E307" i="1"/>
  <c r="D307" i="1"/>
  <c r="I307" i="1" s="1"/>
  <c r="C307" i="1"/>
  <c r="B307" i="1"/>
  <c r="B496" i="10" s="1"/>
  <c r="F306" i="1"/>
  <c r="E306" i="1"/>
  <c r="D306" i="1"/>
  <c r="I306" i="1" s="1"/>
  <c r="C306" i="1"/>
  <c r="B306" i="1"/>
  <c r="B495" i="10" s="1"/>
  <c r="F305" i="1"/>
  <c r="E305" i="1"/>
  <c r="D305" i="1"/>
  <c r="I305" i="1" s="1"/>
  <c r="C305" i="1"/>
  <c r="B305" i="1"/>
  <c r="B494" i="10" s="1"/>
  <c r="F304" i="1"/>
  <c r="E304" i="1"/>
  <c r="D304" i="1"/>
  <c r="I304" i="1" s="1"/>
  <c r="C304" i="1"/>
  <c r="B304" i="1"/>
  <c r="B493" i="10" s="1"/>
  <c r="F303" i="1"/>
  <c r="E303" i="1"/>
  <c r="D303" i="1"/>
  <c r="I303" i="1" s="1"/>
  <c r="C303" i="1"/>
  <c r="B303" i="1"/>
  <c r="B492" i="10" s="1"/>
  <c r="F63" i="1"/>
  <c r="E63" i="1"/>
  <c r="D63" i="1"/>
  <c r="C63" i="1"/>
  <c r="B63" i="1"/>
  <c r="F62" i="1"/>
  <c r="E62" i="1"/>
  <c r="D62" i="1"/>
  <c r="C62" i="1"/>
  <c r="B62" i="1"/>
  <c r="F61" i="1"/>
  <c r="E61" i="1"/>
  <c r="D61" i="1"/>
  <c r="C61" i="1"/>
  <c r="B61" i="1"/>
  <c r="F60" i="1"/>
  <c r="E60" i="1"/>
  <c r="D60" i="1"/>
  <c r="C60" i="1"/>
  <c r="B60" i="1"/>
  <c r="F59" i="1"/>
  <c r="E59" i="1"/>
  <c r="D59" i="1"/>
  <c r="C59" i="1"/>
  <c r="B59" i="1"/>
  <c r="F58" i="1"/>
  <c r="E58" i="1"/>
  <c r="D58" i="1"/>
  <c r="C58" i="1"/>
  <c r="B58" i="1"/>
  <c r="F57" i="1"/>
  <c r="E57" i="1"/>
  <c r="D57" i="1"/>
  <c r="C57" i="1"/>
  <c r="B57" i="1"/>
  <c r="F56" i="1"/>
  <c r="E56" i="1"/>
  <c r="D56" i="1"/>
  <c r="C56" i="1"/>
  <c r="B56" i="1"/>
  <c r="F55" i="1"/>
  <c r="E55" i="1"/>
  <c r="D55" i="1"/>
  <c r="C55" i="1"/>
  <c r="B55" i="1"/>
  <c r="F54" i="1"/>
  <c r="E54" i="1"/>
  <c r="D54" i="1"/>
  <c r="C54" i="1"/>
  <c r="B54" i="1"/>
  <c r="F53" i="1"/>
  <c r="E53" i="1"/>
  <c r="D53" i="1"/>
  <c r="C53" i="1"/>
  <c r="B53" i="1"/>
  <c r="F52" i="1"/>
  <c r="E52" i="1"/>
  <c r="D52" i="1"/>
  <c r="C52" i="1"/>
  <c r="B52" i="1"/>
  <c r="F51" i="1"/>
  <c r="E51" i="1"/>
  <c r="D51" i="1"/>
  <c r="C51" i="1"/>
  <c r="B51" i="1"/>
  <c r="F50" i="1"/>
  <c r="E50" i="1"/>
  <c r="D50" i="1"/>
  <c r="C50" i="1"/>
  <c r="B50" i="1"/>
  <c r="F49" i="1"/>
  <c r="E49" i="1"/>
  <c r="D49" i="1"/>
  <c r="C49" i="1"/>
  <c r="B49" i="1"/>
  <c r="F48" i="1"/>
  <c r="E48" i="1"/>
  <c r="D48" i="1"/>
  <c r="C48" i="1"/>
  <c r="B48" i="1"/>
  <c r="F47" i="1"/>
  <c r="E47" i="1"/>
  <c r="D47" i="1"/>
  <c r="C47" i="1"/>
  <c r="B47" i="1"/>
  <c r="F46" i="1"/>
  <c r="E46" i="1"/>
  <c r="D46" i="1"/>
  <c r="C46" i="1"/>
  <c r="B46" i="1"/>
  <c r="F45" i="1"/>
  <c r="E45" i="1"/>
  <c r="D45" i="1"/>
  <c r="C45" i="1"/>
  <c r="B45" i="1"/>
  <c r="F44" i="1"/>
  <c r="E44" i="1"/>
  <c r="D44" i="1"/>
  <c r="C44" i="1"/>
  <c r="B44" i="1"/>
  <c r="F43" i="1"/>
  <c r="E43" i="1"/>
  <c r="D43" i="1"/>
  <c r="C43" i="1"/>
  <c r="B43" i="1"/>
  <c r="F42" i="1"/>
  <c r="E42" i="1"/>
  <c r="D42" i="1"/>
  <c r="C42" i="1"/>
  <c r="B42" i="1"/>
  <c r="F41" i="1"/>
  <c r="E41" i="1"/>
  <c r="D41" i="1"/>
  <c r="C41" i="1"/>
  <c r="B41" i="1"/>
  <c r="F40" i="1"/>
  <c r="E40" i="1"/>
  <c r="D40" i="1"/>
  <c r="C40" i="1"/>
  <c r="B40" i="1"/>
  <c r="F39" i="1"/>
  <c r="E39" i="1"/>
  <c r="D39" i="1"/>
  <c r="C39" i="1"/>
  <c r="B39" i="1"/>
  <c r="F38" i="1"/>
  <c r="E38" i="1"/>
  <c r="D38" i="1"/>
  <c r="C38" i="1"/>
  <c r="B38" i="1"/>
  <c r="F37" i="1"/>
  <c r="E37" i="1"/>
  <c r="D37" i="1"/>
  <c r="C37" i="1"/>
  <c r="B37" i="1"/>
  <c r="F36" i="1"/>
  <c r="E36" i="1"/>
  <c r="D36" i="1"/>
  <c r="C36" i="1"/>
  <c r="B36" i="1"/>
  <c r="F35" i="1"/>
  <c r="E35" i="1"/>
  <c r="D35" i="1"/>
  <c r="C35" i="1"/>
  <c r="B35" i="1"/>
  <c r="F34" i="1"/>
  <c r="E34" i="1"/>
  <c r="D34" i="1"/>
  <c r="C34" i="1"/>
  <c r="B34" i="1"/>
  <c r="F33" i="1"/>
  <c r="E33" i="1"/>
  <c r="D33" i="1"/>
  <c r="C33" i="1"/>
  <c r="B33" i="1"/>
  <c r="F32" i="1"/>
  <c r="E32" i="1"/>
  <c r="D32" i="1"/>
  <c r="C32" i="1"/>
  <c r="B32" i="1"/>
  <c r="F31" i="1"/>
  <c r="E31" i="1"/>
  <c r="D31" i="1"/>
  <c r="C31" i="1"/>
  <c r="B31" i="1"/>
  <c r="F30" i="1"/>
  <c r="E30" i="1"/>
  <c r="D30" i="1"/>
  <c r="C30" i="1"/>
  <c r="B30" i="1"/>
  <c r="F29" i="1"/>
  <c r="E29" i="1"/>
  <c r="D29" i="1"/>
  <c r="C29" i="1"/>
  <c r="B29" i="1"/>
  <c r="F28" i="1"/>
  <c r="E28" i="1"/>
  <c r="D28" i="1"/>
  <c r="C28" i="1"/>
  <c r="B28" i="1"/>
  <c r="F27" i="1"/>
  <c r="E27" i="1"/>
  <c r="D27" i="1"/>
  <c r="C27" i="1"/>
  <c r="B27" i="1"/>
  <c r="F117" i="1"/>
  <c r="E117" i="1"/>
  <c r="D117" i="1"/>
  <c r="C117" i="1"/>
  <c r="F116" i="1"/>
  <c r="E116" i="1"/>
  <c r="D116" i="1"/>
  <c r="C116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B553" i="10" l="1"/>
  <c r="B570" i="7"/>
  <c r="B100" i="7"/>
  <c r="B100" i="10"/>
  <c r="B112" i="7"/>
  <c r="B112" i="10"/>
  <c r="B87" i="7"/>
  <c r="B87" i="10"/>
  <c r="B91" i="7"/>
  <c r="B91" i="10"/>
  <c r="B95" i="7"/>
  <c r="B95" i="10"/>
  <c r="B99" i="7"/>
  <c r="B99" i="10"/>
  <c r="B103" i="7"/>
  <c r="B103" i="10"/>
  <c r="B107" i="7"/>
  <c r="B107" i="10"/>
  <c r="B111" i="7"/>
  <c r="B111" i="10"/>
  <c r="B115" i="7"/>
  <c r="B115" i="10"/>
  <c r="B118" i="7"/>
  <c r="B118" i="10"/>
  <c r="B88" i="7"/>
  <c r="B88" i="10"/>
  <c r="B116" i="7"/>
  <c r="B116" i="10"/>
  <c r="B85" i="7"/>
  <c r="B85" i="10"/>
  <c r="B89" i="7"/>
  <c r="B89" i="10"/>
  <c r="B93" i="7"/>
  <c r="B93" i="10"/>
  <c r="B97" i="7"/>
  <c r="B97" i="10"/>
  <c r="B101" i="7"/>
  <c r="B101" i="10"/>
  <c r="B105" i="7"/>
  <c r="B105" i="10"/>
  <c r="B109" i="7"/>
  <c r="B109" i="10"/>
  <c r="B113" i="7"/>
  <c r="B113" i="10"/>
  <c r="B120" i="7"/>
  <c r="B120" i="10"/>
  <c r="B92" i="7"/>
  <c r="B92" i="10"/>
  <c r="B96" i="7"/>
  <c r="B96" i="10"/>
  <c r="B104" i="7"/>
  <c r="B104" i="10"/>
  <c r="B108" i="7"/>
  <c r="B108" i="10"/>
  <c r="B119" i="7"/>
  <c r="B119" i="10"/>
  <c r="B86" i="7"/>
  <c r="B86" i="10"/>
  <c r="B90" i="7"/>
  <c r="B90" i="10"/>
  <c r="B94" i="7"/>
  <c r="B94" i="10"/>
  <c r="B98" i="7"/>
  <c r="B98" i="10"/>
  <c r="B102" i="7"/>
  <c r="B102" i="10"/>
  <c r="B106" i="7"/>
  <c r="B106" i="10"/>
  <c r="B110" i="7"/>
  <c r="B110" i="10"/>
  <c r="B114" i="7"/>
  <c r="B114" i="10"/>
  <c r="B117" i="7"/>
  <c r="B117" i="10"/>
  <c r="B537" i="7"/>
  <c r="B341" i="2"/>
  <c r="B541" i="7"/>
  <c r="B345" i="2"/>
  <c r="B362" i="2"/>
  <c r="B552" i="7"/>
  <c r="B366" i="2"/>
  <c r="B580" i="7"/>
  <c r="B396" i="2"/>
  <c r="B43" i="3"/>
  <c r="B566" i="7"/>
  <c r="B383" i="2"/>
  <c r="B30" i="3"/>
  <c r="B522" i="7"/>
  <c r="B326" i="2"/>
  <c r="B526" i="7"/>
  <c r="B330" i="2"/>
  <c r="B530" i="7"/>
  <c r="B334" i="2"/>
  <c r="B538" i="7"/>
  <c r="B342" i="2"/>
  <c r="B542" i="7"/>
  <c r="B346" i="2"/>
  <c r="B351" i="2"/>
  <c r="B355" i="2"/>
  <c r="B359" i="2"/>
  <c r="B551" i="7"/>
  <c r="B363" i="2"/>
  <c r="B367" i="2"/>
  <c r="B555" i="7"/>
  <c r="B371" i="2"/>
  <c r="B581" i="7"/>
  <c r="B397" i="2"/>
  <c r="B44" i="3"/>
  <c r="B560" i="7"/>
  <c r="B376" i="2"/>
  <c r="B23" i="3"/>
  <c r="B563" i="7"/>
  <c r="B380" i="2"/>
  <c r="B27" i="3"/>
  <c r="B568" i="7"/>
  <c r="B384" i="2"/>
  <c r="B31" i="3"/>
  <c r="B572" i="7"/>
  <c r="B388" i="2"/>
  <c r="B35" i="3"/>
  <c r="B576" i="7"/>
  <c r="B392" i="2"/>
  <c r="B39" i="3"/>
  <c r="B521" i="7"/>
  <c r="B325" i="2"/>
  <c r="B529" i="7"/>
  <c r="B333" i="2"/>
  <c r="B533" i="7"/>
  <c r="B337" i="2"/>
  <c r="B546" i="7"/>
  <c r="B350" i="2"/>
  <c r="B354" i="2"/>
  <c r="B554" i="7"/>
  <c r="B370" i="2"/>
  <c r="B571" i="7"/>
  <c r="B387" i="2"/>
  <c r="B34" i="3"/>
  <c r="B575" i="7"/>
  <c r="B391" i="2"/>
  <c r="B38" i="3"/>
  <c r="B523" i="7"/>
  <c r="B327" i="2"/>
  <c r="B527" i="7"/>
  <c r="B331" i="2"/>
  <c r="B531" i="7"/>
  <c r="B335" i="2"/>
  <c r="B535" i="7"/>
  <c r="B339" i="2"/>
  <c r="B539" i="7"/>
  <c r="B343" i="2"/>
  <c r="B543" i="7"/>
  <c r="B347" i="2"/>
  <c r="B352" i="2"/>
  <c r="B550" i="7"/>
  <c r="B360" i="2"/>
  <c r="B364" i="2"/>
  <c r="B368" i="2"/>
  <c r="B556" i="7"/>
  <c r="B372" i="2"/>
  <c r="B582" i="7"/>
  <c r="B398" i="2"/>
  <c r="B45" i="3"/>
  <c r="B561" i="7"/>
  <c r="B377" i="2"/>
  <c r="B24" i="3"/>
  <c r="B564" i="7"/>
  <c r="B381" i="2"/>
  <c r="B28" i="3"/>
  <c r="B569" i="7"/>
  <c r="B385" i="2"/>
  <c r="B32" i="3"/>
  <c r="B573" i="7"/>
  <c r="B389" i="2"/>
  <c r="B36" i="3"/>
  <c r="B577" i="7"/>
  <c r="B393" i="2"/>
  <c r="B40" i="3"/>
  <c r="B525" i="7"/>
  <c r="B329" i="2"/>
  <c r="B358" i="2"/>
  <c r="B559" i="7"/>
  <c r="B375" i="2"/>
  <c r="B22" i="3"/>
  <c r="B562" i="7"/>
  <c r="B379" i="2"/>
  <c r="B26" i="3"/>
  <c r="B524" i="7"/>
  <c r="B328" i="2"/>
  <c r="B528" i="7"/>
  <c r="B332" i="2"/>
  <c r="B532" i="7"/>
  <c r="B336" i="2"/>
  <c r="B536" i="7"/>
  <c r="B340" i="2"/>
  <c r="B540" i="7"/>
  <c r="B344" i="2"/>
  <c r="B544" i="7"/>
  <c r="B348" i="2"/>
  <c r="B547" i="7"/>
  <c r="B353" i="2"/>
  <c r="B549" i="7"/>
  <c r="B357" i="2"/>
  <c r="B361" i="2"/>
  <c r="B365" i="2"/>
  <c r="B553" i="7"/>
  <c r="B369" i="2"/>
  <c r="B557" i="7"/>
  <c r="B373" i="2"/>
  <c r="B378" i="2"/>
  <c r="B25" i="3"/>
  <c r="B565" i="7"/>
  <c r="B382" i="2"/>
  <c r="B29" i="3"/>
  <c r="B386" i="2"/>
  <c r="B33" i="3"/>
  <c r="B574" i="7"/>
  <c r="B390" i="2"/>
  <c r="B37" i="3"/>
  <c r="B394" i="2"/>
  <c r="B41" i="3"/>
  <c r="G372" i="1"/>
  <c r="J372" i="1" s="1"/>
  <c r="L372" i="1" s="1"/>
  <c r="G364" i="1"/>
  <c r="J364" i="1" s="1"/>
  <c r="L364" i="1" s="1"/>
  <c r="M364" i="1" s="1"/>
  <c r="D553" i="10" s="1"/>
  <c r="G368" i="1"/>
  <c r="J368" i="1" s="1"/>
  <c r="L368" i="1" s="1"/>
  <c r="M368" i="1" s="1"/>
  <c r="D557" i="10" s="1"/>
  <c r="G353" i="1"/>
  <c r="J353" i="1" s="1"/>
  <c r="G357" i="1"/>
  <c r="J357" i="1" s="1"/>
  <c r="G361" i="1"/>
  <c r="J361" i="1" s="1"/>
  <c r="G365" i="1"/>
  <c r="J365" i="1" s="1"/>
  <c r="L365" i="1" s="1"/>
  <c r="M365" i="1" s="1"/>
  <c r="D554" i="10" s="1"/>
  <c r="G369" i="1"/>
  <c r="J369" i="1" s="1"/>
  <c r="L369" i="1" s="1"/>
  <c r="M369" i="1" s="1"/>
  <c r="D558" i="10" s="1"/>
  <c r="G362" i="1"/>
  <c r="G366" i="1"/>
  <c r="J366" i="1" s="1"/>
  <c r="G370" i="1"/>
  <c r="J370" i="1" s="1"/>
  <c r="G363" i="1"/>
  <c r="J363" i="1" s="1"/>
  <c r="G367" i="1"/>
  <c r="J367" i="1" s="1"/>
  <c r="G371" i="1"/>
  <c r="J371" i="1" s="1"/>
  <c r="G374" i="1"/>
  <c r="J374" i="1" s="1"/>
  <c r="G354" i="1"/>
  <c r="J354" i="1" s="1"/>
  <c r="G358" i="1"/>
  <c r="J358" i="1" s="1"/>
  <c r="G355" i="1"/>
  <c r="J355" i="1" s="1"/>
  <c r="G359" i="1"/>
  <c r="J359" i="1" s="1"/>
  <c r="L359" i="1" s="1"/>
  <c r="M359" i="1" s="1"/>
  <c r="D548" i="10" s="1"/>
  <c r="G356" i="1"/>
  <c r="J356" i="1" s="1"/>
  <c r="G360" i="1"/>
  <c r="J360" i="1" s="1"/>
  <c r="L360" i="1" s="1"/>
  <c r="J362" i="1"/>
  <c r="G375" i="1"/>
  <c r="J375" i="1" s="1"/>
  <c r="G376" i="1"/>
  <c r="J376" i="1" s="1"/>
  <c r="G349" i="1"/>
  <c r="J349" i="1" s="1"/>
  <c r="L349" i="1" s="1"/>
  <c r="M349" i="1" s="1"/>
  <c r="G336" i="1"/>
  <c r="J336" i="1" s="1"/>
  <c r="G340" i="1"/>
  <c r="J340" i="1" s="1"/>
  <c r="G342" i="1"/>
  <c r="J342" i="1" s="1"/>
  <c r="G346" i="1"/>
  <c r="J346" i="1" s="1"/>
  <c r="G348" i="1"/>
  <c r="J348" i="1" s="1"/>
  <c r="L375" i="1"/>
  <c r="M375" i="1" s="1"/>
  <c r="D564" i="10" s="1"/>
  <c r="L376" i="1"/>
  <c r="G329" i="1"/>
  <c r="J329" i="1" s="1"/>
  <c r="G351" i="1"/>
  <c r="J351" i="1" s="1"/>
  <c r="L351" i="1" s="1"/>
  <c r="G350" i="1"/>
  <c r="J350" i="1" s="1"/>
  <c r="G330" i="1"/>
  <c r="J330" i="1" s="1"/>
  <c r="L330" i="1" s="1"/>
  <c r="M330" i="1" s="1"/>
  <c r="G333" i="1"/>
  <c r="J333" i="1" s="1"/>
  <c r="L333" i="1" s="1"/>
  <c r="M333" i="1" s="1"/>
  <c r="G337" i="1"/>
  <c r="J337" i="1" s="1"/>
  <c r="G339" i="1"/>
  <c r="J339" i="1" s="1"/>
  <c r="G343" i="1"/>
  <c r="J343" i="1" s="1"/>
  <c r="G345" i="1"/>
  <c r="J345" i="1" s="1"/>
  <c r="G347" i="1"/>
  <c r="J347" i="1" s="1"/>
  <c r="L340" i="1"/>
  <c r="O344" i="1"/>
  <c r="O341" i="1"/>
  <c r="G332" i="1"/>
  <c r="J332" i="1" s="1"/>
  <c r="G315" i="1"/>
  <c r="J315" i="1" s="1"/>
  <c r="L315" i="1" s="1"/>
  <c r="M315" i="1" s="1"/>
  <c r="G317" i="1"/>
  <c r="J317" i="1" s="1"/>
  <c r="G318" i="1"/>
  <c r="J318" i="1" s="1"/>
  <c r="G319" i="1"/>
  <c r="J319" i="1" s="1"/>
  <c r="G320" i="1"/>
  <c r="J320" i="1" s="1"/>
  <c r="G322" i="1"/>
  <c r="J322" i="1" s="1"/>
  <c r="L322" i="1" s="1"/>
  <c r="M322" i="1" s="1"/>
  <c r="G323" i="1"/>
  <c r="J323" i="1" s="1"/>
  <c r="L323" i="1" s="1"/>
  <c r="G324" i="1"/>
  <c r="J324" i="1" s="1"/>
  <c r="G326" i="1"/>
  <c r="J326" i="1" s="1"/>
  <c r="G313" i="1"/>
  <c r="J313" i="1" s="1"/>
  <c r="G304" i="1"/>
  <c r="J304" i="1" s="1"/>
  <c r="L304" i="1" s="1"/>
  <c r="M304" i="1" s="1"/>
  <c r="G308" i="1"/>
  <c r="J308" i="1" s="1"/>
  <c r="L308" i="1" s="1"/>
  <c r="M308" i="1" s="1"/>
  <c r="G312" i="1"/>
  <c r="J312" i="1" s="1"/>
  <c r="L312" i="1" s="1"/>
  <c r="M312" i="1" s="1"/>
  <c r="G303" i="1"/>
  <c r="J303" i="1" s="1"/>
  <c r="L303" i="1" s="1"/>
  <c r="M303" i="1" s="1"/>
  <c r="G305" i="1"/>
  <c r="J305" i="1" s="1"/>
  <c r="G306" i="1"/>
  <c r="J306" i="1" s="1"/>
  <c r="L306" i="1" s="1"/>
  <c r="G307" i="1"/>
  <c r="J307" i="1" s="1"/>
  <c r="L307" i="1" s="1"/>
  <c r="M307" i="1" s="1"/>
  <c r="G309" i="1"/>
  <c r="J309" i="1" s="1"/>
  <c r="G310" i="1"/>
  <c r="J310" i="1" s="1"/>
  <c r="L310" i="1" s="1"/>
  <c r="M310" i="1" s="1"/>
  <c r="G311" i="1"/>
  <c r="J311" i="1" s="1"/>
  <c r="L311" i="1" s="1"/>
  <c r="M311" i="1" s="1"/>
  <c r="G314" i="1"/>
  <c r="J314" i="1" s="1"/>
  <c r="L314" i="1" s="1"/>
  <c r="M314" i="1" s="1"/>
  <c r="G321" i="1"/>
  <c r="J321" i="1" s="1"/>
  <c r="G325" i="1"/>
  <c r="J325" i="1" s="1"/>
  <c r="L319" i="1"/>
  <c r="A285" i="2"/>
  <c r="K263" i="1"/>
  <c r="D260" i="1"/>
  <c r="E260" i="1"/>
  <c r="F260" i="1"/>
  <c r="D261" i="1"/>
  <c r="E261" i="1"/>
  <c r="F261" i="1"/>
  <c r="D262" i="1"/>
  <c r="E262" i="1"/>
  <c r="F262" i="1"/>
  <c r="D263" i="1"/>
  <c r="I263" i="1" s="1"/>
  <c r="E263" i="1"/>
  <c r="F263" i="1"/>
  <c r="F259" i="1"/>
  <c r="E259" i="1"/>
  <c r="D259" i="1"/>
  <c r="C260" i="1"/>
  <c r="C261" i="1"/>
  <c r="C262" i="1"/>
  <c r="C263" i="1"/>
  <c r="C259" i="1"/>
  <c r="B260" i="1"/>
  <c r="B261" i="1"/>
  <c r="B262" i="1"/>
  <c r="B263" i="1"/>
  <c r="B259" i="1"/>
  <c r="F80" i="1"/>
  <c r="E80" i="1"/>
  <c r="D80" i="1"/>
  <c r="E148" i="1"/>
  <c r="D148" i="1"/>
  <c r="B443" i="10" l="1"/>
  <c r="B471" i="7"/>
  <c r="B441" i="10"/>
  <c r="B469" i="7"/>
  <c r="B442" i="10"/>
  <c r="B470" i="7"/>
  <c r="B439" i="10"/>
  <c r="B467" i="7"/>
  <c r="B440" i="10"/>
  <c r="B468" i="7"/>
  <c r="D492" i="10"/>
  <c r="D519" i="10"/>
  <c r="D532" i="7"/>
  <c r="D503" i="10"/>
  <c r="D496" i="10"/>
  <c r="D501" i="10"/>
  <c r="D500" i="10"/>
  <c r="D526" i="7"/>
  <c r="D497" i="10"/>
  <c r="D499" i="10"/>
  <c r="D493" i="10"/>
  <c r="D522" i="10"/>
  <c r="D581" i="7"/>
  <c r="D44" i="3"/>
  <c r="D28" i="3"/>
  <c r="D34" i="3"/>
  <c r="D37" i="3"/>
  <c r="D33" i="3"/>
  <c r="B285" i="2"/>
  <c r="B284" i="2"/>
  <c r="B283" i="2"/>
  <c r="B281" i="2"/>
  <c r="B282" i="2"/>
  <c r="D38" i="3"/>
  <c r="O308" i="1"/>
  <c r="D330" i="2"/>
  <c r="O359" i="1"/>
  <c r="D381" i="2"/>
  <c r="O311" i="1"/>
  <c r="D333" i="2"/>
  <c r="O314" i="1"/>
  <c r="D336" i="2"/>
  <c r="O307" i="1"/>
  <c r="D329" i="2"/>
  <c r="O312" i="1"/>
  <c r="D334" i="2"/>
  <c r="O315" i="1"/>
  <c r="D337" i="2"/>
  <c r="O375" i="1"/>
  <c r="D397" i="2"/>
  <c r="O369" i="1"/>
  <c r="D391" i="2"/>
  <c r="O365" i="1"/>
  <c r="D387" i="2"/>
  <c r="O310" i="1"/>
  <c r="D332" i="2"/>
  <c r="O304" i="1"/>
  <c r="D326" i="2"/>
  <c r="O333" i="1"/>
  <c r="D355" i="2"/>
  <c r="O349" i="1"/>
  <c r="D371" i="2"/>
  <c r="O368" i="1"/>
  <c r="D390" i="2"/>
  <c r="O303" i="1"/>
  <c r="D325" i="2"/>
  <c r="O322" i="1"/>
  <c r="D344" i="2"/>
  <c r="O330" i="1"/>
  <c r="D352" i="2"/>
  <c r="O364" i="1"/>
  <c r="D386" i="2"/>
  <c r="L356" i="1"/>
  <c r="M356" i="1" s="1"/>
  <c r="D545" i="10" s="1"/>
  <c r="L355" i="1"/>
  <c r="M355" i="1" s="1"/>
  <c r="D544" i="10" s="1"/>
  <c r="M372" i="1"/>
  <c r="D561" i="10" s="1"/>
  <c r="M360" i="1"/>
  <c r="D549" i="10" s="1"/>
  <c r="L370" i="1"/>
  <c r="L371" i="1"/>
  <c r="L366" i="1"/>
  <c r="L367" i="1"/>
  <c r="L363" i="1"/>
  <c r="M363" i="1" s="1"/>
  <c r="D552" i="10" s="1"/>
  <c r="L374" i="1"/>
  <c r="M374" i="1" s="1"/>
  <c r="D563" i="10" s="1"/>
  <c r="L354" i="1"/>
  <c r="L361" i="1"/>
  <c r="M361" i="1" s="1"/>
  <c r="D550" i="10" s="1"/>
  <c r="M376" i="1"/>
  <c r="L362" i="1"/>
  <c r="L357" i="1"/>
  <c r="M357" i="1" s="1"/>
  <c r="L358" i="1"/>
  <c r="M358" i="1" s="1"/>
  <c r="D547" i="10" s="1"/>
  <c r="L353" i="1"/>
  <c r="M353" i="1" s="1"/>
  <c r="D542" i="10" s="1"/>
  <c r="L336" i="1"/>
  <c r="M336" i="1" s="1"/>
  <c r="M351" i="1"/>
  <c r="D540" i="10" s="1"/>
  <c r="L337" i="1"/>
  <c r="L348" i="1"/>
  <c r="M348" i="1" s="1"/>
  <c r="D537" i="10" s="1"/>
  <c r="M340" i="1"/>
  <c r="L350" i="1"/>
  <c r="L345" i="1"/>
  <c r="M345" i="1" s="1"/>
  <c r="D534" i="10" s="1"/>
  <c r="L347" i="1"/>
  <c r="M347" i="1" s="1"/>
  <c r="D536" i="10" s="1"/>
  <c r="L346" i="1"/>
  <c r="L329" i="1"/>
  <c r="M329" i="1" s="1"/>
  <c r="D518" i="10" s="1"/>
  <c r="L343" i="1"/>
  <c r="L339" i="1"/>
  <c r="L342" i="1"/>
  <c r="O335" i="1"/>
  <c r="O338" i="1"/>
  <c r="O328" i="1"/>
  <c r="M323" i="1"/>
  <c r="G263" i="1"/>
  <c r="J263" i="1" s="1"/>
  <c r="L263" i="1" s="1"/>
  <c r="M263" i="1" s="1"/>
  <c r="M319" i="1"/>
  <c r="L332" i="1"/>
  <c r="M332" i="1" s="1"/>
  <c r="D521" i="10" s="1"/>
  <c r="O331" i="1"/>
  <c r="M306" i="1"/>
  <c r="L321" i="1"/>
  <c r="M321" i="1" s="1"/>
  <c r="L318" i="1"/>
  <c r="M318" i="1" s="1"/>
  <c r="L325" i="1"/>
  <c r="M325" i="1" s="1"/>
  <c r="L317" i="1"/>
  <c r="M317" i="1" s="1"/>
  <c r="L324" i="1"/>
  <c r="M324" i="1" s="1"/>
  <c r="L326" i="1"/>
  <c r="M326" i="1" s="1"/>
  <c r="L320" i="1"/>
  <c r="M320" i="1" s="1"/>
  <c r="L309" i="1"/>
  <c r="M309" i="1" s="1"/>
  <c r="L305" i="1"/>
  <c r="M305" i="1" s="1"/>
  <c r="D494" i="10" s="1"/>
  <c r="L313" i="1"/>
  <c r="M313" i="1" s="1"/>
  <c r="D527" i="7" l="1"/>
  <c r="D498" i="10"/>
  <c r="D529" i="10"/>
  <c r="D524" i="7"/>
  <c r="D495" i="10"/>
  <c r="D525" i="10"/>
  <c r="D565" i="10"/>
  <c r="D582" i="7"/>
  <c r="D24" i="3"/>
  <c r="D348" i="2"/>
  <c r="D354" i="2"/>
  <c r="D369" i="2"/>
  <c r="D375" i="2"/>
  <c r="D22" i="3"/>
  <c r="D45" i="3"/>
  <c r="D32" i="3"/>
  <c r="D327" i="2"/>
  <c r="D346" i="2"/>
  <c r="D367" i="2"/>
  <c r="D380" i="2"/>
  <c r="D27" i="3"/>
  <c r="D383" i="2"/>
  <c r="D30" i="3"/>
  <c r="D29" i="3"/>
  <c r="D285" i="2"/>
  <c r="D351" i="2"/>
  <c r="D26" i="3"/>
  <c r="D394" i="2"/>
  <c r="D41" i="3"/>
  <c r="D396" i="2"/>
  <c r="D43" i="3"/>
  <c r="D370" i="2"/>
  <c r="D378" i="2"/>
  <c r="D25" i="3"/>
  <c r="O321" i="1"/>
  <c r="D343" i="2"/>
  <c r="O319" i="1"/>
  <c r="D341" i="2"/>
  <c r="O360" i="1"/>
  <c r="D382" i="2"/>
  <c r="O318" i="1"/>
  <c r="D340" i="2"/>
  <c r="O351" i="1"/>
  <c r="D373" i="2"/>
  <c r="O357" i="1"/>
  <c r="D379" i="2"/>
  <c r="O309" i="1"/>
  <c r="D331" i="2"/>
  <c r="O317" i="1"/>
  <c r="D339" i="2"/>
  <c r="O306" i="1"/>
  <c r="D328" i="2"/>
  <c r="O320" i="1"/>
  <c r="D342" i="2"/>
  <c r="O325" i="1"/>
  <c r="D347" i="2"/>
  <c r="O323" i="1"/>
  <c r="D345" i="2"/>
  <c r="O340" i="1"/>
  <c r="D362" i="2"/>
  <c r="O336" i="1"/>
  <c r="D358" i="2"/>
  <c r="O372" i="1"/>
  <c r="O313" i="1"/>
  <c r="D335" i="2"/>
  <c r="O376" i="1"/>
  <c r="D398" i="2"/>
  <c r="O363" i="1"/>
  <c r="D385" i="2"/>
  <c r="O355" i="1"/>
  <c r="D377" i="2"/>
  <c r="M354" i="1"/>
  <c r="D543" i="10" s="1"/>
  <c r="M366" i="1"/>
  <c r="M371" i="1"/>
  <c r="D560" i="10" s="1"/>
  <c r="O353" i="1"/>
  <c r="O356" i="1"/>
  <c r="O358" i="1"/>
  <c r="O361" i="1"/>
  <c r="M370" i="1"/>
  <c r="D559" i="10" s="1"/>
  <c r="M362" i="1"/>
  <c r="D551" i="10" s="1"/>
  <c r="M367" i="1"/>
  <c r="D556" i="10" s="1"/>
  <c r="O374" i="1"/>
  <c r="M346" i="1"/>
  <c r="M350" i="1"/>
  <c r="O347" i="1"/>
  <c r="O348" i="1"/>
  <c r="M342" i="1"/>
  <c r="O345" i="1"/>
  <c r="M337" i="1"/>
  <c r="M339" i="1"/>
  <c r="M343" i="1"/>
  <c r="O332" i="1"/>
  <c r="O329" i="1"/>
  <c r="O326" i="1"/>
  <c r="O324" i="1"/>
  <c r="O305" i="1"/>
  <c r="D526" i="10" l="1"/>
  <c r="D539" i="10"/>
  <c r="D528" i="10"/>
  <c r="D532" i="10"/>
  <c r="D531" i="10"/>
  <c r="D535" i="10"/>
  <c r="D36" i="3"/>
  <c r="D23" i="3"/>
  <c r="D39" i="3"/>
  <c r="D35" i="3"/>
  <c r="D31" i="3"/>
  <c r="D40" i="3"/>
  <c r="O342" i="1"/>
  <c r="D364" i="2"/>
  <c r="O371" i="1"/>
  <c r="D393" i="2"/>
  <c r="O346" i="1"/>
  <c r="D368" i="2"/>
  <c r="O337" i="1"/>
  <c r="D359" i="2"/>
  <c r="O367" i="1"/>
  <c r="D389" i="2"/>
  <c r="O366" i="1"/>
  <c r="D388" i="2"/>
  <c r="O343" i="1"/>
  <c r="D365" i="2"/>
  <c r="O339" i="1"/>
  <c r="D361" i="2"/>
  <c r="O350" i="1"/>
  <c r="D372" i="2"/>
  <c r="O362" i="1"/>
  <c r="D384" i="2"/>
  <c r="O354" i="1"/>
  <c r="D376" i="2"/>
  <c r="O370" i="1"/>
  <c r="D392" i="2"/>
  <c r="D18" i="1"/>
  <c r="E18" i="1"/>
  <c r="F18" i="1"/>
  <c r="C18" i="1"/>
  <c r="B18" i="1"/>
  <c r="A323" i="2" l="1"/>
  <c r="C301" i="1"/>
  <c r="F301" i="1"/>
  <c r="E301" i="1"/>
  <c r="D301" i="1"/>
  <c r="I301" i="1" s="1"/>
  <c r="B301" i="1"/>
  <c r="B490" i="10" s="1"/>
  <c r="B300" i="1"/>
  <c r="B489" i="10" s="1"/>
  <c r="K301" i="1"/>
  <c r="B519" i="7" l="1"/>
  <c r="B323" i="2"/>
  <c r="B518" i="7"/>
  <c r="B322" i="2"/>
  <c r="G301" i="1"/>
  <c r="J301" i="1" s="1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8" i="2"/>
  <c r="A297" i="2"/>
  <c r="A296" i="2"/>
  <c r="A295" i="2"/>
  <c r="A294" i="2"/>
  <c r="A293" i="2"/>
  <c r="A292" i="2"/>
  <c r="A291" i="2"/>
  <c r="A290" i="2"/>
  <c r="A289" i="2"/>
  <c r="A288" i="2"/>
  <c r="A286" i="2"/>
  <c r="A284" i="2"/>
  <c r="A283" i="2"/>
  <c r="A282" i="2"/>
  <c r="A281" i="2"/>
  <c r="B242" i="2"/>
  <c r="B241" i="2"/>
  <c r="B240" i="2"/>
  <c r="B239" i="2"/>
  <c r="B238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A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A172" i="2"/>
  <c r="B170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15" i="2"/>
  <c r="A15" i="2"/>
  <c r="D20" i="2"/>
  <c r="B20" i="2"/>
  <c r="A20" i="2"/>
  <c r="B19" i="2"/>
  <c r="D18" i="2"/>
  <c r="A18" i="2"/>
  <c r="D17" i="2"/>
  <c r="A17" i="2"/>
  <c r="B16" i="2"/>
  <c r="B7" i="2"/>
  <c r="L301" i="1" l="1"/>
  <c r="M301" i="1" s="1"/>
  <c r="D490" i="10" s="1"/>
  <c r="K257" i="1"/>
  <c r="F257" i="1"/>
  <c r="E257" i="1"/>
  <c r="D257" i="1"/>
  <c r="I257" i="1" s="1"/>
  <c r="C257" i="1"/>
  <c r="K256" i="1"/>
  <c r="F256" i="1"/>
  <c r="E256" i="1"/>
  <c r="D256" i="1"/>
  <c r="I256" i="1" s="1"/>
  <c r="C256" i="1"/>
  <c r="K255" i="1"/>
  <c r="F255" i="1"/>
  <c r="E255" i="1"/>
  <c r="D255" i="1"/>
  <c r="I255" i="1" s="1"/>
  <c r="C255" i="1"/>
  <c r="K254" i="1"/>
  <c r="F254" i="1"/>
  <c r="E254" i="1"/>
  <c r="D254" i="1"/>
  <c r="I254" i="1" s="1"/>
  <c r="C254" i="1"/>
  <c r="K252" i="1"/>
  <c r="F252" i="1"/>
  <c r="E252" i="1"/>
  <c r="D252" i="1"/>
  <c r="I252" i="1" s="1"/>
  <c r="C252" i="1"/>
  <c r="K251" i="1"/>
  <c r="F251" i="1"/>
  <c r="E251" i="1"/>
  <c r="D251" i="1"/>
  <c r="I251" i="1" s="1"/>
  <c r="C251" i="1"/>
  <c r="K250" i="1"/>
  <c r="F250" i="1"/>
  <c r="E250" i="1"/>
  <c r="D250" i="1"/>
  <c r="I250" i="1" s="1"/>
  <c r="C250" i="1"/>
  <c r="K249" i="1"/>
  <c r="F249" i="1"/>
  <c r="E249" i="1"/>
  <c r="D249" i="1"/>
  <c r="I249" i="1" s="1"/>
  <c r="C249" i="1"/>
  <c r="K247" i="1"/>
  <c r="F247" i="1"/>
  <c r="E247" i="1"/>
  <c r="D247" i="1"/>
  <c r="I247" i="1" s="1"/>
  <c r="C247" i="1"/>
  <c r="K246" i="1"/>
  <c r="F246" i="1"/>
  <c r="E246" i="1"/>
  <c r="D246" i="1"/>
  <c r="I246" i="1" s="1"/>
  <c r="C246" i="1"/>
  <c r="K245" i="1"/>
  <c r="F245" i="1"/>
  <c r="E245" i="1"/>
  <c r="D245" i="1"/>
  <c r="I245" i="1" s="1"/>
  <c r="C245" i="1"/>
  <c r="K244" i="1"/>
  <c r="F244" i="1"/>
  <c r="E244" i="1"/>
  <c r="D244" i="1"/>
  <c r="I244" i="1" s="1"/>
  <c r="C244" i="1"/>
  <c r="K242" i="1"/>
  <c r="F242" i="1"/>
  <c r="E242" i="1"/>
  <c r="D242" i="1"/>
  <c r="I242" i="1" s="1"/>
  <c r="C242" i="1"/>
  <c r="K241" i="1"/>
  <c r="F241" i="1"/>
  <c r="E241" i="1"/>
  <c r="D241" i="1"/>
  <c r="I241" i="1" s="1"/>
  <c r="C241" i="1"/>
  <c r="K240" i="1"/>
  <c r="F240" i="1"/>
  <c r="E240" i="1"/>
  <c r="D240" i="1"/>
  <c r="I240" i="1" s="1"/>
  <c r="C240" i="1"/>
  <c r="K239" i="1"/>
  <c r="F239" i="1"/>
  <c r="E239" i="1"/>
  <c r="D239" i="1"/>
  <c r="I239" i="1" s="1"/>
  <c r="C239" i="1"/>
  <c r="K238" i="1"/>
  <c r="F238" i="1"/>
  <c r="E238" i="1"/>
  <c r="D238" i="1"/>
  <c r="I238" i="1" s="1"/>
  <c r="C238" i="1"/>
  <c r="K237" i="1"/>
  <c r="F237" i="1"/>
  <c r="E237" i="1"/>
  <c r="D237" i="1"/>
  <c r="I237" i="1" s="1"/>
  <c r="C237" i="1"/>
  <c r="K236" i="1"/>
  <c r="F236" i="1"/>
  <c r="E236" i="1"/>
  <c r="D236" i="1"/>
  <c r="I236" i="1" s="1"/>
  <c r="C236" i="1"/>
  <c r="K235" i="1"/>
  <c r="F235" i="1"/>
  <c r="E235" i="1"/>
  <c r="D235" i="1"/>
  <c r="I235" i="1" s="1"/>
  <c r="C235" i="1"/>
  <c r="K234" i="1"/>
  <c r="F234" i="1"/>
  <c r="E234" i="1"/>
  <c r="D234" i="1"/>
  <c r="I234" i="1" s="1"/>
  <c r="C234" i="1"/>
  <c r="K233" i="1"/>
  <c r="F233" i="1"/>
  <c r="E233" i="1"/>
  <c r="D233" i="1"/>
  <c r="I233" i="1" s="1"/>
  <c r="C233" i="1"/>
  <c r="K232" i="1"/>
  <c r="F232" i="1"/>
  <c r="E232" i="1"/>
  <c r="D232" i="1"/>
  <c r="I232" i="1" s="1"/>
  <c r="C232" i="1"/>
  <c r="K231" i="1"/>
  <c r="F231" i="1"/>
  <c r="E231" i="1"/>
  <c r="D231" i="1"/>
  <c r="I231" i="1" s="1"/>
  <c r="C231" i="1"/>
  <c r="K230" i="1"/>
  <c r="F230" i="1"/>
  <c r="E230" i="1"/>
  <c r="D230" i="1"/>
  <c r="I230" i="1" s="1"/>
  <c r="C230" i="1"/>
  <c r="K229" i="1"/>
  <c r="F229" i="1"/>
  <c r="E229" i="1"/>
  <c r="D229" i="1"/>
  <c r="I229" i="1" s="1"/>
  <c r="C229" i="1"/>
  <c r="K228" i="1"/>
  <c r="F228" i="1"/>
  <c r="E228" i="1"/>
  <c r="D228" i="1"/>
  <c r="I228" i="1" s="1"/>
  <c r="C228" i="1"/>
  <c r="K227" i="1"/>
  <c r="F227" i="1"/>
  <c r="E227" i="1"/>
  <c r="D227" i="1"/>
  <c r="I227" i="1" s="1"/>
  <c r="C227" i="1"/>
  <c r="K226" i="1"/>
  <c r="F226" i="1"/>
  <c r="E226" i="1"/>
  <c r="D226" i="1"/>
  <c r="I226" i="1" s="1"/>
  <c r="C226" i="1"/>
  <c r="K225" i="1"/>
  <c r="F225" i="1"/>
  <c r="E225" i="1"/>
  <c r="D225" i="1"/>
  <c r="I225" i="1" s="1"/>
  <c r="C225" i="1"/>
  <c r="K224" i="1"/>
  <c r="F224" i="1"/>
  <c r="E224" i="1"/>
  <c r="D224" i="1"/>
  <c r="I224" i="1" s="1"/>
  <c r="C224" i="1"/>
  <c r="K223" i="1"/>
  <c r="F223" i="1"/>
  <c r="E223" i="1"/>
  <c r="D223" i="1"/>
  <c r="I223" i="1" s="1"/>
  <c r="C223" i="1"/>
  <c r="K222" i="1"/>
  <c r="F222" i="1"/>
  <c r="E222" i="1"/>
  <c r="D222" i="1"/>
  <c r="I222" i="1" s="1"/>
  <c r="C222" i="1"/>
  <c r="K221" i="1"/>
  <c r="F221" i="1"/>
  <c r="E221" i="1"/>
  <c r="D221" i="1"/>
  <c r="I221" i="1" s="1"/>
  <c r="C221" i="1"/>
  <c r="K220" i="1"/>
  <c r="F220" i="1"/>
  <c r="E220" i="1"/>
  <c r="D220" i="1"/>
  <c r="I220" i="1" s="1"/>
  <c r="C220" i="1"/>
  <c r="K219" i="1"/>
  <c r="F219" i="1"/>
  <c r="E219" i="1"/>
  <c r="D219" i="1"/>
  <c r="I219" i="1" s="1"/>
  <c r="C219" i="1"/>
  <c r="K218" i="1"/>
  <c r="F218" i="1"/>
  <c r="E218" i="1"/>
  <c r="D218" i="1"/>
  <c r="I218" i="1" s="1"/>
  <c r="C218" i="1"/>
  <c r="K217" i="1"/>
  <c r="F217" i="1"/>
  <c r="E217" i="1"/>
  <c r="D217" i="1"/>
  <c r="I217" i="1" s="1"/>
  <c r="C217" i="1"/>
  <c r="K216" i="1"/>
  <c r="F216" i="1"/>
  <c r="E216" i="1"/>
  <c r="D216" i="1"/>
  <c r="I216" i="1" s="1"/>
  <c r="C216" i="1"/>
  <c r="K215" i="1"/>
  <c r="F215" i="1"/>
  <c r="E215" i="1"/>
  <c r="D215" i="1"/>
  <c r="I215" i="1" s="1"/>
  <c r="C215" i="1"/>
  <c r="K214" i="1"/>
  <c r="F214" i="1"/>
  <c r="E214" i="1"/>
  <c r="D214" i="1"/>
  <c r="I214" i="1" s="1"/>
  <c r="C214" i="1"/>
  <c r="K213" i="1"/>
  <c r="F213" i="1"/>
  <c r="E213" i="1"/>
  <c r="D213" i="1"/>
  <c r="I213" i="1" s="1"/>
  <c r="C213" i="1"/>
  <c r="K212" i="1"/>
  <c r="F212" i="1"/>
  <c r="E212" i="1"/>
  <c r="D212" i="1"/>
  <c r="I212" i="1" s="1"/>
  <c r="C212" i="1"/>
  <c r="K211" i="1"/>
  <c r="F211" i="1"/>
  <c r="E211" i="1"/>
  <c r="D211" i="1"/>
  <c r="I211" i="1" s="1"/>
  <c r="C211" i="1"/>
  <c r="K210" i="1"/>
  <c r="F210" i="1"/>
  <c r="E210" i="1"/>
  <c r="D210" i="1"/>
  <c r="I210" i="1" s="1"/>
  <c r="C210" i="1"/>
  <c r="K209" i="1"/>
  <c r="F209" i="1"/>
  <c r="E209" i="1"/>
  <c r="D209" i="1"/>
  <c r="I209" i="1" s="1"/>
  <c r="C209" i="1"/>
  <c r="K208" i="1"/>
  <c r="F208" i="1"/>
  <c r="E208" i="1"/>
  <c r="D208" i="1"/>
  <c r="I208" i="1" s="1"/>
  <c r="C208" i="1"/>
  <c r="K207" i="1"/>
  <c r="F207" i="1"/>
  <c r="E207" i="1"/>
  <c r="D207" i="1"/>
  <c r="I207" i="1" s="1"/>
  <c r="C207" i="1"/>
  <c r="K205" i="1"/>
  <c r="F205" i="1"/>
  <c r="E205" i="1"/>
  <c r="D205" i="1"/>
  <c r="I205" i="1" s="1"/>
  <c r="C205" i="1"/>
  <c r="K204" i="1"/>
  <c r="F204" i="1"/>
  <c r="E204" i="1"/>
  <c r="D204" i="1"/>
  <c r="I204" i="1" s="1"/>
  <c r="C204" i="1"/>
  <c r="K203" i="1"/>
  <c r="F203" i="1"/>
  <c r="E203" i="1"/>
  <c r="D203" i="1"/>
  <c r="I203" i="1" s="1"/>
  <c r="C203" i="1"/>
  <c r="K202" i="1"/>
  <c r="F202" i="1"/>
  <c r="E202" i="1"/>
  <c r="D202" i="1"/>
  <c r="I202" i="1" s="1"/>
  <c r="C202" i="1"/>
  <c r="K201" i="1"/>
  <c r="F201" i="1"/>
  <c r="E201" i="1"/>
  <c r="D201" i="1"/>
  <c r="I201" i="1" s="1"/>
  <c r="C201" i="1"/>
  <c r="K200" i="1"/>
  <c r="F200" i="1"/>
  <c r="E200" i="1"/>
  <c r="D200" i="1"/>
  <c r="I200" i="1" s="1"/>
  <c r="C200" i="1"/>
  <c r="K199" i="1"/>
  <c r="F199" i="1"/>
  <c r="E199" i="1"/>
  <c r="D199" i="1"/>
  <c r="I199" i="1" s="1"/>
  <c r="C199" i="1"/>
  <c r="K198" i="1"/>
  <c r="F198" i="1"/>
  <c r="E198" i="1"/>
  <c r="D198" i="1"/>
  <c r="I198" i="1" s="1"/>
  <c r="C198" i="1"/>
  <c r="K197" i="1"/>
  <c r="F197" i="1"/>
  <c r="E197" i="1"/>
  <c r="D197" i="1"/>
  <c r="I197" i="1" s="1"/>
  <c r="C197" i="1"/>
  <c r="K196" i="1"/>
  <c r="F196" i="1"/>
  <c r="E196" i="1"/>
  <c r="D196" i="1"/>
  <c r="I196" i="1" s="1"/>
  <c r="C196" i="1"/>
  <c r="K195" i="1"/>
  <c r="F195" i="1"/>
  <c r="E195" i="1"/>
  <c r="D195" i="1"/>
  <c r="I195" i="1" s="1"/>
  <c r="C195" i="1"/>
  <c r="K194" i="1"/>
  <c r="F194" i="1"/>
  <c r="E194" i="1"/>
  <c r="D194" i="1"/>
  <c r="I194" i="1" s="1"/>
  <c r="C194" i="1"/>
  <c r="K193" i="1"/>
  <c r="F193" i="1"/>
  <c r="E193" i="1"/>
  <c r="D193" i="1"/>
  <c r="I193" i="1" s="1"/>
  <c r="C193" i="1"/>
  <c r="K192" i="1"/>
  <c r="F192" i="1"/>
  <c r="E192" i="1"/>
  <c r="D192" i="1"/>
  <c r="I192" i="1" s="1"/>
  <c r="C192" i="1"/>
  <c r="K191" i="1"/>
  <c r="F191" i="1"/>
  <c r="E191" i="1"/>
  <c r="D191" i="1"/>
  <c r="I191" i="1" s="1"/>
  <c r="C191" i="1"/>
  <c r="K190" i="1"/>
  <c r="F190" i="1"/>
  <c r="E190" i="1"/>
  <c r="D190" i="1"/>
  <c r="I190" i="1" s="1"/>
  <c r="C190" i="1"/>
  <c r="K189" i="1"/>
  <c r="F189" i="1"/>
  <c r="E189" i="1"/>
  <c r="D189" i="1"/>
  <c r="I189" i="1" s="1"/>
  <c r="C189" i="1"/>
  <c r="K188" i="1"/>
  <c r="F188" i="1"/>
  <c r="E188" i="1"/>
  <c r="D188" i="1"/>
  <c r="I188" i="1" s="1"/>
  <c r="C188" i="1"/>
  <c r="K187" i="1"/>
  <c r="F187" i="1"/>
  <c r="E187" i="1"/>
  <c r="D187" i="1"/>
  <c r="I187" i="1" s="1"/>
  <c r="C187" i="1"/>
  <c r="K186" i="1"/>
  <c r="F186" i="1"/>
  <c r="E186" i="1"/>
  <c r="D186" i="1"/>
  <c r="I186" i="1" s="1"/>
  <c r="C186" i="1"/>
  <c r="K185" i="1"/>
  <c r="F185" i="1"/>
  <c r="E185" i="1"/>
  <c r="D185" i="1"/>
  <c r="I185" i="1" s="1"/>
  <c r="C185" i="1"/>
  <c r="K184" i="1"/>
  <c r="F184" i="1"/>
  <c r="E184" i="1"/>
  <c r="D184" i="1"/>
  <c r="I184" i="1" s="1"/>
  <c r="C184" i="1"/>
  <c r="K183" i="1"/>
  <c r="F183" i="1"/>
  <c r="E183" i="1"/>
  <c r="D183" i="1"/>
  <c r="I183" i="1" s="1"/>
  <c r="C183" i="1"/>
  <c r="K182" i="1"/>
  <c r="F182" i="1"/>
  <c r="E182" i="1"/>
  <c r="D182" i="1"/>
  <c r="I182" i="1" s="1"/>
  <c r="C182" i="1"/>
  <c r="K181" i="1"/>
  <c r="F181" i="1"/>
  <c r="E181" i="1"/>
  <c r="D181" i="1"/>
  <c r="I181" i="1" s="1"/>
  <c r="C181" i="1"/>
  <c r="K180" i="1"/>
  <c r="F180" i="1"/>
  <c r="E180" i="1"/>
  <c r="D180" i="1"/>
  <c r="I180" i="1" s="1"/>
  <c r="C180" i="1"/>
  <c r="K179" i="1"/>
  <c r="F179" i="1"/>
  <c r="E179" i="1"/>
  <c r="D179" i="1"/>
  <c r="I179" i="1" s="1"/>
  <c r="C179" i="1"/>
  <c r="K178" i="1"/>
  <c r="F178" i="1"/>
  <c r="E178" i="1"/>
  <c r="D178" i="1"/>
  <c r="I178" i="1" s="1"/>
  <c r="C178" i="1"/>
  <c r="F177" i="1"/>
  <c r="E177" i="1"/>
  <c r="D177" i="1"/>
  <c r="C177" i="1"/>
  <c r="D323" i="2" l="1"/>
  <c r="D519" i="7"/>
  <c r="G254" i="1"/>
  <c r="J254" i="1" s="1"/>
  <c r="L254" i="1" s="1"/>
  <c r="M254" i="1" s="1"/>
  <c r="G257" i="1"/>
  <c r="J257" i="1" s="1"/>
  <c r="L257" i="1" s="1"/>
  <c r="G193" i="1"/>
  <c r="J193" i="1" s="1"/>
  <c r="G197" i="1"/>
  <c r="J197" i="1" s="1"/>
  <c r="G201" i="1"/>
  <c r="J201" i="1" s="1"/>
  <c r="G234" i="1"/>
  <c r="J234" i="1" s="1"/>
  <c r="G242" i="1"/>
  <c r="J242" i="1" s="1"/>
  <c r="G247" i="1"/>
  <c r="J247" i="1" s="1"/>
  <c r="G179" i="1"/>
  <c r="J179" i="1" s="1"/>
  <c r="L179" i="1" s="1"/>
  <c r="M179" i="1" s="1"/>
  <c r="G183" i="1"/>
  <c r="J183" i="1" s="1"/>
  <c r="L183" i="1" s="1"/>
  <c r="M183" i="1" s="1"/>
  <c r="G236" i="1"/>
  <c r="J236" i="1" s="1"/>
  <c r="L236" i="1" s="1"/>
  <c r="M236" i="1" s="1"/>
  <c r="G240" i="1"/>
  <c r="J240" i="1" s="1"/>
  <c r="L240" i="1" s="1"/>
  <c r="M240" i="1" s="1"/>
  <c r="G245" i="1"/>
  <c r="J245" i="1" s="1"/>
  <c r="G250" i="1"/>
  <c r="J250" i="1" s="1"/>
  <c r="L250" i="1" s="1"/>
  <c r="M250" i="1" s="1"/>
  <c r="G255" i="1"/>
  <c r="J255" i="1" s="1"/>
  <c r="G190" i="1"/>
  <c r="J190" i="1" s="1"/>
  <c r="G184" i="1"/>
  <c r="J184" i="1" s="1"/>
  <c r="G192" i="1"/>
  <c r="J192" i="1" s="1"/>
  <c r="L192" i="1" s="1"/>
  <c r="M192" i="1" s="1"/>
  <c r="G204" i="1"/>
  <c r="J204" i="1" s="1"/>
  <c r="L204" i="1" s="1"/>
  <c r="M204" i="1" s="1"/>
  <c r="G213" i="1"/>
  <c r="J213" i="1" s="1"/>
  <c r="L213" i="1" s="1"/>
  <c r="M213" i="1" s="1"/>
  <c r="G217" i="1"/>
  <c r="J217" i="1" s="1"/>
  <c r="L217" i="1" s="1"/>
  <c r="M217" i="1" s="1"/>
  <c r="G221" i="1"/>
  <c r="J221" i="1" s="1"/>
  <c r="L221" i="1" s="1"/>
  <c r="G225" i="1"/>
  <c r="J225" i="1" s="1"/>
  <c r="L225" i="1" s="1"/>
  <c r="M225" i="1" s="1"/>
  <c r="G229" i="1"/>
  <c r="J229" i="1" s="1"/>
  <c r="L229" i="1" s="1"/>
  <c r="M229" i="1" s="1"/>
  <c r="G233" i="1"/>
  <c r="J233" i="1" s="1"/>
  <c r="L233" i="1" s="1"/>
  <c r="M233" i="1" s="1"/>
  <c r="G246" i="1"/>
  <c r="J246" i="1" s="1"/>
  <c r="G251" i="1"/>
  <c r="J251" i="1" s="1"/>
  <c r="L251" i="1" s="1"/>
  <c r="M251" i="1" s="1"/>
  <c r="G256" i="1"/>
  <c r="J256" i="1" s="1"/>
  <c r="G252" i="1"/>
  <c r="J252" i="1" s="1"/>
  <c r="G186" i="1"/>
  <c r="J186" i="1" s="1"/>
  <c r="L186" i="1" s="1"/>
  <c r="M186" i="1" s="1"/>
  <c r="G207" i="1"/>
  <c r="J207" i="1" s="1"/>
  <c r="L207" i="1" s="1"/>
  <c r="M207" i="1" s="1"/>
  <c r="G244" i="1"/>
  <c r="J244" i="1" s="1"/>
  <c r="L244" i="1" s="1"/>
  <c r="G249" i="1"/>
  <c r="J249" i="1" s="1"/>
  <c r="L249" i="1" s="1"/>
  <c r="M249" i="1" s="1"/>
  <c r="G180" i="1"/>
  <c r="J180" i="1" s="1"/>
  <c r="G187" i="1"/>
  <c r="J187" i="1" s="1"/>
  <c r="G191" i="1"/>
  <c r="J191" i="1" s="1"/>
  <c r="G194" i="1"/>
  <c r="J194" i="1" s="1"/>
  <c r="G198" i="1"/>
  <c r="J198" i="1" s="1"/>
  <c r="G202" i="1"/>
  <c r="J202" i="1" s="1"/>
  <c r="G205" i="1"/>
  <c r="J205" i="1" s="1"/>
  <c r="G230" i="1"/>
  <c r="G241" i="1"/>
  <c r="J241" i="1" s="1"/>
  <c r="L241" i="1" s="1"/>
  <c r="M241" i="1" s="1"/>
  <c r="G210" i="1"/>
  <c r="J210" i="1" s="1"/>
  <c r="G214" i="1"/>
  <c r="J214" i="1" s="1"/>
  <c r="L214" i="1" s="1"/>
  <c r="M214" i="1" s="1"/>
  <c r="G218" i="1"/>
  <c r="J218" i="1" s="1"/>
  <c r="G222" i="1"/>
  <c r="J222" i="1" s="1"/>
  <c r="G226" i="1"/>
  <c r="J226" i="1" s="1"/>
  <c r="G237" i="1"/>
  <c r="J237" i="1" s="1"/>
  <c r="G181" i="1"/>
  <c r="J181" i="1" s="1"/>
  <c r="L181" i="1" s="1"/>
  <c r="G188" i="1"/>
  <c r="J188" i="1" s="1"/>
  <c r="L188" i="1" s="1"/>
  <c r="G195" i="1"/>
  <c r="J195" i="1" s="1"/>
  <c r="L195" i="1" s="1"/>
  <c r="G199" i="1"/>
  <c r="J199" i="1" s="1"/>
  <c r="L199" i="1" s="1"/>
  <c r="G203" i="1"/>
  <c r="J203" i="1" s="1"/>
  <c r="L203" i="1" s="1"/>
  <c r="G211" i="1"/>
  <c r="J211" i="1" s="1"/>
  <c r="L211" i="1" s="1"/>
  <c r="M211" i="1" s="1"/>
  <c r="G219" i="1"/>
  <c r="J219" i="1" s="1"/>
  <c r="L219" i="1" s="1"/>
  <c r="M219" i="1" s="1"/>
  <c r="G223" i="1"/>
  <c r="J223" i="1" s="1"/>
  <c r="L223" i="1" s="1"/>
  <c r="M223" i="1" s="1"/>
  <c r="G227" i="1"/>
  <c r="J227" i="1" s="1"/>
  <c r="G231" i="1"/>
  <c r="J231" i="1" s="1"/>
  <c r="G238" i="1"/>
  <c r="J238" i="1" s="1"/>
  <c r="G178" i="1"/>
  <c r="J178" i="1" s="1"/>
  <c r="L178" i="1" s="1"/>
  <c r="G182" i="1"/>
  <c r="J182" i="1" s="1"/>
  <c r="L182" i="1" s="1"/>
  <c r="G185" i="1"/>
  <c r="J185" i="1" s="1"/>
  <c r="L185" i="1" s="1"/>
  <c r="G189" i="1"/>
  <c r="J189" i="1" s="1"/>
  <c r="L189" i="1" s="1"/>
  <c r="G196" i="1"/>
  <c r="J196" i="1" s="1"/>
  <c r="L196" i="1" s="1"/>
  <c r="G200" i="1"/>
  <c r="J200" i="1" s="1"/>
  <c r="L200" i="1" s="1"/>
  <c r="G208" i="1"/>
  <c r="J208" i="1" s="1"/>
  <c r="L208" i="1" s="1"/>
  <c r="M208" i="1" s="1"/>
  <c r="G212" i="1"/>
  <c r="J212" i="1" s="1"/>
  <c r="L212" i="1" s="1"/>
  <c r="M212" i="1" s="1"/>
  <c r="G216" i="1"/>
  <c r="J216" i="1" s="1"/>
  <c r="L216" i="1" s="1"/>
  <c r="M216" i="1" s="1"/>
  <c r="G220" i="1"/>
  <c r="J220" i="1" s="1"/>
  <c r="G224" i="1"/>
  <c r="J224" i="1" s="1"/>
  <c r="G228" i="1"/>
  <c r="J228" i="1" s="1"/>
  <c r="G232" i="1"/>
  <c r="J232" i="1" s="1"/>
  <c r="G235" i="1"/>
  <c r="J235" i="1" s="1"/>
  <c r="G239" i="1"/>
  <c r="J239" i="1" s="1"/>
  <c r="L210" i="1"/>
  <c r="M210" i="1" s="1"/>
  <c r="G209" i="1"/>
  <c r="J209" i="1" s="1"/>
  <c r="J230" i="1"/>
  <c r="G215" i="1"/>
  <c r="J215" i="1" s="1"/>
  <c r="K264" i="1"/>
  <c r="F264" i="1"/>
  <c r="E264" i="1"/>
  <c r="D264" i="1"/>
  <c r="I264" i="1" s="1"/>
  <c r="C264" i="1"/>
  <c r="K299" i="1"/>
  <c r="F299" i="1"/>
  <c r="E299" i="1"/>
  <c r="D299" i="1"/>
  <c r="I299" i="1" s="1"/>
  <c r="K298" i="1"/>
  <c r="F298" i="1"/>
  <c r="E298" i="1"/>
  <c r="D298" i="1"/>
  <c r="I298" i="1" s="1"/>
  <c r="K297" i="1"/>
  <c r="F297" i="1"/>
  <c r="E297" i="1"/>
  <c r="D297" i="1"/>
  <c r="I297" i="1" s="1"/>
  <c r="K296" i="1"/>
  <c r="F296" i="1"/>
  <c r="E296" i="1"/>
  <c r="D296" i="1"/>
  <c r="K295" i="1"/>
  <c r="F295" i="1"/>
  <c r="E295" i="1"/>
  <c r="D295" i="1"/>
  <c r="I295" i="1" s="1"/>
  <c r="K294" i="1"/>
  <c r="F294" i="1"/>
  <c r="E294" i="1"/>
  <c r="D294" i="1"/>
  <c r="I294" i="1" s="1"/>
  <c r="K293" i="1"/>
  <c r="F293" i="1"/>
  <c r="E293" i="1"/>
  <c r="D293" i="1"/>
  <c r="I293" i="1" s="1"/>
  <c r="K292" i="1"/>
  <c r="F292" i="1"/>
  <c r="E292" i="1"/>
  <c r="D292" i="1"/>
  <c r="K291" i="1"/>
  <c r="F291" i="1"/>
  <c r="E291" i="1"/>
  <c r="D291" i="1"/>
  <c r="I291" i="1" s="1"/>
  <c r="K290" i="1"/>
  <c r="F290" i="1"/>
  <c r="E290" i="1"/>
  <c r="D290" i="1"/>
  <c r="I290" i="1" s="1"/>
  <c r="K289" i="1"/>
  <c r="F289" i="1"/>
  <c r="E289" i="1"/>
  <c r="D289" i="1"/>
  <c r="I289" i="1" s="1"/>
  <c r="K288" i="1"/>
  <c r="F288" i="1"/>
  <c r="E288" i="1"/>
  <c r="D288" i="1"/>
  <c r="K287" i="1"/>
  <c r="F287" i="1"/>
  <c r="E287" i="1"/>
  <c r="D287" i="1"/>
  <c r="I287" i="1" s="1"/>
  <c r="K286" i="1"/>
  <c r="F286" i="1"/>
  <c r="E286" i="1"/>
  <c r="D286" i="1"/>
  <c r="I286" i="1" s="1"/>
  <c r="K285" i="1"/>
  <c r="F285" i="1"/>
  <c r="E285" i="1"/>
  <c r="D285" i="1"/>
  <c r="I285" i="1" s="1"/>
  <c r="K284" i="1"/>
  <c r="F284" i="1"/>
  <c r="E284" i="1"/>
  <c r="D284" i="1"/>
  <c r="K283" i="1"/>
  <c r="F283" i="1"/>
  <c r="E283" i="1"/>
  <c r="D283" i="1"/>
  <c r="I283" i="1" s="1"/>
  <c r="K282" i="1"/>
  <c r="F282" i="1"/>
  <c r="E282" i="1"/>
  <c r="D282" i="1"/>
  <c r="I282" i="1" s="1"/>
  <c r="K281" i="1"/>
  <c r="F281" i="1"/>
  <c r="E281" i="1"/>
  <c r="D281" i="1"/>
  <c r="I281" i="1" s="1"/>
  <c r="K280" i="1"/>
  <c r="F280" i="1"/>
  <c r="E280" i="1"/>
  <c r="D280" i="1"/>
  <c r="K279" i="1"/>
  <c r="F279" i="1"/>
  <c r="E279" i="1"/>
  <c r="D279" i="1"/>
  <c r="I279" i="1" s="1"/>
  <c r="K278" i="1"/>
  <c r="F278" i="1"/>
  <c r="E278" i="1"/>
  <c r="D278" i="1"/>
  <c r="I278" i="1" s="1"/>
  <c r="K276" i="1"/>
  <c r="F276" i="1"/>
  <c r="E276" i="1"/>
  <c r="D276" i="1"/>
  <c r="I276" i="1" s="1"/>
  <c r="K275" i="1"/>
  <c r="F275" i="1"/>
  <c r="E275" i="1"/>
  <c r="D275" i="1"/>
  <c r="I275" i="1" s="1"/>
  <c r="K274" i="1"/>
  <c r="F274" i="1"/>
  <c r="E274" i="1"/>
  <c r="D274" i="1"/>
  <c r="I274" i="1" s="1"/>
  <c r="K273" i="1"/>
  <c r="F273" i="1"/>
  <c r="E273" i="1"/>
  <c r="D273" i="1"/>
  <c r="K272" i="1"/>
  <c r="F272" i="1"/>
  <c r="E272" i="1"/>
  <c r="D272" i="1"/>
  <c r="I272" i="1" s="1"/>
  <c r="K271" i="1"/>
  <c r="F271" i="1"/>
  <c r="E271" i="1"/>
  <c r="D271" i="1"/>
  <c r="I271" i="1" s="1"/>
  <c r="K270" i="1"/>
  <c r="F270" i="1"/>
  <c r="E270" i="1"/>
  <c r="D270" i="1"/>
  <c r="I270" i="1" s="1"/>
  <c r="K269" i="1"/>
  <c r="F269" i="1"/>
  <c r="E269" i="1"/>
  <c r="D269" i="1"/>
  <c r="K268" i="1"/>
  <c r="F268" i="1"/>
  <c r="E268" i="1"/>
  <c r="D268" i="1"/>
  <c r="I268" i="1" s="1"/>
  <c r="K267" i="1"/>
  <c r="F267" i="1"/>
  <c r="E267" i="1"/>
  <c r="D267" i="1"/>
  <c r="I267" i="1" s="1"/>
  <c r="K266" i="1"/>
  <c r="F266" i="1"/>
  <c r="E266" i="1"/>
  <c r="D266" i="1"/>
  <c r="I266" i="1" s="1"/>
  <c r="K63" i="1"/>
  <c r="I63" i="1"/>
  <c r="K62" i="1"/>
  <c r="I62" i="1"/>
  <c r="K61" i="1"/>
  <c r="I61" i="1"/>
  <c r="K60" i="1"/>
  <c r="I60" i="1"/>
  <c r="K59" i="1"/>
  <c r="I59" i="1"/>
  <c r="K58" i="1"/>
  <c r="I58" i="1"/>
  <c r="K57" i="1"/>
  <c r="I57" i="1"/>
  <c r="K56" i="1"/>
  <c r="I56" i="1"/>
  <c r="K55" i="1"/>
  <c r="I55" i="1"/>
  <c r="K54" i="1"/>
  <c r="I54" i="1"/>
  <c r="K53" i="1"/>
  <c r="I53" i="1"/>
  <c r="K52" i="1"/>
  <c r="I52" i="1"/>
  <c r="K51" i="1"/>
  <c r="I51" i="1"/>
  <c r="K50" i="1"/>
  <c r="I50" i="1"/>
  <c r="K49" i="1"/>
  <c r="I49" i="1"/>
  <c r="K48" i="1"/>
  <c r="I48" i="1"/>
  <c r="K47" i="1"/>
  <c r="I47" i="1"/>
  <c r="K46" i="1"/>
  <c r="I46" i="1"/>
  <c r="K45" i="1"/>
  <c r="I45" i="1"/>
  <c r="K44" i="1"/>
  <c r="I44" i="1"/>
  <c r="K43" i="1"/>
  <c r="I43" i="1"/>
  <c r="K42" i="1"/>
  <c r="I42" i="1"/>
  <c r="K41" i="1"/>
  <c r="I41" i="1"/>
  <c r="K40" i="1"/>
  <c r="I40" i="1"/>
  <c r="K39" i="1"/>
  <c r="I39" i="1"/>
  <c r="K38" i="1"/>
  <c r="I38" i="1"/>
  <c r="K37" i="1"/>
  <c r="I37" i="1"/>
  <c r="K36" i="1"/>
  <c r="I36" i="1"/>
  <c r="K35" i="1"/>
  <c r="I35" i="1"/>
  <c r="K34" i="1"/>
  <c r="I34" i="1"/>
  <c r="K33" i="1"/>
  <c r="I33" i="1"/>
  <c r="K32" i="1"/>
  <c r="I32" i="1"/>
  <c r="K31" i="1"/>
  <c r="I31" i="1"/>
  <c r="K30" i="1"/>
  <c r="I30" i="1"/>
  <c r="K29" i="1"/>
  <c r="I29" i="1"/>
  <c r="K28" i="1"/>
  <c r="I28" i="1"/>
  <c r="I27" i="1"/>
  <c r="K81" i="1"/>
  <c r="F81" i="1"/>
  <c r="E81" i="1"/>
  <c r="D81" i="1"/>
  <c r="I81" i="1" s="1"/>
  <c r="C81" i="1"/>
  <c r="K80" i="1"/>
  <c r="I80" i="1"/>
  <c r="C80" i="1"/>
  <c r="K79" i="1"/>
  <c r="F79" i="1"/>
  <c r="E79" i="1"/>
  <c r="D79" i="1"/>
  <c r="I79" i="1" s="1"/>
  <c r="C79" i="1"/>
  <c r="K78" i="1"/>
  <c r="F78" i="1"/>
  <c r="E78" i="1"/>
  <c r="D78" i="1"/>
  <c r="I78" i="1" s="1"/>
  <c r="C78" i="1"/>
  <c r="K77" i="1"/>
  <c r="F77" i="1"/>
  <c r="E77" i="1"/>
  <c r="D77" i="1"/>
  <c r="I77" i="1" s="1"/>
  <c r="C77" i="1"/>
  <c r="K76" i="1"/>
  <c r="F76" i="1"/>
  <c r="E76" i="1"/>
  <c r="D76" i="1"/>
  <c r="I76" i="1" s="1"/>
  <c r="C76" i="1"/>
  <c r="K75" i="1"/>
  <c r="F75" i="1"/>
  <c r="E75" i="1"/>
  <c r="D75" i="1"/>
  <c r="I75" i="1" s="1"/>
  <c r="C75" i="1"/>
  <c r="K74" i="1"/>
  <c r="F74" i="1"/>
  <c r="E74" i="1"/>
  <c r="D74" i="1"/>
  <c r="I74" i="1" s="1"/>
  <c r="C74" i="1"/>
  <c r="K73" i="1"/>
  <c r="F73" i="1"/>
  <c r="E73" i="1"/>
  <c r="D73" i="1"/>
  <c r="I73" i="1" s="1"/>
  <c r="C73" i="1"/>
  <c r="K72" i="1"/>
  <c r="F72" i="1"/>
  <c r="E72" i="1"/>
  <c r="D72" i="1"/>
  <c r="I72" i="1" s="1"/>
  <c r="C72" i="1"/>
  <c r="K71" i="1"/>
  <c r="F71" i="1"/>
  <c r="E71" i="1"/>
  <c r="D71" i="1"/>
  <c r="I71" i="1" s="1"/>
  <c r="C71" i="1"/>
  <c r="K70" i="1"/>
  <c r="F70" i="1"/>
  <c r="E70" i="1"/>
  <c r="D70" i="1"/>
  <c r="I70" i="1" s="1"/>
  <c r="C70" i="1"/>
  <c r="K69" i="1"/>
  <c r="F69" i="1"/>
  <c r="E69" i="1"/>
  <c r="D69" i="1"/>
  <c r="I69" i="1" s="1"/>
  <c r="C69" i="1"/>
  <c r="K68" i="1"/>
  <c r="F68" i="1"/>
  <c r="E68" i="1"/>
  <c r="D68" i="1"/>
  <c r="I68" i="1" s="1"/>
  <c r="C68" i="1"/>
  <c r="K67" i="1"/>
  <c r="F67" i="1"/>
  <c r="E67" i="1"/>
  <c r="D67" i="1"/>
  <c r="I67" i="1" s="1"/>
  <c r="C67" i="1"/>
  <c r="K66" i="1"/>
  <c r="F66" i="1"/>
  <c r="E66" i="1"/>
  <c r="D66" i="1"/>
  <c r="I66" i="1" s="1"/>
  <c r="C66" i="1"/>
  <c r="F65" i="1"/>
  <c r="E65" i="1"/>
  <c r="D65" i="1"/>
  <c r="C65" i="1"/>
  <c r="K103" i="1"/>
  <c r="F103" i="1"/>
  <c r="E103" i="1"/>
  <c r="D103" i="1"/>
  <c r="I103" i="1" s="1"/>
  <c r="C103" i="1"/>
  <c r="P103" i="1" s="1"/>
  <c r="K102" i="1"/>
  <c r="F102" i="1"/>
  <c r="E102" i="1"/>
  <c r="D102" i="1"/>
  <c r="I102" i="1" s="1"/>
  <c r="C102" i="1"/>
  <c r="K101" i="1"/>
  <c r="F101" i="1"/>
  <c r="E101" i="1"/>
  <c r="D101" i="1"/>
  <c r="I101" i="1" s="1"/>
  <c r="C101" i="1"/>
  <c r="K100" i="1"/>
  <c r="F100" i="1"/>
  <c r="E100" i="1"/>
  <c r="D100" i="1"/>
  <c r="I100" i="1" s="1"/>
  <c r="C100" i="1"/>
  <c r="K99" i="1"/>
  <c r="F99" i="1"/>
  <c r="E99" i="1"/>
  <c r="D99" i="1"/>
  <c r="I99" i="1" s="1"/>
  <c r="C99" i="1"/>
  <c r="K98" i="1"/>
  <c r="F98" i="1"/>
  <c r="E98" i="1"/>
  <c r="D98" i="1"/>
  <c r="I98" i="1" s="1"/>
  <c r="C98" i="1"/>
  <c r="K97" i="1"/>
  <c r="F97" i="1"/>
  <c r="E97" i="1"/>
  <c r="D97" i="1"/>
  <c r="I97" i="1" s="1"/>
  <c r="C97" i="1"/>
  <c r="K96" i="1"/>
  <c r="F96" i="1"/>
  <c r="E96" i="1"/>
  <c r="D96" i="1"/>
  <c r="I96" i="1" s="1"/>
  <c r="C96" i="1"/>
  <c r="K95" i="1"/>
  <c r="F95" i="1"/>
  <c r="E95" i="1"/>
  <c r="D95" i="1"/>
  <c r="I95" i="1" s="1"/>
  <c r="C95" i="1"/>
  <c r="K94" i="1"/>
  <c r="F94" i="1"/>
  <c r="E94" i="1"/>
  <c r="D94" i="1"/>
  <c r="I94" i="1" s="1"/>
  <c r="C94" i="1"/>
  <c r="K93" i="1"/>
  <c r="F93" i="1"/>
  <c r="E93" i="1"/>
  <c r="D93" i="1"/>
  <c r="I93" i="1" s="1"/>
  <c r="C93" i="1"/>
  <c r="K92" i="1"/>
  <c r="F92" i="1"/>
  <c r="E92" i="1"/>
  <c r="D92" i="1"/>
  <c r="I92" i="1" s="1"/>
  <c r="C92" i="1"/>
  <c r="K91" i="1"/>
  <c r="F91" i="1"/>
  <c r="E91" i="1"/>
  <c r="D91" i="1"/>
  <c r="I91" i="1" s="1"/>
  <c r="C91" i="1"/>
  <c r="K90" i="1"/>
  <c r="F90" i="1"/>
  <c r="E90" i="1"/>
  <c r="D90" i="1"/>
  <c r="I90" i="1" s="1"/>
  <c r="C90" i="1"/>
  <c r="K89" i="1"/>
  <c r="F89" i="1"/>
  <c r="E89" i="1"/>
  <c r="D89" i="1"/>
  <c r="I89" i="1" s="1"/>
  <c r="C89" i="1"/>
  <c r="K88" i="1"/>
  <c r="F88" i="1"/>
  <c r="E88" i="1"/>
  <c r="D88" i="1"/>
  <c r="I88" i="1" s="1"/>
  <c r="C88" i="1"/>
  <c r="K87" i="1"/>
  <c r="F87" i="1"/>
  <c r="E87" i="1"/>
  <c r="D87" i="1"/>
  <c r="I87" i="1" s="1"/>
  <c r="C87" i="1"/>
  <c r="K86" i="1"/>
  <c r="F86" i="1"/>
  <c r="E86" i="1"/>
  <c r="D86" i="1"/>
  <c r="I86" i="1" s="1"/>
  <c r="C86" i="1"/>
  <c r="K85" i="1"/>
  <c r="F85" i="1"/>
  <c r="E85" i="1"/>
  <c r="D85" i="1"/>
  <c r="I85" i="1" s="1"/>
  <c r="C85" i="1"/>
  <c r="K84" i="1"/>
  <c r="F84" i="1"/>
  <c r="E84" i="1"/>
  <c r="D84" i="1"/>
  <c r="I84" i="1" s="1"/>
  <c r="C84" i="1"/>
  <c r="F83" i="1"/>
  <c r="C83" i="1"/>
  <c r="E83" i="1"/>
  <c r="D83" i="1"/>
  <c r="I83" i="1" s="1"/>
  <c r="F174" i="1"/>
  <c r="E174" i="1"/>
  <c r="D174" i="1"/>
  <c r="I174" i="1" s="1"/>
  <c r="C174" i="1"/>
  <c r="C173" i="1"/>
  <c r="F173" i="1"/>
  <c r="E173" i="1"/>
  <c r="D173" i="1"/>
  <c r="I173" i="1" s="1"/>
  <c r="F171" i="1"/>
  <c r="E171" i="1"/>
  <c r="D171" i="1"/>
  <c r="C171" i="1"/>
  <c r="F170" i="1"/>
  <c r="E170" i="1"/>
  <c r="D170" i="1"/>
  <c r="I170" i="1" s="1"/>
  <c r="C170" i="1"/>
  <c r="F169" i="1"/>
  <c r="E169" i="1"/>
  <c r="D169" i="1"/>
  <c r="I169" i="1" s="1"/>
  <c r="C169" i="1"/>
  <c r="F168" i="1"/>
  <c r="E168" i="1"/>
  <c r="D168" i="1"/>
  <c r="I168" i="1" s="1"/>
  <c r="C168" i="1"/>
  <c r="F167" i="1"/>
  <c r="E167" i="1"/>
  <c r="D167" i="1"/>
  <c r="I167" i="1" s="1"/>
  <c r="C167" i="1"/>
  <c r="F166" i="1"/>
  <c r="E166" i="1"/>
  <c r="D166" i="1"/>
  <c r="I166" i="1" s="1"/>
  <c r="C166" i="1"/>
  <c r="F165" i="1"/>
  <c r="E165" i="1"/>
  <c r="D165" i="1"/>
  <c r="I165" i="1" s="1"/>
  <c r="C165" i="1"/>
  <c r="F164" i="1"/>
  <c r="E164" i="1"/>
  <c r="D164" i="1"/>
  <c r="I164" i="1" s="1"/>
  <c r="C164" i="1"/>
  <c r="F163" i="1"/>
  <c r="E163" i="1"/>
  <c r="D163" i="1"/>
  <c r="C163" i="1"/>
  <c r="F162" i="1"/>
  <c r="E162" i="1"/>
  <c r="D162" i="1"/>
  <c r="I162" i="1" s="1"/>
  <c r="C162" i="1"/>
  <c r="F161" i="1"/>
  <c r="E161" i="1"/>
  <c r="D161" i="1"/>
  <c r="I161" i="1" s="1"/>
  <c r="C161" i="1"/>
  <c r="F160" i="1"/>
  <c r="E160" i="1"/>
  <c r="D160" i="1"/>
  <c r="I160" i="1" s="1"/>
  <c r="C160" i="1"/>
  <c r="F159" i="1"/>
  <c r="E159" i="1"/>
  <c r="D159" i="1"/>
  <c r="I159" i="1" s="1"/>
  <c r="C159" i="1"/>
  <c r="F158" i="1"/>
  <c r="E158" i="1"/>
  <c r="D158" i="1"/>
  <c r="I158" i="1" s="1"/>
  <c r="C158" i="1"/>
  <c r="F157" i="1"/>
  <c r="E157" i="1"/>
  <c r="D157" i="1"/>
  <c r="I157" i="1" s="1"/>
  <c r="C157" i="1"/>
  <c r="F156" i="1"/>
  <c r="E156" i="1"/>
  <c r="D156" i="1"/>
  <c r="I156" i="1" s="1"/>
  <c r="C156" i="1"/>
  <c r="F155" i="1"/>
  <c r="E155" i="1"/>
  <c r="D155" i="1"/>
  <c r="C155" i="1"/>
  <c r="C154" i="1"/>
  <c r="F154" i="1"/>
  <c r="E154" i="1"/>
  <c r="D154" i="1"/>
  <c r="I154" i="1" s="1"/>
  <c r="I106" i="1"/>
  <c r="I107" i="1"/>
  <c r="I108" i="1"/>
  <c r="I109" i="1"/>
  <c r="I110" i="1"/>
  <c r="I111" i="1"/>
  <c r="I112" i="1"/>
  <c r="I113" i="1"/>
  <c r="I114" i="1"/>
  <c r="I116" i="1"/>
  <c r="I117" i="1"/>
  <c r="I105" i="1"/>
  <c r="K262" i="1"/>
  <c r="I262" i="1"/>
  <c r="K261" i="1"/>
  <c r="I261" i="1"/>
  <c r="K260" i="1"/>
  <c r="I260" i="1"/>
  <c r="Q259" i="1"/>
  <c r="K259" i="1"/>
  <c r="B258" i="1"/>
  <c r="B466" i="7" s="1"/>
  <c r="K177" i="1"/>
  <c r="K174" i="1"/>
  <c r="B174" i="1"/>
  <c r="A174" i="1"/>
  <c r="K173" i="1"/>
  <c r="B173" i="1"/>
  <c r="A173" i="1"/>
  <c r="B172" i="1"/>
  <c r="K171" i="1"/>
  <c r="B171" i="1"/>
  <c r="A171" i="1"/>
  <c r="K170" i="1"/>
  <c r="B170" i="1"/>
  <c r="A170" i="1"/>
  <c r="K169" i="1"/>
  <c r="B169" i="1"/>
  <c r="A169" i="1"/>
  <c r="K168" i="1"/>
  <c r="B168" i="1"/>
  <c r="A168" i="1"/>
  <c r="K167" i="1"/>
  <c r="B167" i="1"/>
  <c r="A167" i="1"/>
  <c r="K166" i="1"/>
  <c r="B166" i="1"/>
  <c r="A166" i="1"/>
  <c r="K165" i="1"/>
  <c r="B165" i="1"/>
  <c r="A165" i="1"/>
  <c r="K164" i="1"/>
  <c r="B164" i="1"/>
  <c r="A164" i="1"/>
  <c r="K163" i="1"/>
  <c r="B163" i="1"/>
  <c r="A163" i="1"/>
  <c r="K162" i="1"/>
  <c r="B162" i="1"/>
  <c r="A162" i="1"/>
  <c r="K161" i="1"/>
  <c r="B161" i="1"/>
  <c r="A161" i="1"/>
  <c r="K160" i="1"/>
  <c r="B160" i="1"/>
  <c r="A160" i="1"/>
  <c r="K159" i="1"/>
  <c r="B159" i="1"/>
  <c r="A159" i="1"/>
  <c r="K158" i="1"/>
  <c r="B158" i="1"/>
  <c r="A158" i="1"/>
  <c r="K157" i="1"/>
  <c r="B157" i="1"/>
  <c r="A157" i="1"/>
  <c r="K156" i="1"/>
  <c r="B156" i="1"/>
  <c r="A156" i="1"/>
  <c r="K155" i="1"/>
  <c r="B155" i="1"/>
  <c r="A155" i="1"/>
  <c r="K154" i="1"/>
  <c r="B154" i="1"/>
  <c r="A154" i="1"/>
  <c r="B153" i="1"/>
  <c r="F152" i="1"/>
  <c r="E152" i="1"/>
  <c r="D152" i="1"/>
  <c r="I152" i="1" s="1"/>
  <c r="C152" i="1"/>
  <c r="B152" i="1"/>
  <c r="A152" i="1"/>
  <c r="F151" i="1"/>
  <c r="E151" i="1"/>
  <c r="D151" i="1"/>
  <c r="I151" i="1" s="1"/>
  <c r="C151" i="1"/>
  <c r="B151" i="1"/>
  <c r="A151" i="1"/>
  <c r="F150" i="1"/>
  <c r="E150" i="1"/>
  <c r="D150" i="1"/>
  <c r="I150" i="1" s="1"/>
  <c r="C150" i="1"/>
  <c r="B150" i="1"/>
  <c r="A150" i="1"/>
  <c r="F149" i="1"/>
  <c r="E149" i="1"/>
  <c r="D149" i="1"/>
  <c r="I149" i="1" s="1"/>
  <c r="C149" i="1"/>
  <c r="B149" i="1"/>
  <c r="A149" i="1"/>
  <c r="F148" i="1"/>
  <c r="I148" i="1"/>
  <c r="C148" i="1"/>
  <c r="B148" i="1"/>
  <c r="A148" i="1"/>
  <c r="F147" i="1"/>
  <c r="E147" i="1"/>
  <c r="D147" i="1"/>
  <c r="I147" i="1" s="1"/>
  <c r="C147" i="1"/>
  <c r="B147" i="1"/>
  <c r="A147" i="1"/>
  <c r="F146" i="1"/>
  <c r="E146" i="1"/>
  <c r="D146" i="1"/>
  <c r="I146" i="1" s="1"/>
  <c r="C146" i="1"/>
  <c r="B146" i="1"/>
  <c r="A146" i="1"/>
  <c r="B145" i="1"/>
  <c r="K144" i="1"/>
  <c r="F144" i="1"/>
  <c r="E144" i="1"/>
  <c r="D144" i="1"/>
  <c r="I144" i="1" s="1"/>
  <c r="C144" i="1"/>
  <c r="B144" i="1"/>
  <c r="A144" i="1"/>
  <c r="K143" i="1"/>
  <c r="F143" i="1"/>
  <c r="E143" i="1"/>
  <c r="D143" i="1"/>
  <c r="I143" i="1" s="1"/>
  <c r="C143" i="1"/>
  <c r="B143" i="1"/>
  <c r="A143" i="1"/>
  <c r="K142" i="1"/>
  <c r="F142" i="1"/>
  <c r="E142" i="1"/>
  <c r="D142" i="1"/>
  <c r="I142" i="1" s="1"/>
  <c r="C142" i="1"/>
  <c r="B142" i="1"/>
  <c r="A142" i="1"/>
  <c r="K141" i="1"/>
  <c r="F141" i="1"/>
  <c r="E141" i="1"/>
  <c r="D141" i="1"/>
  <c r="I141" i="1" s="1"/>
  <c r="C141" i="1"/>
  <c r="B141" i="1"/>
  <c r="A141" i="1"/>
  <c r="K140" i="1"/>
  <c r="F140" i="1"/>
  <c r="E140" i="1"/>
  <c r="D140" i="1"/>
  <c r="I140" i="1" s="1"/>
  <c r="C140" i="1"/>
  <c r="B140" i="1"/>
  <c r="A140" i="1"/>
  <c r="K139" i="1"/>
  <c r="F139" i="1"/>
  <c r="E139" i="1"/>
  <c r="D139" i="1"/>
  <c r="I139" i="1" s="1"/>
  <c r="C139" i="1"/>
  <c r="B139" i="1"/>
  <c r="A139" i="1"/>
  <c r="K138" i="1"/>
  <c r="F138" i="1"/>
  <c r="E138" i="1"/>
  <c r="D138" i="1"/>
  <c r="I138" i="1" s="1"/>
  <c r="C138" i="1"/>
  <c r="B138" i="1"/>
  <c r="A138" i="1"/>
  <c r="K137" i="1"/>
  <c r="F137" i="1"/>
  <c r="E137" i="1"/>
  <c r="D137" i="1"/>
  <c r="I137" i="1" s="1"/>
  <c r="C137" i="1"/>
  <c r="B137" i="1"/>
  <c r="A137" i="1"/>
  <c r="K136" i="1"/>
  <c r="F136" i="1"/>
  <c r="E136" i="1"/>
  <c r="D136" i="1"/>
  <c r="I136" i="1" s="1"/>
  <c r="C136" i="1"/>
  <c r="B136" i="1"/>
  <c r="A136" i="1"/>
  <c r="K135" i="1"/>
  <c r="F135" i="1"/>
  <c r="E135" i="1"/>
  <c r="D135" i="1"/>
  <c r="I135" i="1" s="1"/>
  <c r="C135" i="1"/>
  <c r="B135" i="1"/>
  <c r="A135" i="1"/>
  <c r="K134" i="1"/>
  <c r="F134" i="1"/>
  <c r="E134" i="1"/>
  <c r="D134" i="1"/>
  <c r="I134" i="1" s="1"/>
  <c r="C134" i="1"/>
  <c r="B134" i="1"/>
  <c r="A134" i="1"/>
  <c r="K133" i="1"/>
  <c r="F133" i="1"/>
  <c r="E133" i="1"/>
  <c r="D133" i="1"/>
  <c r="I133" i="1" s="1"/>
  <c r="C133" i="1"/>
  <c r="B133" i="1"/>
  <c r="A133" i="1"/>
  <c r="K132" i="1"/>
  <c r="F132" i="1"/>
  <c r="E132" i="1"/>
  <c r="D132" i="1"/>
  <c r="I132" i="1" s="1"/>
  <c r="C132" i="1"/>
  <c r="B132" i="1"/>
  <c r="A132" i="1"/>
  <c r="K131" i="1"/>
  <c r="F131" i="1"/>
  <c r="E131" i="1"/>
  <c r="D131" i="1"/>
  <c r="I131" i="1" s="1"/>
  <c r="C131" i="1"/>
  <c r="B131" i="1"/>
  <c r="A131" i="1"/>
  <c r="K130" i="1"/>
  <c r="F130" i="1"/>
  <c r="E130" i="1"/>
  <c r="D130" i="1"/>
  <c r="I130" i="1" s="1"/>
  <c r="C130" i="1"/>
  <c r="B130" i="1"/>
  <c r="A130" i="1"/>
  <c r="K129" i="1"/>
  <c r="F129" i="1"/>
  <c r="E129" i="1"/>
  <c r="D129" i="1"/>
  <c r="I129" i="1" s="1"/>
  <c r="C129" i="1"/>
  <c r="B129" i="1"/>
  <c r="A129" i="1"/>
  <c r="K128" i="1"/>
  <c r="F128" i="1"/>
  <c r="E128" i="1"/>
  <c r="D128" i="1"/>
  <c r="I128" i="1" s="1"/>
  <c r="C128" i="1"/>
  <c r="B128" i="1"/>
  <c r="A128" i="1"/>
  <c r="K127" i="1"/>
  <c r="F127" i="1"/>
  <c r="E127" i="1"/>
  <c r="D127" i="1"/>
  <c r="I127" i="1" s="1"/>
  <c r="C127" i="1"/>
  <c r="B127" i="1"/>
  <c r="A127" i="1"/>
  <c r="K126" i="1"/>
  <c r="F126" i="1"/>
  <c r="E126" i="1"/>
  <c r="D126" i="1"/>
  <c r="I126" i="1" s="1"/>
  <c r="C126" i="1"/>
  <c r="B126" i="1"/>
  <c r="A126" i="1"/>
  <c r="K125" i="1"/>
  <c r="F125" i="1"/>
  <c r="E125" i="1"/>
  <c r="D125" i="1"/>
  <c r="I125" i="1" s="1"/>
  <c r="C125" i="1"/>
  <c r="B125" i="1"/>
  <c r="A125" i="1"/>
  <c r="K124" i="1"/>
  <c r="F124" i="1"/>
  <c r="E124" i="1"/>
  <c r="D124" i="1"/>
  <c r="I124" i="1" s="1"/>
  <c r="C124" i="1"/>
  <c r="B124" i="1"/>
  <c r="A124" i="1"/>
  <c r="K123" i="1"/>
  <c r="F123" i="1"/>
  <c r="E123" i="1"/>
  <c r="D123" i="1"/>
  <c r="I123" i="1" s="1"/>
  <c r="C123" i="1"/>
  <c r="B123" i="1"/>
  <c r="A123" i="1"/>
  <c r="K122" i="1"/>
  <c r="F122" i="1"/>
  <c r="E122" i="1"/>
  <c r="D122" i="1"/>
  <c r="I122" i="1" s="1"/>
  <c r="C122" i="1"/>
  <c r="B122" i="1"/>
  <c r="A122" i="1"/>
  <c r="K121" i="1"/>
  <c r="F121" i="1"/>
  <c r="E121" i="1"/>
  <c r="D121" i="1"/>
  <c r="I121" i="1" s="1"/>
  <c r="C121" i="1"/>
  <c r="B121" i="1"/>
  <c r="A121" i="1"/>
  <c r="K120" i="1"/>
  <c r="F120" i="1"/>
  <c r="E120" i="1"/>
  <c r="D120" i="1"/>
  <c r="I120" i="1" s="1"/>
  <c r="C120" i="1"/>
  <c r="B120" i="1"/>
  <c r="A120" i="1"/>
  <c r="K119" i="1"/>
  <c r="F119" i="1"/>
  <c r="E119" i="1"/>
  <c r="D119" i="1"/>
  <c r="I119" i="1" s="1"/>
  <c r="C119" i="1"/>
  <c r="B119" i="1"/>
  <c r="A119" i="1"/>
  <c r="B118" i="1"/>
  <c r="K117" i="1"/>
  <c r="B117" i="1"/>
  <c r="A117" i="1"/>
  <c r="K116" i="1"/>
  <c r="B116" i="1"/>
  <c r="A116" i="1"/>
  <c r="K115" i="1"/>
  <c r="B115" i="1"/>
  <c r="A115" i="1"/>
  <c r="K114" i="1"/>
  <c r="B114" i="1"/>
  <c r="A114" i="1"/>
  <c r="K113" i="1"/>
  <c r="B113" i="1"/>
  <c r="A113" i="1"/>
  <c r="K112" i="1"/>
  <c r="B112" i="1"/>
  <c r="A112" i="1"/>
  <c r="K111" i="1"/>
  <c r="B111" i="1"/>
  <c r="A111" i="1"/>
  <c r="K110" i="1"/>
  <c r="B110" i="1"/>
  <c r="A110" i="1"/>
  <c r="K109" i="1"/>
  <c r="B109" i="1"/>
  <c r="A109" i="1"/>
  <c r="K108" i="1"/>
  <c r="B108" i="1"/>
  <c r="A108" i="1"/>
  <c r="K107" i="1"/>
  <c r="B107" i="1"/>
  <c r="A107" i="1"/>
  <c r="K106" i="1"/>
  <c r="B106" i="1"/>
  <c r="A106" i="1"/>
  <c r="K105" i="1"/>
  <c r="B105" i="1"/>
  <c r="A105" i="1"/>
  <c r="B104" i="1"/>
  <c r="Q103" i="1"/>
  <c r="Q83" i="1"/>
  <c r="K83" i="1"/>
  <c r="B82" i="1"/>
  <c r="Q65" i="1"/>
  <c r="K65" i="1"/>
  <c r="B64" i="1"/>
  <c r="K27" i="1"/>
  <c r="B26" i="1"/>
  <c r="H25" i="1"/>
  <c r="F25" i="1"/>
  <c r="E25" i="1"/>
  <c r="D25" i="1"/>
  <c r="K23" i="1"/>
  <c r="F23" i="1"/>
  <c r="E23" i="1"/>
  <c r="D23" i="1"/>
  <c r="I23" i="1" s="1"/>
  <c r="C23" i="1"/>
  <c r="B23" i="1"/>
  <c r="A23" i="1"/>
  <c r="F22" i="1"/>
  <c r="E22" i="1"/>
  <c r="D22" i="1"/>
  <c r="I22" i="1" s="1"/>
  <c r="C22" i="1"/>
  <c r="B22" i="1"/>
  <c r="A22" i="1"/>
  <c r="B21" i="1"/>
  <c r="H20" i="1"/>
  <c r="F20" i="1"/>
  <c r="E20" i="1"/>
  <c r="D20" i="1"/>
  <c r="C20" i="1"/>
  <c r="H19" i="1"/>
  <c r="F19" i="1"/>
  <c r="E19" i="1"/>
  <c r="D19" i="1"/>
  <c r="C19" i="1"/>
  <c r="B19" i="1"/>
  <c r="B11" i="2" s="1"/>
  <c r="A19" i="1"/>
  <c r="A11" i="2" s="1"/>
  <c r="I18" i="1"/>
  <c r="B8" i="2"/>
  <c r="A18" i="1"/>
  <c r="C8" i="1"/>
  <c r="B121" i="10" l="1"/>
  <c r="A164" i="10"/>
  <c r="B165" i="10"/>
  <c r="A168" i="10"/>
  <c r="B169" i="10"/>
  <c r="A172" i="10"/>
  <c r="B173" i="10"/>
  <c r="A176" i="10"/>
  <c r="A178" i="10"/>
  <c r="B179" i="10"/>
  <c r="A182" i="10"/>
  <c r="B183" i="10"/>
  <c r="A186" i="10"/>
  <c r="B187" i="10"/>
  <c r="A190" i="10"/>
  <c r="B191" i="10"/>
  <c r="A194" i="10"/>
  <c r="B195" i="10"/>
  <c r="A198" i="10"/>
  <c r="B199" i="10"/>
  <c r="A202" i="10"/>
  <c r="B204" i="7"/>
  <c r="B203" i="10"/>
  <c r="B205" i="10"/>
  <c r="B207" i="10"/>
  <c r="A208" i="10"/>
  <c r="A210" i="10"/>
  <c r="B164" i="10"/>
  <c r="A167" i="10"/>
  <c r="B168" i="10"/>
  <c r="A171" i="10"/>
  <c r="B172" i="10"/>
  <c r="A175" i="10"/>
  <c r="B176" i="10"/>
  <c r="B178" i="10"/>
  <c r="A181" i="10"/>
  <c r="B182" i="10"/>
  <c r="A185" i="10"/>
  <c r="B186" i="10"/>
  <c r="A189" i="10"/>
  <c r="B190" i="10"/>
  <c r="A193" i="10"/>
  <c r="B194" i="10"/>
  <c r="A197" i="10"/>
  <c r="B198" i="10"/>
  <c r="A201" i="10"/>
  <c r="B202" i="10"/>
  <c r="A206" i="10"/>
  <c r="B208" i="10"/>
  <c r="B210" i="10"/>
  <c r="B84" i="10"/>
  <c r="A166" i="10"/>
  <c r="B167" i="10"/>
  <c r="A170" i="10"/>
  <c r="B171" i="10"/>
  <c r="A174" i="10"/>
  <c r="B175" i="10"/>
  <c r="A180" i="10"/>
  <c r="B181" i="10"/>
  <c r="A184" i="10"/>
  <c r="B185" i="10"/>
  <c r="A188" i="10"/>
  <c r="B189" i="10"/>
  <c r="A192" i="10"/>
  <c r="B193" i="10"/>
  <c r="A196" i="10"/>
  <c r="B197" i="10"/>
  <c r="A200" i="10"/>
  <c r="B201" i="10"/>
  <c r="B204" i="10"/>
  <c r="B206" i="10"/>
  <c r="A209" i="10"/>
  <c r="A211" i="10"/>
  <c r="B141" i="10"/>
  <c r="B163" i="10"/>
  <c r="A165" i="10"/>
  <c r="B166" i="10"/>
  <c r="A169" i="10"/>
  <c r="B170" i="10"/>
  <c r="A173" i="10"/>
  <c r="B174" i="10"/>
  <c r="B177" i="10"/>
  <c r="A179" i="10"/>
  <c r="B180" i="10"/>
  <c r="A183" i="10"/>
  <c r="B184" i="10"/>
  <c r="A187" i="10"/>
  <c r="B188" i="10"/>
  <c r="A191" i="10"/>
  <c r="B192" i="10"/>
  <c r="A195" i="10"/>
  <c r="B196" i="10"/>
  <c r="A199" i="10"/>
  <c r="B200" i="10"/>
  <c r="A203" i="10"/>
  <c r="A205" i="10"/>
  <c r="B209" i="10"/>
  <c r="B211" i="10"/>
  <c r="B438" i="10"/>
  <c r="B101" i="2"/>
  <c r="B165" i="7"/>
  <c r="B9" i="3"/>
  <c r="B105" i="2"/>
  <c r="B169" i="7"/>
  <c r="B13" i="3"/>
  <c r="A112" i="2"/>
  <c r="A176" i="7"/>
  <c r="A20" i="3"/>
  <c r="A122" i="2"/>
  <c r="A187" i="7"/>
  <c r="B127" i="2"/>
  <c r="B192" i="7"/>
  <c r="B131" i="2"/>
  <c r="B196" i="7"/>
  <c r="A134" i="2"/>
  <c r="A199" i="7"/>
  <c r="B141" i="2"/>
  <c r="B206" i="7"/>
  <c r="B143" i="2"/>
  <c r="B208" i="7"/>
  <c r="A146" i="2"/>
  <c r="A211" i="7"/>
  <c r="B148" i="2"/>
  <c r="B155" i="2"/>
  <c r="B159" i="2"/>
  <c r="B169" i="2"/>
  <c r="D187" i="2"/>
  <c r="A8" i="2"/>
  <c r="B100" i="2"/>
  <c r="B164" i="7"/>
  <c r="B8" i="3"/>
  <c r="A103" i="2"/>
  <c r="A167" i="7"/>
  <c r="A11" i="3"/>
  <c r="B104" i="2"/>
  <c r="B168" i="7"/>
  <c r="B12" i="3"/>
  <c r="A107" i="2"/>
  <c r="A171" i="7"/>
  <c r="A15" i="3"/>
  <c r="B108" i="2"/>
  <c r="B172" i="7"/>
  <c r="B16" i="3"/>
  <c r="A111" i="2"/>
  <c r="A175" i="7"/>
  <c r="A19" i="3"/>
  <c r="B112" i="2"/>
  <c r="B20" i="3"/>
  <c r="B114" i="2"/>
  <c r="B179" i="7"/>
  <c r="A117" i="2"/>
  <c r="A182" i="7"/>
  <c r="B118" i="2"/>
  <c r="B183" i="7"/>
  <c r="A121" i="2"/>
  <c r="A186" i="7"/>
  <c r="B122" i="2"/>
  <c r="B187" i="7"/>
  <c r="A125" i="2"/>
  <c r="A190" i="7"/>
  <c r="B126" i="2"/>
  <c r="B191" i="7"/>
  <c r="A129" i="2"/>
  <c r="A194" i="7"/>
  <c r="B130" i="2"/>
  <c r="B195" i="7"/>
  <c r="A133" i="2"/>
  <c r="A198" i="7"/>
  <c r="B134" i="2"/>
  <c r="B199" i="7"/>
  <c r="A137" i="2"/>
  <c r="A202" i="7"/>
  <c r="B138" i="2"/>
  <c r="B203" i="7"/>
  <c r="A142" i="2"/>
  <c r="A207" i="7"/>
  <c r="B144" i="2"/>
  <c r="B209" i="7"/>
  <c r="B146" i="2"/>
  <c r="B211" i="7"/>
  <c r="A149" i="2"/>
  <c r="B150" i="2"/>
  <c r="A153" i="2"/>
  <c r="B154" i="2"/>
  <c r="A157" i="2"/>
  <c r="B158" i="2"/>
  <c r="A161" i="2"/>
  <c r="B162" i="2"/>
  <c r="A165" i="2"/>
  <c r="B166" i="2"/>
  <c r="B168" i="2"/>
  <c r="D235" i="2"/>
  <c r="D225" i="2"/>
  <c r="D174" i="2"/>
  <c r="B59" i="2"/>
  <c r="B121" i="7"/>
  <c r="B109" i="2"/>
  <c r="B173" i="7"/>
  <c r="B17" i="3"/>
  <c r="A114" i="2"/>
  <c r="A179" i="7"/>
  <c r="A118" i="2"/>
  <c r="A183" i="7"/>
  <c r="B123" i="2"/>
  <c r="B188" i="7"/>
  <c r="A138" i="2"/>
  <c r="A203" i="7"/>
  <c r="B151" i="2"/>
  <c r="A154" i="2"/>
  <c r="A162" i="2"/>
  <c r="A168" i="2"/>
  <c r="D181" i="2"/>
  <c r="D236" i="2"/>
  <c r="B21" i="2"/>
  <c r="B84" i="7"/>
  <c r="A102" i="2"/>
  <c r="A166" i="7"/>
  <c r="A10" i="3"/>
  <c r="B103" i="2"/>
  <c r="B167" i="7"/>
  <c r="B11" i="3"/>
  <c r="A106" i="2"/>
  <c r="A170" i="7"/>
  <c r="A14" i="3"/>
  <c r="B107" i="2"/>
  <c r="B171" i="7"/>
  <c r="B15" i="3"/>
  <c r="A110" i="2"/>
  <c r="A174" i="7"/>
  <c r="A18" i="3"/>
  <c r="B111" i="2"/>
  <c r="B175" i="7"/>
  <c r="B19" i="3"/>
  <c r="A116" i="2"/>
  <c r="A181" i="7"/>
  <c r="B117" i="2"/>
  <c r="B182" i="7"/>
  <c r="A120" i="2"/>
  <c r="A185" i="7"/>
  <c r="B121" i="2"/>
  <c r="B186" i="7"/>
  <c r="A124" i="2"/>
  <c r="A189" i="7"/>
  <c r="B125" i="2"/>
  <c r="B190" i="7"/>
  <c r="A128" i="2"/>
  <c r="A193" i="7"/>
  <c r="B129" i="2"/>
  <c r="B194" i="7"/>
  <c r="A132" i="2"/>
  <c r="A197" i="7"/>
  <c r="B133" i="2"/>
  <c r="B198" i="7"/>
  <c r="A136" i="2"/>
  <c r="A201" i="7"/>
  <c r="B137" i="2"/>
  <c r="B202" i="7"/>
  <c r="B140" i="2"/>
  <c r="B205" i="7"/>
  <c r="B142" i="2"/>
  <c r="B207" i="7"/>
  <c r="A145" i="2"/>
  <c r="A210" i="7"/>
  <c r="A147" i="2"/>
  <c r="A212" i="7"/>
  <c r="B149" i="2"/>
  <c r="A152" i="2"/>
  <c r="B153" i="2"/>
  <c r="A156" i="2"/>
  <c r="B157" i="2"/>
  <c r="A160" i="2"/>
  <c r="B161" i="2"/>
  <c r="A164" i="2"/>
  <c r="B165" i="2"/>
  <c r="D215" i="2"/>
  <c r="D221" i="2"/>
  <c r="A100" i="2"/>
  <c r="A164" i="7"/>
  <c r="A8" i="3"/>
  <c r="A104" i="2"/>
  <c r="A168" i="7"/>
  <c r="A12" i="3"/>
  <c r="A108" i="2"/>
  <c r="A172" i="7"/>
  <c r="A16" i="3"/>
  <c r="B115" i="2"/>
  <c r="B180" i="7"/>
  <c r="B119" i="2"/>
  <c r="B184" i="7"/>
  <c r="A126" i="2"/>
  <c r="A191" i="7"/>
  <c r="A130" i="2"/>
  <c r="A195" i="7"/>
  <c r="B135" i="2"/>
  <c r="B200" i="7"/>
  <c r="B139" i="2"/>
  <c r="A144" i="2"/>
  <c r="A209" i="7"/>
  <c r="A150" i="2"/>
  <c r="A158" i="2"/>
  <c r="B163" i="2"/>
  <c r="A166" i="2"/>
  <c r="D203" i="2"/>
  <c r="D178" i="2"/>
  <c r="B77" i="2"/>
  <c r="B141" i="7"/>
  <c r="B99" i="2"/>
  <c r="B163" i="7"/>
  <c r="B7" i="3"/>
  <c r="A101" i="2"/>
  <c r="A165" i="7"/>
  <c r="A9" i="3"/>
  <c r="B102" i="2"/>
  <c r="B166" i="7"/>
  <c r="B10" i="3"/>
  <c r="A105" i="2"/>
  <c r="A169" i="7"/>
  <c r="A13" i="3"/>
  <c r="B106" i="2"/>
  <c r="B170" i="7"/>
  <c r="B14" i="3"/>
  <c r="A109" i="2"/>
  <c r="A173" i="7"/>
  <c r="A17" i="3"/>
  <c r="B110" i="2"/>
  <c r="B174" i="7"/>
  <c r="B18" i="3"/>
  <c r="B113" i="2"/>
  <c r="B178" i="7"/>
  <c r="A115" i="2"/>
  <c r="A180" i="7"/>
  <c r="B116" i="2"/>
  <c r="B181" i="7"/>
  <c r="A119" i="2"/>
  <c r="A184" i="7"/>
  <c r="B120" i="2"/>
  <c r="B185" i="7"/>
  <c r="A123" i="2"/>
  <c r="A188" i="7"/>
  <c r="B124" i="2"/>
  <c r="B189" i="7"/>
  <c r="A127" i="2"/>
  <c r="A192" i="7"/>
  <c r="B128" i="2"/>
  <c r="B193" i="7"/>
  <c r="A131" i="2"/>
  <c r="A196" i="7"/>
  <c r="B132" i="2"/>
  <c r="B197" i="7"/>
  <c r="A135" i="2"/>
  <c r="A200" i="7"/>
  <c r="B136" i="2"/>
  <c r="B201" i="7"/>
  <c r="A139" i="2"/>
  <c r="A204" i="7"/>
  <c r="A141" i="2"/>
  <c r="A206" i="7"/>
  <c r="A143" i="2"/>
  <c r="B145" i="2"/>
  <c r="B210" i="7"/>
  <c r="B147" i="2"/>
  <c r="B212" i="7"/>
  <c r="A151" i="2"/>
  <c r="B152" i="2"/>
  <c r="A155" i="2"/>
  <c r="B156" i="2"/>
  <c r="A159" i="2"/>
  <c r="B160" i="2"/>
  <c r="A163" i="2"/>
  <c r="B164" i="2"/>
  <c r="B167" i="2"/>
  <c r="A169" i="2"/>
  <c r="B280" i="2"/>
  <c r="D205" i="2"/>
  <c r="D211" i="2"/>
  <c r="D199" i="2"/>
  <c r="M221" i="1"/>
  <c r="P110" i="1"/>
  <c r="P108" i="1"/>
  <c r="G264" i="1"/>
  <c r="J264" i="1" s="1"/>
  <c r="L264" i="1" s="1"/>
  <c r="M264" i="1" s="1"/>
  <c r="M257" i="1"/>
  <c r="M244" i="1"/>
  <c r="L256" i="1"/>
  <c r="M256" i="1" s="1"/>
  <c r="L255" i="1"/>
  <c r="M255" i="1" s="1"/>
  <c r="L252" i="1"/>
  <c r="M252" i="1" s="1"/>
  <c r="L246" i="1"/>
  <c r="M246" i="1" s="1"/>
  <c r="L247" i="1"/>
  <c r="M247" i="1" s="1"/>
  <c r="L245" i="1"/>
  <c r="M245" i="1" s="1"/>
  <c r="G281" i="1"/>
  <c r="J281" i="1" s="1"/>
  <c r="M189" i="1"/>
  <c r="M195" i="1"/>
  <c r="M185" i="1"/>
  <c r="M188" i="1"/>
  <c r="M200" i="1"/>
  <c r="M182" i="1"/>
  <c r="M203" i="1"/>
  <c r="M181" i="1"/>
  <c r="M196" i="1"/>
  <c r="M178" i="1"/>
  <c r="M199" i="1"/>
  <c r="L224" i="1"/>
  <c r="M224" i="1" s="1"/>
  <c r="L235" i="1"/>
  <c r="M235" i="1" s="1"/>
  <c r="L220" i="1"/>
  <c r="M220" i="1" s="1"/>
  <c r="L231" i="1"/>
  <c r="M231" i="1" s="1"/>
  <c r="L237" i="1"/>
  <c r="M237" i="1" s="1"/>
  <c r="L222" i="1"/>
  <c r="M222" i="1" s="1"/>
  <c r="L209" i="1"/>
  <c r="M209" i="1" s="1"/>
  <c r="L238" i="1"/>
  <c r="M238" i="1" s="1"/>
  <c r="L232" i="1"/>
  <c r="M232" i="1" s="1"/>
  <c r="L215" i="1"/>
  <c r="M215" i="1" s="1"/>
  <c r="L227" i="1"/>
  <c r="M227" i="1" s="1"/>
  <c r="L234" i="1"/>
  <c r="M234" i="1" s="1"/>
  <c r="L218" i="1"/>
  <c r="M218" i="1" s="1"/>
  <c r="L239" i="1"/>
  <c r="M239" i="1" s="1"/>
  <c r="L226" i="1"/>
  <c r="M226" i="1" s="1"/>
  <c r="L228" i="1"/>
  <c r="M228" i="1" s="1"/>
  <c r="L242" i="1"/>
  <c r="M242" i="1" s="1"/>
  <c r="L230" i="1"/>
  <c r="M230" i="1" s="1"/>
  <c r="L202" i="1"/>
  <c r="M202" i="1" s="1"/>
  <c r="L187" i="1"/>
  <c r="M187" i="1" s="1"/>
  <c r="L197" i="1"/>
  <c r="M197" i="1" s="1"/>
  <c r="L205" i="1"/>
  <c r="M205" i="1" s="1"/>
  <c r="L201" i="1"/>
  <c r="M201" i="1" s="1"/>
  <c r="L198" i="1"/>
  <c r="M198" i="1" s="1"/>
  <c r="L184" i="1"/>
  <c r="M184" i="1" s="1"/>
  <c r="L193" i="1"/>
  <c r="M193" i="1" s="1"/>
  <c r="L191" i="1"/>
  <c r="M191" i="1" s="1"/>
  <c r="L194" i="1"/>
  <c r="M194" i="1" s="1"/>
  <c r="L180" i="1"/>
  <c r="M180" i="1" s="1"/>
  <c r="L190" i="1"/>
  <c r="M190" i="1" s="1"/>
  <c r="P112" i="1"/>
  <c r="G275" i="1"/>
  <c r="J275" i="1" s="1"/>
  <c r="G282" i="1"/>
  <c r="J282" i="1" s="1"/>
  <c r="G286" i="1"/>
  <c r="J286" i="1" s="1"/>
  <c r="G30" i="1"/>
  <c r="J30" i="1" s="1"/>
  <c r="G34" i="1"/>
  <c r="J34" i="1" s="1"/>
  <c r="L34" i="1" s="1"/>
  <c r="M34" i="1" s="1"/>
  <c r="G38" i="1"/>
  <c r="J38" i="1" s="1"/>
  <c r="L38" i="1" s="1"/>
  <c r="M38" i="1" s="1"/>
  <c r="G46" i="1"/>
  <c r="J46" i="1" s="1"/>
  <c r="L46" i="1" s="1"/>
  <c r="M46" i="1" s="1"/>
  <c r="G54" i="1"/>
  <c r="J54" i="1" s="1"/>
  <c r="G62" i="1"/>
  <c r="J62" i="1" s="1"/>
  <c r="G266" i="1"/>
  <c r="J266" i="1" s="1"/>
  <c r="L266" i="1" s="1"/>
  <c r="M266" i="1" s="1"/>
  <c r="G289" i="1"/>
  <c r="J289" i="1" s="1"/>
  <c r="L289" i="1" s="1"/>
  <c r="M289" i="1" s="1"/>
  <c r="G294" i="1"/>
  <c r="J294" i="1" s="1"/>
  <c r="L294" i="1" s="1"/>
  <c r="M294" i="1" s="1"/>
  <c r="G297" i="1"/>
  <c r="J297" i="1" s="1"/>
  <c r="G273" i="1"/>
  <c r="G28" i="1"/>
  <c r="J28" i="1" s="1"/>
  <c r="L28" i="1" s="1"/>
  <c r="M28" i="1" s="1"/>
  <c r="G32" i="1"/>
  <c r="J32" i="1" s="1"/>
  <c r="G36" i="1"/>
  <c r="J36" i="1" s="1"/>
  <c r="G270" i="1"/>
  <c r="J270" i="1" s="1"/>
  <c r="L270" i="1" s="1"/>
  <c r="M270" i="1" s="1"/>
  <c r="G271" i="1"/>
  <c r="J271" i="1" s="1"/>
  <c r="G279" i="1"/>
  <c r="J279" i="1" s="1"/>
  <c r="G284" i="1"/>
  <c r="G288" i="1"/>
  <c r="G293" i="1"/>
  <c r="J293" i="1" s="1"/>
  <c r="L293" i="1" s="1"/>
  <c r="M293" i="1" s="1"/>
  <c r="G29" i="1"/>
  <c r="J29" i="1" s="1"/>
  <c r="G33" i="1"/>
  <c r="J33" i="1" s="1"/>
  <c r="L33" i="1" s="1"/>
  <c r="M33" i="1" s="1"/>
  <c r="G37" i="1"/>
  <c r="J37" i="1" s="1"/>
  <c r="L37" i="1" s="1"/>
  <c r="M37" i="1" s="1"/>
  <c r="G41" i="1"/>
  <c r="J41" i="1" s="1"/>
  <c r="L41" i="1" s="1"/>
  <c r="M41" i="1" s="1"/>
  <c r="G45" i="1"/>
  <c r="J45" i="1" s="1"/>
  <c r="L45" i="1" s="1"/>
  <c r="M45" i="1" s="1"/>
  <c r="G49" i="1"/>
  <c r="J49" i="1" s="1"/>
  <c r="L49" i="1" s="1"/>
  <c r="M49" i="1" s="1"/>
  <c r="G53" i="1"/>
  <c r="J53" i="1" s="1"/>
  <c r="L53" i="1" s="1"/>
  <c r="M53" i="1" s="1"/>
  <c r="G57" i="1"/>
  <c r="J57" i="1" s="1"/>
  <c r="L57" i="1" s="1"/>
  <c r="M57" i="1" s="1"/>
  <c r="G61" i="1"/>
  <c r="J61" i="1" s="1"/>
  <c r="L61" i="1" s="1"/>
  <c r="M61" i="1" s="1"/>
  <c r="G269" i="1"/>
  <c r="G274" i="1"/>
  <c r="J274" i="1" s="1"/>
  <c r="L274" i="1" s="1"/>
  <c r="M274" i="1" s="1"/>
  <c r="G292" i="1"/>
  <c r="G298" i="1"/>
  <c r="J298" i="1" s="1"/>
  <c r="G296" i="1"/>
  <c r="G31" i="1"/>
  <c r="J31" i="1" s="1"/>
  <c r="G35" i="1"/>
  <c r="J35" i="1" s="1"/>
  <c r="G39" i="1"/>
  <c r="J39" i="1" s="1"/>
  <c r="L39" i="1" s="1"/>
  <c r="M39" i="1" s="1"/>
  <c r="G43" i="1"/>
  <c r="J43" i="1" s="1"/>
  <c r="L43" i="1" s="1"/>
  <c r="M43" i="1" s="1"/>
  <c r="G47" i="1"/>
  <c r="J47" i="1" s="1"/>
  <c r="L47" i="1" s="1"/>
  <c r="M47" i="1" s="1"/>
  <c r="G51" i="1"/>
  <c r="J51" i="1" s="1"/>
  <c r="L51" i="1" s="1"/>
  <c r="G55" i="1"/>
  <c r="J55" i="1" s="1"/>
  <c r="L55" i="1" s="1"/>
  <c r="M55" i="1" s="1"/>
  <c r="G59" i="1"/>
  <c r="J59" i="1" s="1"/>
  <c r="L59" i="1" s="1"/>
  <c r="G63" i="1"/>
  <c r="J63" i="1" s="1"/>
  <c r="G267" i="1"/>
  <c r="J267" i="1" s="1"/>
  <c r="L267" i="1" s="1"/>
  <c r="M267" i="1" s="1"/>
  <c r="G280" i="1"/>
  <c r="G290" i="1"/>
  <c r="J290" i="1" s="1"/>
  <c r="L290" i="1" s="1"/>
  <c r="M290" i="1" s="1"/>
  <c r="I280" i="1"/>
  <c r="I284" i="1"/>
  <c r="G285" i="1"/>
  <c r="J285" i="1" s="1"/>
  <c r="I288" i="1"/>
  <c r="I292" i="1"/>
  <c r="I296" i="1"/>
  <c r="G283" i="1"/>
  <c r="J283" i="1" s="1"/>
  <c r="G287" i="1"/>
  <c r="J287" i="1" s="1"/>
  <c r="G291" i="1"/>
  <c r="J291" i="1" s="1"/>
  <c r="G295" i="1"/>
  <c r="J295" i="1" s="1"/>
  <c r="G299" i="1"/>
  <c r="J299" i="1" s="1"/>
  <c r="G278" i="1"/>
  <c r="J278" i="1" s="1"/>
  <c r="I269" i="1"/>
  <c r="I273" i="1"/>
  <c r="G268" i="1"/>
  <c r="J268" i="1" s="1"/>
  <c r="G272" i="1"/>
  <c r="J272" i="1" s="1"/>
  <c r="G276" i="1"/>
  <c r="J276" i="1" s="1"/>
  <c r="G52" i="1"/>
  <c r="J52" i="1" s="1"/>
  <c r="G60" i="1"/>
  <c r="J60" i="1" s="1"/>
  <c r="G42" i="1"/>
  <c r="J42" i="1" s="1"/>
  <c r="G50" i="1"/>
  <c r="J50" i="1" s="1"/>
  <c r="G58" i="1"/>
  <c r="J58" i="1" s="1"/>
  <c r="G44" i="1"/>
  <c r="J44" i="1" s="1"/>
  <c r="G40" i="1"/>
  <c r="J40" i="1" s="1"/>
  <c r="G48" i="1"/>
  <c r="J48" i="1" s="1"/>
  <c r="G56" i="1"/>
  <c r="J56" i="1" s="1"/>
  <c r="G80" i="1"/>
  <c r="J80" i="1" s="1"/>
  <c r="L80" i="1" s="1"/>
  <c r="G79" i="1"/>
  <c r="J79" i="1" s="1"/>
  <c r="L79" i="1" s="1"/>
  <c r="M79" i="1" s="1"/>
  <c r="G69" i="1"/>
  <c r="J69" i="1" s="1"/>
  <c r="L69" i="1" s="1"/>
  <c r="M69" i="1" s="1"/>
  <c r="G73" i="1"/>
  <c r="J73" i="1" s="1"/>
  <c r="L73" i="1" s="1"/>
  <c r="M73" i="1" s="1"/>
  <c r="P116" i="1"/>
  <c r="G67" i="1"/>
  <c r="J67" i="1" s="1"/>
  <c r="L67" i="1" s="1"/>
  <c r="M67" i="1" s="1"/>
  <c r="D124" i="10" s="1"/>
  <c r="G71" i="1"/>
  <c r="J71" i="1" s="1"/>
  <c r="L71" i="1" s="1"/>
  <c r="M71" i="1" s="1"/>
  <c r="G75" i="1"/>
  <c r="J75" i="1" s="1"/>
  <c r="L75" i="1" s="1"/>
  <c r="M75" i="1" s="1"/>
  <c r="G68" i="1"/>
  <c r="J68" i="1" s="1"/>
  <c r="L68" i="1" s="1"/>
  <c r="M68" i="1" s="1"/>
  <c r="G72" i="1"/>
  <c r="J72" i="1" s="1"/>
  <c r="L72" i="1" s="1"/>
  <c r="G76" i="1"/>
  <c r="J76" i="1" s="1"/>
  <c r="L76" i="1" s="1"/>
  <c r="G77" i="1"/>
  <c r="J77" i="1" s="1"/>
  <c r="L77" i="1" s="1"/>
  <c r="M77" i="1" s="1"/>
  <c r="G66" i="1"/>
  <c r="J66" i="1" s="1"/>
  <c r="G70" i="1"/>
  <c r="J70" i="1" s="1"/>
  <c r="G74" i="1"/>
  <c r="J74" i="1" s="1"/>
  <c r="G78" i="1"/>
  <c r="J78" i="1" s="1"/>
  <c r="G81" i="1"/>
  <c r="J81" i="1" s="1"/>
  <c r="G96" i="1"/>
  <c r="J96" i="1" s="1"/>
  <c r="G100" i="1"/>
  <c r="J100" i="1" s="1"/>
  <c r="G173" i="1"/>
  <c r="J173" i="1" s="1"/>
  <c r="L173" i="1" s="1"/>
  <c r="M173" i="1" s="1"/>
  <c r="G85" i="1"/>
  <c r="J85" i="1" s="1"/>
  <c r="G89" i="1"/>
  <c r="J89" i="1" s="1"/>
  <c r="G93" i="1"/>
  <c r="J93" i="1" s="1"/>
  <c r="G94" i="1"/>
  <c r="J94" i="1" s="1"/>
  <c r="G102" i="1"/>
  <c r="J102" i="1" s="1"/>
  <c r="L102" i="1" s="1"/>
  <c r="M102" i="1" s="1"/>
  <c r="G103" i="1"/>
  <c r="J103" i="1" s="1"/>
  <c r="G105" i="1"/>
  <c r="J105" i="1" s="1"/>
  <c r="G86" i="1"/>
  <c r="J86" i="1" s="1"/>
  <c r="L86" i="1" s="1"/>
  <c r="M86" i="1" s="1"/>
  <c r="G90" i="1"/>
  <c r="J90" i="1" s="1"/>
  <c r="L90" i="1" s="1"/>
  <c r="M90" i="1" s="1"/>
  <c r="G97" i="1"/>
  <c r="J97" i="1" s="1"/>
  <c r="L97" i="1" s="1"/>
  <c r="M97" i="1" s="1"/>
  <c r="G101" i="1"/>
  <c r="J101" i="1" s="1"/>
  <c r="L101" i="1" s="1"/>
  <c r="M101" i="1" s="1"/>
  <c r="G87" i="1"/>
  <c r="J87" i="1" s="1"/>
  <c r="L87" i="1" s="1"/>
  <c r="M87" i="1" s="1"/>
  <c r="G91" i="1"/>
  <c r="J91" i="1" s="1"/>
  <c r="L91" i="1" s="1"/>
  <c r="M91" i="1" s="1"/>
  <c r="G98" i="1"/>
  <c r="J98" i="1" s="1"/>
  <c r="L98" i="1" s="1"/>
  <c r="M98" i="1" s="1"/>
  <c r="G84" i="1"/>
  <c r="J84" i="1" s="1"/>
  <c r="L84" i="1" s="1"/>
  <c r="M84" i="1" s="1"/>
  <c r="G88" i="1"/>
  <c r="J88" i="1" s="1"/>
  <c r="L88" i="1" s="1"/>
  <c r="M88" i="1" s="1"/>
  <c r="G92" i="1"/>
  <c r="J92" i="1" s="1"/>
  <c r="L92" i="1" s="1"/>
  <c r="M92" i="1" s="1"/>
  <c r="G95" i="1"/>
  <c r="J95" i="1" s="1"/>
  <c r="L95" i="1" s="1"/>
  <c r="M95" i="1" s="1"/>
  <c r="G99" i="1"/>
  <c r="J99" i="1" s="1"/>
  <c r="L99" i="1" s="1"/>
  <c r="M99" i="1" s="1"/>
  <c r="L94" i="1"/>
  <c r="M94" i="1" s="1"/>
  <c r="I65" i="1"/>
  <c r="I259" i="1"/>
  <c r="G261" i="1"/>
  <c r="J261" i="1" s="1"/>
  <c r="L261" i="1" s="1"/>
  <c r="M261" i="1" s="1"/>
  <c r="I25" i="1"/>
  <c r="I20" i="1"/>
  <c r="G119" i="1"/>
  <c r="J119" i="1" s="1"/>
  <c r="G123" i="1"/>
  <c r="J123" i="1" s="1"/>
  <c r="G127" i="1"/>
  <c r="J127" i="1" s="1"/>
  <c r="G131" i="1"/>
  <c r="J131" i="1" s="1"/>
  <c r="G135" i="1"/>
  <c r="J135" i="1" s="1"/>
  <c r="P115" i="1"/>
  <c r="G19" i="1"/>
  <c r="G146" i="1"/>
  <c r="J146" i="1" s="1"/>
  <c r="L146" i="1" s="1"/>
  <c r="M146" i="1" s="1"/>
  <c r="P83" i="1"/>
  <c r="R83" i="1" s="1"/>
  <c r="G112" i="1"/>
  <c r="J112" i="1" s="1"/>
  <c r="P105" i="1"/>
  <c r="P106" i="1"/>
  <c r="G177" i="1"/>
  <c r="G115" i="1"/>
  <c r="G121" i="1"/>
  <c r="J121" i="1" s="1"/>
  <c r="L121" i="1" s="1"/>
  <c r="M121" i="1" s="1"/>
  <c r="G125" i="1"/>
  <c r="J125" i="1" s="1"/>
  <c r="G129" i="1"/>
  <c r="J129" i="1" s="1"/>
  <c r="L129" i="1" s="1"/>
  <c r="M129" i="1" s="1"/>
  <c r="G133" i="1"/>
  <c r="J133" i="1" s="1"/>
  <c r="L133" i="1" s="1"/>
  <c r="G147" i="1"/>
  <c r="J147" i="1" s="1"/>
  <c r="L147" i="1" s="1"/>
  <c r="M147" i="1" s="1"/>
  <c r="G150" i="1"/>
  <c r="J150" i="1" s="1"/>
  <c r="L150" i="1" s="1"/>
  <c r="M150" i="1" s="1"/>
  <c r="G110" i="1"/>
  <c r="J110" i="1" s="1"/>
  <c r="G18" i="1"/>
  <c r="J18" i="1" s="1"/>
  <c r="L18" i="1" s="1"/>
  <c r="M18" i="1" s="1"/>
  <c r="D8" i="2" s="1"/>
  <c r="G120" i="1"/>
  <c r="J120" i="1" s="1"/>
  <c r="G124" i="1"/>
  <c r="J124" i="1" s="1"/>
  <c r="G128" i="1"/>
  <c r="J128" i="1" s="1"/>
  <c r="G132" i="1"/>
  <c r="J132" i="1" s="1"/>
  <c r="G144" i="1"/>
  <c r="J144" i="1" s="1"/>
  <c r="L144" i="1" s="1"/>
  <c r="M144" i="1" s="1"/>
  <c r="I177" i="1"/>
  <c r="G262" i="1"/>
  <c r="J262" i="1" s="1"/>
  <c r="P259" i="1"/>
  <c r="G117" i="1"/>
  <c r="J117" i="1" s="1"/>
  <c r="G116" i="1"/>
  <c r="J116" i="1" s="1"/>
  <c r="G114" i="1"/>
  <c r="J114" i="1" s="1"/>
  <c r="G22" i="1"/>
  <c r="J22" i="1" s="1"/>
  <c r="L22" i="1" s="1"/>
  <c r="M22" i="1" s="1"/>
  <c r="G25" i="1"/>
  <c r="G65" i="1"/>
  <c r="G122" i="1"/>
  <c r="J122" i="1" s="1"/>
  <c r="L122" i="1" s="1"/>
  <c r="M122" i="1" s="1"/>
  <c r="G126" i="1"/>
  <c r="J126" i="1" s="1"/>
  <c r="L126" i="1" s="1"/>
  <c r="M126" i="1" s="1"/>
  <c r="G130" i="1"/>
  <c r="J130" i="1" s="1"/>
  <c r="L130" i="1" s="1"/>
  <c r="M130" i="1" s="1"/>
  <c r="G134" i="1"/>
  <c r="J134" i="1" s="1"/>
  <c r="L134" i="1" s="1"/>
  <c r="M134" i="1" s="1"/>
  <c r="G148" i="1"/>
  <c r="J148" i="1" s="1"/>
  <c r="L148" i="1" s="1"/>
  <c r="M148" i="1" s="1"/>
  <c r="G260" i="1"/>
  <c r="J260" i="1" s="1"/>
  <c r="P109" i="1"/>
  <c r="G108" i="1"/>
  <c r="G106" i="1"/>
  <c r="J106" i="1" s="1"/>
  <c r="G155" i="1"/>
  <c r="G156" i="1"/>
  <c r="J156" i="1" s="1"/>
  <c r="L156" i="1" s="1"/>
  <c r="M156" i="1" s="1"/>
  <c r="G157" i="1"/>
  <c r="J157" i="1" s="1"/>
  <c r="G158" i="1"/>
  <c r="J158" i="1" s="1"/>
  <c r="L158" i="1" s="1"/>
  <c r="G159" i="1"/>
  <c r="J159" i="1" s="1"/>
  <c r="G160" i="1"/>
  <c r="J160" i="1" s="1"/>
  <c r="L160" i="1" s="1"/>
  <c r="M160" i="1" s="1"/>
  <c r="G161" i="1"/>
  <c r="J161" i="1" s="1"/>
  <c r="L161" i="1" s="1"/>
  <c r="M161" i="1" s="1"/>
  <c r="G162" i="1"/>
  <c r="J162" i="1" s="1"/>
  <c r="G163" i="1"/>
  <c r="G164" i="1"/>
  <c r="J164" i="1" s="1"/>
  <c r="L164" i="1" s="1"/>
  <c r="M164" i="1" s="1"/>
  <c r="G165" i="1"/>
  <c r="J165" i="1" s="1"/>
  <c r="G166" i="1"/>
  <c r="J166" i="1" s="1"/>
  <c r="L166" i="1" s="1"/>
  <c r="G167" i="1"/>
  <c r="J167" i="1" s="1"/>
  <c r="G168" i="1"/>
  <c r="J168" i="1" s="1"/>
  <c r="L168" i="1" s="1"/>
  <c r="M168" i="1" s="1"/>
  <c r="G169" i="1"/>
  <c r="J169" i="1" s="1"/>
  <c r="L169" i="1" s="1"/>
  <c r="M169" i="1" s="1"/>
  <c r="G170" i="1"/>
  <c r="J170" i="1" s="1"/>
  <c r="G171" i="1"/>
  <c r="G174" i="1"/>
  <c r="J174" i="1" s="1"/>
  <c r="L174" i="1" s="1"/>
  <c r="M174" i="1" s="1"/>
  <c r="I115" i="1"/>
  <c r="G113" i="1"/>
  <c r="J113" i="1" s="1"/>
  <c r="G111" i="1"/>
  <c r="J111" i="1" s="1"/>
  <c r="G109" i="1"/>
  <c r="J109" i="1" s="1"/>
  <c r="G107" i="1"/>
  <c r="J107" i="1" s="1"/>
  <c r="I19" i="1"/>
  <c r="G27" i="1"/>
  <c r="J27" i="1" s="1"/>
  <c r="G20" i="1"/>
  <c r="G23" i="1"/>
  <c r="J23" i="1" s="1"/>
  <c r="P65" i="1"/>
  <c r="P113" i="1"/>
  <c r="P117" i="1"/>
  <c r="G136" i="1"/>
  <c r="J136" i="1" s="1"/>
  <c r="G138" i="1"/>
  <c r="J138" i="1" s="1"/>
  <c r="G140" i="1"/>
  <c r="J140" i="1" s="1"/>
  <c r="G142" i="1"/>
  <c r="J142" i="1" s="1"/>
  <c r="G83" i="1"/>
  <c r="J83" i="1" s="1"/>
  <c r="P114" i="1"/>
  <c r="G149" i="1"/>
  <c r="J149" i="1" s="1"/>
  <c r="I155" i="1"/>
  <c r="I163" i="1"/>
  <c r="I171" i="1"/>
  <c r="P107" i="1"/>
  <c r="P111" i="1"/>
  <c r="G137" i="1"/>
  <c r="J137" i="1" s="1"/>
  <c r="G139" i="1"/>
  <c r="J139" i="1" s="1"/>
  <c r="G141" i="1"/>
  <c r="J141" i="1" s="1"/>
  <c r="G143" i="1"/>
  <c r="J143" i="1" s="1"/>
  <c r="G151" i="1"/>
  <c r="J151" i="1" s="1"/>
  <c r="G152" i="1"/>
  <c r="J152" i="1" s="1"/>
  <c r="G154" i="1"/>
  <c r="J154" i="1" s="1"/>
  <c r="G259" i="1"/>
  <c r="D209" i="10" l="1"/>
  <c r="D205" i="10"/>
  <c r="D206" i="10"/>
  <c r="D316" i="2"/>
  <c r="D169" i="2"/>
  <c r="D155" i="2"/>
  <c r="D116" i="2"/>
  <c r="D82" i="2"/>
  <c r="D72" i="2"/>
  <c r="D186" i="2"/>
  <c r="D218" i="2"/>
  <c r="D121" i="2"/>
  <c r="D283" i="2"/>
  <c r="D94" i="2"/>
  <c r="D79" i="2"/>
  <c r="D96" i="2"/>
  <c r="D66" i="2"/>
  <c r="D64" i="2"/>
  <c r="D289" i="2"/>
  <c r="D315" i="2"/>
  <c r="D311" i="2"/>
  <c r="D185" i="2"/>
  <c r="D188" i="2"/>
  <c r="D200" i="2"/>
  <c r="D191" i="2"/>
  <c r="D195" i="2"/>
  <c r="D184" i="2"/>
  <c r="D159" i="2"/>
  <c r="D125" i="2"/>
  <c r="D142" i="2"/>
  <c r="D207" i="7"/>
  <c r="D89" i="2"/>
  <c r="D81" i="2"/>
  <c r="D68" i="2"/>
  <c r="D196" i="2"/>
  <c r="D219" i="2"/>
  <c r="D173" i="2"/>
  <c r="D117" i="2"/>
  <c r="D90" i="2"/>
  <c r="D92" i="2"/>
  <c r="D62" i="2"/>
  <c r="D124" i="7"/>
  <c r="D74" i="2"/>
  <c r="D296" i="2"/>
  <c r="D292" i="2"/>
  <c r="D288" i="2"/>
  <c r="D175" i="2"/>
  <c r="D179" i="2"/>
  <c r="D192" i="2"/>
  <c r="D233" i="2"/>
  <c r="D210" i="2"/>
  <c r="D228" i="2"/>
  <c r="D176" i="2"/>
  <c r="D183" i="2"/>
  <c r="D238" i="2"/>
  <c r="D163" i="2"/>
  <c r="D151" i="2"/>
  <c r="D139" i="2"/>
  <c r="D83" i="2"/>
  <c r="D168" i="2"/>
  <c r="D70" i="2"/>
  <c r="D197" i="2"/>
  <c r="D204" i="2"/>
  <c r="D177" i="2"/>
  <c r="D190" i="2"/>
  <c r="D143" i="2"/>
  <c r="D124" i="2"/>
  <c r="D93" i="2"/>
  <c r="D164" i="2"/>
  <c r="D156" i="2"/>
  <c r="D129" i="2"/>
  <c r="D145" i="2"/>
  <c r="D210" i="7"/>
  <c r="D141" i="2"/>
  <c r="D206" i="7"/>
  <c r="D87" i="2"/>
  <c r="D86" i="2"/>
  <c r="D85" i="2"/>
  <c r="D97" i="2"/>
  <c r="D63" i="2"/>
  <c r="D312" i="2"/>
  <c r="D189" i="2"/>
  <c r="D193" i="2"/>
  <c r="D182" i="2"/>
  <c r="D220" i="2"/>
  <c r="D194" i="2"/>
  <c r="D198" i="2"/>
  <c r="D180" i="2"/>
  <c r="D241" i="2"/>
  <c r="D286" i="2"/>
  <c r="D38" i="2"/>
  <c r="O43" i="1"/>
  <c r="O55" i="1"/>
  <c r="D34" i="2"/>
  <c r="O39" i="1"/>
  <c r="D44" i="2"/>
  <c r="O49" i="1"/>
  <c r="D28" i="2"/>
  <c r="O33" i="1"/>
  <c r="L36" i="1"/>
  <c r="M36" i="1" s="1"/>
  <c r="L62" i="1"/>
  <c r="M62" i="1" s="1"/>
  <c r="O62" i="1" s="1"/>
  <c r="D29" i="2"/>
  <c r="O34" i="1"/>
  <c r="L35" i="1"/>
  <c r="M35" i="1" s="1"/>
  <c r="D56" i="2"/>
  <c r="O61" i="1"/>
  <c r="D40" i="2"/>
  <c r="O45" i="1"/>
  <c r="L32" i="1"/>
  <c r="M32" i="1" s="1"/>
  <c r="L54" i="1"/>
  <c r="M54" i="1" s="1"/>
  <c r="L30" i="1"/>
  <c r="M30" i="1" s="1"/>
  <c r="D42" i="2"/>
  <c r="O47" i="1"/>
  <c r="L63" i="1"/>
  <c r="M63" i="1" s="1"/>
  <c r="D120" i="10" s="1"/>
  <c r="L31" i="1"/>
  <c r="M31" i="1" s="1"/>
  <c r="D52" i="2"/>
  <c r="O57" i="1"/>
  <c r="D36" i="2"/>
  <c r="O41" i="1"/>
  <c r="D41" i="2"/>
  <c r="O46" i="1"/>
  <c r="D23" i="2"/>
  <c r="O28" i="1"/>
  <c r="D48" i="2"/>
  <c r="O53" i="1"/>
  <c r="D32" i="2"/>
  <c r="O37" i="1"/>
  <c r="D33" i="2"/>
  <c r="O38" i="1"/>
  <c r="L109" i="1"/>
  <c r="M109" i="1" s="1"/>
  <c r="D168" i="10" s="1"/>
  <c r="L260" i="1"/>
  <c r="M260" i="1" s="1"/>
  <c r="L262" i="1"/>
  <c r="M262" i="1" s="1"/>
  <c r="M166" i="1"/>
  <c r="M80" i="1"/>
  <c r="J273" i="1"/>
  <c r="L273" i="1" s="1"/>
  <c r="M273" i="1" s="1"/>
  <c r="J284" i="1"/>
  <c r="L284" i="1" s="1"/>
  <c r="M284" i="1" s="1"/>
  <c r="J280" i="1"/>
  <c r="L280" i="1" s="1"/>
  <c r="M280" i="1" s="1"/>
  <c r="M59" i="1"/>
  <c r="M51" i="1"/>
  <c r="J296" i="1"/>
  <c r="L296" i="1" s="1"/>
  <c r="J269" i="1"/>
  <c r="L269" i="1" s="1"/>
  <c r="M269" i="1" s="1"/>
  <c r="J292" i="1"/>
  <c r="L292" i="1" s="1"/>
  <c r="M72" i="1"/>
  <c r="J19" i="1"/>
  <c r="L19" i="1" s="1"/>
  <c r="M19" i="1" s="1"/>
  <c r="D11" i="2" s="1"/>
  <c r="J25" i="1"/>
  <c r="L25" i="1" s="1"/>
  <c r="M25" i="1" s="1"/>
  <c r="J288" i="1"/>
  <c r="L288" i="1" s="1"/>
  <c r="L287" i="1"/>
  <c r="M287" i="1" s="1"/>
  <c r="L298" i="1"/>
  <c r="M298" i="1" s="1"/>
  <c r="L299" i="1"/>
  <c r="M299" i="1" s="1"/>
  <c r="D488" i="10" s="1"/>
  <c r="L283" i="1"/>
  <c r="M283" i="1" s="1"/>
  <c r="L285" i="1"/>
  <c r="M285" i="1" s="1"/>
  <c r="L286" i="1"/>
  <c r="M286" i="1" s="1"/>
  <c r="L297" i="1"/>
  <c r="M297" i="1" s="1"/>
  <c r="L291" i="1"/>
  <c r="M291" i="1" s="1"/>
  <c r="L281" i="1"/>
  <c r="M281" i="1" s="1"/>
  <c r="L295" i="1"/>
  <c r="M295" i="1" s="1"/>
  <c r="L282" i="1"/>
  <c r="M282" i="1" s="1"/>
  <c r="L279" i="1"/>
  <c r="M279" i="1" s="1"/>
  <c r="L278" i="1"/>
  <c r="M278" i="1" s="1"/>
  <c r="L276" i="1"/>
  <c r="M276" i="1" s="1"/>
  <c r="L275" i="1"/>
  <c r="M275" i="1" s="1"/>
  <c r="L271" i="1"/>
  <c r="M271" i="1" s="1"/>
  <c r="L272" i="1"/>
  <c r="M272" i="1" s="1"/>
  <c r="L268" i="1"/>
  <c r="M268" i="1" s="1"/>
  <c r="L48" i="1"/>
  <c r="M48" i="1" s="1"/>
  <c r="L58" i="1"/>
  <c r="M58" i="1" s="1"/>
  <c r="L52" i="1"/>
  <c r="M52" i="1" s="1"/>
  <c r="L40" i="1"/>
  <c r="M40" i="1" s="1"/>
  <c r="L50" i="1"/>
  <c r="M50" i="1" s="1"/>
  <c r="L29" i="1"/>
  <c r="M29" i="1" s="1"/>
  <c r="L44" i="1"/>
  <c r="M44" i="1" s="1"/>
  <c r="L42" i="1"/>
  <c r="M42" i="1" s="1"/>
  <c r="L56" i="1"/>
  <c r="M56" i="1" s="1"/>
  <c r="L60" i="1"/>
  <c r="J177" i="1"/>
  <c r="J259" i="1"/>
  <c r="M76" i="1"/>
  <c r="L70" i="1"/>
  <c r="M70" i="1" s="1"/>
  <c r="L81" i="1"/>
  <c r="M81" i="1" s="1"/>
  <c r="L66" i="1"/>
  <c r="M66" i="1" s="1"/>
  <c r="L78" i="1"/>
  <c r="M78" i="1" s="1"/>
  <c r="L74" i="1"/>
  <c r="M74" i="1" s="1"/>
  <c r="J65" i="1"/>
  <c r="L65" i="1" s="1"/>
  <c r="M65" i="1" s="1"/>
  <c r="J20" i="1"/>
  <c r="L20" i="1" s="1"/>
  <c r="M20" i="1" s="1"/>
  <c r="J115" i="1"/>
  <c r="L115" i="1" s="1"/>
  <c r="M115" i="1" s="1"/>
  <c r="J171" i="1"/>
  <c r="L171" i="1" s="1"/>
  <c r="M171" i="1" s="1"/>
  <c r="M158" i="1"/>
  <c r="M133" i="1"/>
  <c r="J163" i="1"/>
  <c r="L163" i="1" s="1"/>
  <c r="M163" i="1" s="1"/>
  <c r="J155" i="1"/>
  <c r="L155" i="1" s="1"/>
  <c r="M155" i="1" s="1"/>
  <c r="L96" i="1"/>
  <c r="M96" i="1" s="1"/>
  <c r="L93" i="1"/>
  <c r="M93" i="1" s="1"/>
  <c r="L103" i="1"/>
  <c r="M103" i="1" s="1"/>
  <c r="L89" i="1"/>
  <c r="M89" i="1" s="1"/>
  <c r="L100" i="1"/>
  <c r="M100" i="1" s="1"/>
  <c r="L85" i="1"/>
  <c r="M85" i="1" s="1"/>
  <c r="L125" i="1"/>
  <c r="M125" i="1" s="1"/>
  <c r="L111" i="1"/>
  <c r="M111" i="1" s="1"/>
  <c r="D170" i="10" s="1"/>
  <c r="L107" i="1"/>
  <c r="M107" i="1" s="1"/>
  <c r="D166" i="10" s="1"/>
  <c r="L165" i="1"/>
  <c r="M165" i="1" s="1"/>
  <c r="L154" i="1"/>
  <c r="M154" i="1" s="1"/>
  <c r="L141" i="1"/>
  <c r="M141" i="1" s="1"/>
  <c r="L138" i="1"/>
  <c r="M138" i="1" s="1"/>
  <c r="L135" i="1"/>
  <c r="M135" i="1" s="1"/>
  <c r="L119" i="1"/>
  <c r="M119" i="1" s="1"/>
  <c r="L132" i="1"/>
  <c r="M132" i="1" s="1"/>
  <c r="L105" i="1"/>
  <c r="M105" i="1" s="1"/>
  <c r="L162" i="1"/>
  <c r="M162" i="1" s="1"/>
  <c r="L152" i="1"/>
  <c r="M152" i="1" s="1"/>
  <c r="L139" i="1"/>
  <c r="M139" i="1" s="1"/>
  <c r="L110" i="1"/>
  <c r="M110" i="1" s="1"/>
  <c r="D169" i="10" s="1"/>
  <c r="L149" i="1"/>
  <c r="M149" i="1" s="1"/>
  <c r="L113" i="1"/>
  <c r="M113" i="1" s="1"/>
  <c r="D172" i="10" s="1"/>
  <c r="L136" i="1"/>
  <c r="M136" i="1" s="1"/>
  <c r="L112" i="1"/>
  <c r="M112" i="1" s="1"/>
  <c r="D171" i="10" s="1"/>
  <c r="L131" i="1"/>
  <c r="M131" i="1" s="1"/>
  <c r="L128" i="1"/>
  <c r="M128" i="1" s="1"/>
  <c r="L23" i="1"/>
  <c r="M23" i="1" s="1"/>
  <c r="L170" i="1"/>
  <c r="M170" i="1" s="1"/>
  <c r="L159" i="1"/>
  <c r="M159" i="1" s="1"/>
  <c r="L151" i="1"/>
  <c r="M151" i="1" s="1"/>
  <c r="L137" i="1"/>
  <c r="M137" i="1" s="1"/>
  <c r="L142" i="1"/>
  <c r="M142" i="1" s="1"/>
  <c r="L127" i="1"/>
  <c r="M127" i="1" s="1"/>
  <c r="L124" i="1"/>
  <c r="M124" i="1" s="1"/>
  <c r="L167" i="1"/>
  <c r="M167" i="1" s="1"/>
  <c r="L157" i="1"/>
  <c r="M157" i="1" s="1"/>
  <c r="L143" i="1"/>
  <c r="M143" i="1" s="1"/>
  <c r="L114" i="1"/>
  <c r="M114" i="1" s="1"/>
  <c r="D173" i="10" s="1"/>
  <c r="L106" i="1"/>
  <c r="M106" i="1" s="1"/>
  <c r="L117" i="1"/>
  <c r="M117" i="1" s="1"/>
  <c r="D176" i="10" s="1"/>
  <c r="L83" i="1"/>
  <c r="M83" i="1" s="1"/>
  <c r="L140" i="1"/>
  <c r="M140" i="1" s="1"/>
  <c r="L116" i="1"/>
  <c r="M116" i="1" s="1"/>
  <c r="D175" i="10" s="1"/>
  <c r="J108" i="1"/>
  <c r="L123" i="1"/>
  <c r="M123" i="1" s="1"/>
  <c r="L120" i="1"/>
  <c r="M120" i="1" s="1"/>
  <c r="L27" i="1"/>
  <c r="M27" i="1" s="1"/>
  <c r="D210" i="10" l="1"/>
  <c r="D187" i="10"/>
  <c r="D211" i="10"/>
  <c r="D208" i="10"/>
  <c r="D78" i="2"/>
  <c r="D126" i="2"/>
  <c r="D160" i="2"/>
  <c r="D128" i="2"/>
  <c r="D317" i="2"/>
  <c r="D320" i="2"/>
  <c r="O36" i="1"/>
  <c r="D20" i="3"/>
  <c r="D152" i="2"/>
  <c r="D137" i="2"/>
  <c r="D165" i="2"/>
  <c r="D15" i="3"/>
  <c r="D13" i="3"/>
  <c r="D8" i="3"/>
  <c r="D133" i="2"/>
  <c r="D166" i="7"/>
  <c r="D10" i="3"/>
  <c r="D95" i="2"/>
  <c r="D91" i="2"/>
  <c r="D153" i="2"/>
  <c r="D60" i="2"/>
  <c r="D76" i="2"/>
  <c r="D294" i="2"/>
  <c r="D300" i="2"/>
  <c r="D303" i="2"/>
  <c r="D307" i="2"/>
  <c r="D309" i="2"/>
  <c r="D67" i="2"/>
  <c r="D295" i="2"/>
  <c r="O31" i="1"/>
  <c r="O30" i="1"/>
  <c r="D138" i="2"/>
  <c r="D154" i="2"/>
  <c r="D157" i="2"/>
  <c r="D80" i="2"/>
  <c r="D15" i="2"/>
  <c r="D298" i="2"/>
  <c r="D162" i="2"/>
  <c r="D134" i="2"/>
  <c r="D136" i="2"/>
  <c r="D84" i="2"/>
  <c r="D166" i="2"/>
  <c r="D65" i="2"/>
  <c r="O58" i="1"/>
  <c r="D293" i="2"/>
  <c r="D301" i="2"/>
  <c r="D313" i="2"/>
  <c r="D305" i="2"/>
  <c r="D75" i="2"/>
  <c r="O109" i="1"/>
  <c r="D168" i="7"/>
  <c r="D12" i="3"/>
  <c r="O63" i="1"/>
  <c r="D120" i="7"/>
  <c r="O54" i="1"/>
  <c r="D118" i="2"/>
  <c r="D122" i="2"/>
  <c r="D144" i="2"/>
  <c r="D209" i="7"/>
  <c r="D130" i="2"/>
  <c r="D88" i="2"/>
  <c r="D61" i="2"/>
  <c r="D290" i="2"/>
  <c r="D308" i="2"/>
  <c r="D306" i="2"/>
  <c r="D175" i="7"/>
  <c r="D19" i="3"/>
  <c r="D9" i="3"/>
  <c r="D132" i="2"/>
  <c r="D131" i="2"/>
  <c r="D127" i="2"/>
  <c r="D170" i="7"/>
  <c r="D14" i="3"/>
  <c r="D150" i="2"/>
  <c r="D69" i="2"/>
  <c r="O29" i="1"/>
  <c r="D115" i="2"/>
  <c r="D135" i="2"/>
  <c r="D173" i="7"/>
  <c r="D17" i="3"/>
  <c r="D119" i="2"/>
  <c r="D146" i="2"/>
  <c r="D211" i="7"/>
  <c r="D123" i="2"/>
  <c r="D172" i="7"/>
  <c r="D16" i="3"/>
  <c r="D147" i="2"/>
  <c r="D212" i="7"/>
  <c r="D114" i="2"/>
  <c r="D149" i="2"/>
  <c r="D120" i="2"/>
  <c r="D98" i="2"/>
  <c r="D158" i="2"/>
  <c r="D18" i="3"/>
  <c r="D73" i="2"/>
  <c r="D71" i="2"/>
  <c r="D297" i="2"/>
  <c r="D304" i="2"/>
  <c r="D319" i="2"/>
  <c r="D321" i="2"/>
  <c r="D517" i="7"/>
  <c r="D291" i="2"/>
  <c r="D302" i="2"/>
  <c r="D161" i="2"/>
  <c r="O32" i="1"/>
  <c r="O35" i="1"/>
  <c r="D30" i="2"/>
  <c r="D39" i="2"/>
  <c r="O44" i="1"/>
  <c r="D35" i="2"/>
  <c r="O40" i="1"/>
  <c r="D26" i="2"/>
  <c r="O52" i="1"/>
  <c r="D54" i="2"/>
  <c r="O59" i="1"/>
  <c r="D49" i="2"/>
  <c r="D31" i="2"/>
  <c r="D22" i="2"/>
  <c r="O27" i="1"/>
  <c r="D51" i="2"/>
  <c r="O56" i="1"/>
  <c r="D24" i="2"/>
  <c r="D53" i="2"/>
  <c r="D58" i="2"/>
  <c r="D37" i="2"/>
  <c r="O42" i="1"/>
  <c r="D45" i="2"/>
  <c r="O50" i="1"/>
  <c r="D43" i="2"/>
  <c r="O48" i="1"/>
  <c r="D46" i="2"/>
  <c r="O51" i="1"/>
  <c r="D25" i="2"/>
  <c r="D27" i="2"/>
  <c r="M60" i="1"/>
  <c r="D117" i="10" s="1"/>
  <c r="L259" i="1"/>
  <c r="M259" i="1" s="1"/>
  <c r="D284" i="2"/>
  <c r="D104" i="2"/>
  <c r="D282" i="2"/>
  <c r="O117" i="1"/>
  <c r="D112" i="2"/>
  <c r="O113" i="1"/>
  <c r="D108" i="2"/>
  <c r="O116" i="1"/>
  <c r="D111" i="2"/>
  <c r="O106" i="1"/>
  <c r="D101" i="2"/>
  <c r="O112" i="1"/>
  <c r="D107" i="2"/>
  <c r="O110" i="1"/>
  <c r="D105" i="2"/>
  <c r="O105" i="1"/>
  <c r="D100" i="2"/>
  <c r="O107" i="1"/>
  <c r="D102" i="2"/>
  <c r="O114" i="1"/>
  <c r="D109" i="2"/>
  <c r="O111" i="1"/>
  <c r="D106" i="2"/>
  <c r="O115" i="1"/>
  <c r="D110" i="2"/>
  <c r="L177" i="1"/>
  <c r="M177" i="1" s="1"/>
  <c r="M292" i="1"/>
  <c r="M296" i="1"/>
  <c r="M288" i="1"/>
  <c r="L108" i="1"/>
  <c r="M108" i="1" s="1"/>
  <c r="D167" i="10" s="1"/>
  <c r="O60" i="1" l="1"/>
  <c r="D117" i="7"/>
  <c r="D11" i="3"/>
  <c r="D172" i="2"/>
  <c r="D310" i="2"/>
  <c r="D318" i="2"/>
  <c r="D314" i="2"/>
  <c r="D55" i="2"/>
  <c r="D281" i="2"/>
  <c r="O108" i="1"/>
  <c r="D103" i="2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6" i="4"/>
  <c r="B57" i="4"/>
  <c r="B55" i="4"/>
  <c r="B54" i="4"/>
  <c r="B53" i="4"/>
  <c r="B52" i="4"/>
  <c r="B51" i="4"/>
  <c r="B49" i="4"/>
  <c r="B47" i="4"/>
  <c r="B46" i="4"/>
  <c r="B45" i="4"/>
  <c r="B39" i="4"/>
  <c r="B50" i="4"/>
  <c r="B48" i="4"/>
  <c r="B44" i="4"/>
  <c r="B43" i="4"/>
  <c r="B42" i="4"/>
  <c r="B41" i="4"/>
  <c r="B40" i="4"/>
  <c r="B38" i="4"/>
  <c r="B37" i="4"/>
  <c r="B36" i="4"/>
  <c r="B35" i="4"/>
  <c r="B34" i="4"/>
  <c r="B33" i="4"/>
  <c r="B32" i="4"/>
  <c r="B31" i="4"/>
  <c r="B29" i="4"/>
  <c r="B28" i="4"/>
  <c r="B27" i="4"/>
  <c r="B26" i="4"/>
  <c r="B25" i="4"/>
  <c r="B24" i="4"/>
  <c r="B23" i="4"/>
  <c r="B22" i="4"/>
  <c r="B21" i="4"/>
</calcChain>
</file>

<file path=xl/sharedStrings.xml><?xml version="1.0" encoding="utf-8"?>
<sst xmlns="http://schemas.openxmlformats.org/spreadsheetml/2006/main" count="4025" uniqueCount="1166">
  <si>
    <t>Приложение №2 к приказу</t>
  </si>
  <si>
    <t>Министерства здравоохранения РК</t>
  </si>
  <si>
    <t>№13 от 10 января 2002 года</t>
  </si>
  <si>
    <t>Форма 2.2</t>
  </si>
  <si>
    <t>К А Л Ь К У Л Я Ц И Я</t>
  </si>
  <si>
    <t>наименование организации</t>
  </si>
  <si>
    <t>Дата утверждения</t>
  </si>
  <si>
    <t>Номер прейскуранта</t>
  </si>
  <si>
    <t>Калькуляционная единица</t>
  </si>
  <si>
    <t>одна услуга</t>
  </si>
  <si>
    <t>№ п/п</t>
  </si>
  <si>
    <t>Наименование услуг</t>
  </si>
  <si>
    <t>Прямые затраты</t>
  </si>
  <si>
    <t>Всего прямые затраты</t>
  </si>
  <si>
    <t>Накладные расходы</t>
  </si>
  <si>
    <t>Всего себестоимость услуг</t>
  </si>
  <si>
    <t>Рентабельность</t>
  </si>
  <si>
    <t>Цена услуги с учетом рентабельности (прибыли)</t>
  </si>
  <si>
    <t>материальные затраты</t>
  </si>
  <si>
    <t>затраты на оплату труда</t>
  </si>
  <si>
    <t>износ основных                  средств</t>
  </si>
  <si>
    <t>сырье и материалы</t>
  </si>
  <si>
    <t>заработная плата работников выполняющих данную услугу</t>
  </si>
  <si>
    <t>взносы работодателей</t>
  </si>
  <si>
    <t>%</t>
  </si>
  <si>
    <t>в тенге</t>
  </si>
  <si>
    <t>Тарификатор</t>
  </si>
  <si>
    <t>Консультативный прием</t>
  </si>
  <si>
    <t>2200-3000</t>
  </si>
  <si>
    <t>KON 04</t>
  </si>
  <si>
    <t>Консультация нейрохирурга</t>
  </si>
  <si>
    <t>Медицинский осмотр</t>
  </si>
  <si>
    <t>MOO 01</t>
  </si>
  <si>
    <t>Медицинское обследование лиц, поступающих  на учебу, работу по форме№075/У (терапевт, нарколог, психиатр, наркотест, профпатолог,микрореакция, флюорография)</t>
  </si>
  <si>
    <t>Главный врач</t>
  </si>
  <si>
    <t>Рахматалиев А.М.</t>
  </si>
  <si>
    <t>Начальник ПЭО</t>
  </si>
  <si>
    <t>Курбанов А.Б.</t>
  </si>
  <si>
    <t>KT 01</t>
  </si>
  <si>
    <t>KT 02</t>
  </si>
  <si>
    <t>KT 03</t>
  </si>
  <si>
    <t>KT 04</t>
  </si>
  <si>
    <t>KT 05</t>
  </si>
  <si>
    <t>KT 06</t>
  </si>
  <si>
    <t>KT 07</t>
  </si>
  <si>
    <t>KT 08</t>
  </si>
  <si>
    <t>KT 09</t>
  </si>
  <si>
    <t>KT 10</t>
  </si>
  <si>
    <t>KT 11</t>
  </si>
  <si>
    <t>KT 12</t>
  </si>
  <si>
    <t>KT 13</t>
  </si>
  <si>
    <t>KT 14</t>
  </si>
  <si>
    <t>KT 15</t>
  </si>
  <si>
    <t>KT 16</t>
  </si>
  <si>
    <t>KT 17</t>
  </si>
  <si>
    <t>KT 18</t>
  </si>
  <si>
    <t>KT 19</t>
  </si>
  <si>
    <t>KT 20</t>
  </si>
  <si>
    <t>KT 21</t>
  </si>
  <si>
    <t>Компьютерная томография головного мозга без введения контрастного вещества</t>
  </si>
  <si>
    <t>Компьютерная томография органов грудной клетки без введения контрастного вещества</t>
  </si>
  <si>
    <t>Компьютерная томография органов грудной клетки с болюсным введением контрастного вещества</t>
  </si>
  <si>
    <t>Компьютерная томография органов брюшной полости без введения контрастного вещества</t>
  </si>
  <si>
    <t>Компьютерная томография органов брюшной полости с болюсным введением контрастного вещества</t>
  </si>
  <si>
    <t>Компьютерная томография почек и забрюшинного пространства без введения контрастного вещества</t>
  </si>
  <si>
    <t>Компьютерная томография почек и забрюшинного пространство с болюсным введением контрастного вещества</t>
  </si>
  <si>
    <t>Компьютерная томография придаточных пазух носа</t>
  </si>
  <si>
    <t>Компьютерная томография верхних костей и мягких тканей одной области без введения контрастного вещества</t>
  </si>
  <si>
    <t>Компьютерная томография нижних костей и мягких тканей одной области без введения контрастного вещества</t>
  </si>
  <si>
    <t>Компьютерная томография плечевого сустава</t>
  </si>
  <si>
    <t>Компьютерная томография шейного отдела позвоночника</t>
  </si>
  <si>
    <t>Компьютерная томография грудного отдела позвоночника</t>
  </si>
  <si>
    <t>Компьютерная томография поясничного отдела позвоночника</t>
  </si>
  <si>
    <t>Компьютерная томография крестово-копчикового отдела позвоночника</t>
  </si>
  <si>
    <t>Компьютерная томография малого таза</t>
  </si>
  <si>
    <t>Компьютерная томография малого таза с болюсным введением контрастного вещества</t>
  </si>
  <si>
    <t>Компьютерная томография сустава</t>
  </si>
  <si>
    <t>Компьютерная томография гортани без введения контрастного вещества</t>
  </si>
  <si>
    <t>Компьютерная томография височных костей</t>
  </si>
  <si>
    <t>Компьютерная томография надпочечников без введения контрастного вещества</t>
  </si>
  <si>
    <t>UZI 01</t>
  </si>
  <si>
    <t>UZI 02</t>
  </si>
  <si>
    <t>UZI 03</t>
  </si>
  <si>
    <t>UZI 04</t>
  </si>
  <si>
    <t>UZI 05</t>
  </si>
  <si>
    <t>UZI 06</t>
  </si>
  <si>
    <t>UZI 07</t>
  </si>
  <si>
    <t>UZI 08</t>
  </si>
  <si>
    <t>UZI 09</t>
  </si>
  <si>
    <t>UZI 10</t>
  </si>
  <si>
    <t>UZI 11</t>
  </si>
  <si>
    <t>UZI 12</t>
  </si>
  <si>
    <t>UZI 13</t>
  </si>
  <si>
    <t>UZI 14</t>
  </si>
  <si>
    <t>UZI 15</t>
  </si>
  <si>
    <t>UZI 16</t>
  </si>
  <si>
    <t>UZI 17</t>
  </si>
  <si>
    <t>УЗИ комплекс (печени, желчного пузыря, поджелудочной железы, селезенки, почки)</t>
  </si>
  <si>
    <t>УЗИ гепатобилиопанкреатической области  (печени, желчного пузыря, поджелудочной железы, селезенки)</t>
  </si>
  <si>
    <t>УЗИ простаты+мочевого пузыря с определением остаточной мочи</t>
  </si>
  <si>
    <t>УЗИ мошонки</t>
  </si>
  <si>
    <t>УЗИ при гинекологических заболеваниях</t>
  </si>
  <si>
    <t>УЗИ беременности</t>
  </si>
  <si>
    <t>УЗИ сердца</t>
  </si>
  <si>
    <t>УЗИ допплерография верхних конечностей вен</t>
  </si>
  <si>
    <t>УЗИ допплерография верхних конечностей артерий</t>
  </si>
  <si>
    <t>УЗИ допплерография нижних конечностей вен</t>
  </si>
  <si>
    <t>УЗИ допплерография нижних конечностей артерий</t>
  </si>
  <si>
    <t>УЗИ допплерография почек</t>
  </si>
  <si>
    <t>УЗДГ сосудов плода</t>
  </si>
  <si>
    <t>УЗДГ сосудов плода+плод</t>
  </si>
  <si>
    <t>Нейросонография</t>
  </si>
  <si>
    <t>УЗИ суставов</t>
  </si>
  <si>
    <t>REN 01</t>
  </si>
  <si>
    <t>REN 02</t>
  </si>
  <si>
    <t>REN 03</t>
  </si>
  <si>
    <t>REN 04</t>
  </si>
  <si>
    <t>REN 05</t>
  </si>
  <si>
    <t>REN 06</t>
  </si>
  <si>
    <t>REN 07</t>
  </si>
  <si>
    <t>REN 08</t>
  </si>
  <si>
    <t>REN 09</t>
  </si>
  <si>
    <t>REN 10</t>
  </si>
  <si>
    <t>REN 11</t>
  </si>
  <si>
    <t>REN 12</t>
  </si>
  <si>
    <t>REN 13</t>
  </si>
  <si>
    <t>REN 14</t>
  </si>
  <si>
    <t>REN 15</t>
  </si>
  <si>
    <t>REN 16</t>
  </si>
  <si>
    <t>REN 17</t>
  </si>
  <si>
    <t>REN 18</t>
  </si>
  <si>
    <t>REN 19</t>
  </si>
  <si>
    <t>REN 20</t>
  </si>
  <si>
    <t>REN 21</t>
  </si>
  <si>
    <t>REN 22</t>
  </si>
  <si>
    <t>REN 23</t>
  </si>
  <si>
    <t>REN 24</t>
  </si>
  <si>
    <t>REN 25</t>
  </si>
  <si>
    <t>REN 26</t>
  </si>
  <si>
    <t>REN 27</t>
  </si>
  <si>
    <t>REN 28</t>
  </si>
  <si>
    <t>REN 29</t>
  </si>
  <si>
    <t>REN 30</t>
  </si>
  <si>
    <t>REN 31</t>
  </si>
  <si>
    <t>REN 32</t>
  </si>
  <si>
    <t>REN 33</t>
  </si>
  <si>
    <t>REN 34</t>
  </si>
  <si>
    <t>REN 35</t>
  </si>
  <si>
    <t>REN 36</t>
  </si>
  <si>
    <t>REN 37</t>
  </si>
  <si>
    <t>Физиотерапевтические процедуры</t>
  </si>
  <si>
    <t>Гальванизация</t>
  </si>
  <si>
    <t>Электрофорез</t>
  </si>
  <si>
    <t>Диадинамотерапия</t>
  </si>
  <si>
    <t>Амплипульстерапия</t>
  </si>
  <si>
    <t>Электростимуляция</t>
  </si>
  <si>
    <t>Дарсонвализация</t>
  </si>
  <si>
    <t>УФО общее</t>
  </si>
  <si>
    <t>УФО местное</t>
  </si>
  <si>
    <t>УФО при рожистом воспалении</t>
  </si>
  <si>
    <t>Светолечение на аппарате "БИОПТРОН"</t>
  </si>
  <si>
    <t>Парафинотерапия</t>
  </si>
  <si>
    <t>FIZ 01</t>
  </si>
  <si>
    <t>FIZ 02</t>
  </si>
  <si>
    <t>FIZ 03</t>
  </si>
  <si>
    <t>FIZ 04</t>
  </si>
  <si>
    <t>FIZ 05</t>
  </si>
  <si>
    <t>FIZ 06</t>
  </si>
  <si>
    <t>FIZ 07</t>
  </si>
  <si>
    <t>FIZ 08</t>
  </si>
  <si>
    <t>FIZ 09</t>
  </si>
  <si>
    <t>FIZ 10</t>
  </si>
  <si>
    <t>FIZ 11</t>
  </si>
  <si>
    <t>Массаж</t>
  </si>
  <si>
    <t>Массаж головы</t>
  </si>
  <si>
    <t>Массаж лица</t>
  </si>
  <si>
    <t>Массаж шеи</t>
  </si>
  <si>
    <t>Массаж воротниковой зоны</t>
  </si>
  <si>
    <t>Массаж верхней конечности</t>
  </si>
  <si>
    <t>Массаж надплечья</t>
  </si>
  <si>
    <t>Массаж плечевого сустава</t>
  </si>
  <si>
    <t>Массаж локтевого сустава</t>
  </si>
  <si>
    <t>Массаж лучезапястного сустава</t>
  </si>
  <si>
    <t>Массаж кисти и предплечья</t>
  </si>
  <si>
    <t>Массаж области грудной клетки</t>
  </si>
  <si>
    <t>Массаж спины</t>
  </si>
  <si>
    <t>Массаж грудного отдела позвоночника</t>
  </si>
  <si>
    <t xml:space="preserve">Массаж поясницы и крестцовой области </t>
  </si>
  <si>
    <t>Массаж от поясницы до ягодичных складок</t>
  </si>
  <si>
    <t>Массаж мышц передней брюшной стенки</t>
  </si>
  <si>
    <t>Массаж нижней конечности</t>
  </si>
  <si>
    <t>Массаж тазобедреннего сустава</t>
  </si>
  <si>
    <t>Массаж коленного сустава</t>
  </si>
  <si>
    <t>Массаж голеностопного сустава</t>
  </si>
  <si>
    <t>Массаж стопы и голени</t>
  </si>
  <si>
    <t>Массаж  общий у взрослых</t>
  </si>
  <si>
    <t>MAS 01</t>
  </si>
  <si>
    <t>MAS 02</t>
  </si>
  <si>
    <t>MAS 03</t>
  </si>
  <si>
    <t>MAS 04</t>
  </si>
  <si>
    <t>MAS 05</t>
  </si>
  <si>
    <t>MAS 06</t>
  </si>
  <si>
    <t>MAS 07</t>
  </si>
  <si>
    <t>MAS 08</t>
  </si>
  <si>
    <t>MAS 09</t>
  </si>
  <si>
    <t>MAS 10</t>
  </si>
  <si>
    <t>MAS 11</t>
  </si>
  <si>
    <t>MAS 12</t>
  </si>
  <si>
    <t>MAS 13</t>
  </si>
  <si>
    <t>MAS 14</t>
  </si>
  <si>
    <t>MAS 15</t>
  </si>
  <si>
    <t>MAS 16</t>
  </si>
  <si>
    <t>MAS 17</t>
  </si>
  <si>
    <t>MAS 18</t>
  </si>
  <si>
    <t>MAS 19</t>
  </si>
  <si>
    <t>MAS 20</t>
  </si>
  <si>
    <t>MAS 21</t>
  </si>
  <si>
    <t>MAS 22</t>
  </si>
  <si>
    <t>UFD 01</t>
  </si>
  <si>
    <t>UFD 02</t>
  </si>
  <si>
    <t>UFD 03</t>
  </si>
  <si>
    <t>UFD 04</t>
  </si>
  <si>
    <t>UFD 05</t>
  </si>
  <si>
    <t xml:space="preserve">ЭФГДС            </t>
  </si>
  <si>
    <t>ЛАБОРАТОРИЯ</t>
  </si>
  <si>
    <t>Лаборатория клинических анализов</t>
  </si>
  <si>
    <t>Общий анализ крови</t>
  </si>
  <si>
    <t>Измерение (СОЭ) в крови ручным методом</t>
  </si>
  <si>
    <t>Определение гемоглобина в крови ручным методом</t>
  </si>
  <si>
    <t>Подсчет лейкоформулы в крови ручным методом</t>
  </si>
  <si>
    <t>Подсчет лейкоцитов в крови ручным методом</t>
  </si>
  <si>
    <t>Подсчет тромбоцитов в крови ручным методом</t>
  </si>
  <si>
    <t>Подсчет эритроцитов в крови ручным методом</t>
  </si>
  <si>
    <t>Время свёртываемости по Сухареву</t>
  </si>
  <si>
    <t>Определение лейкоформулы</t>
  </si>
  <si>
    <t>Кровь на маллярию</t>
  </si>
  <si>
    <t>Кровь на  LE-клетки</t>
  </si>
  <si>
    <t>Общий анализ мочи</t>
  </si>
  <si>
    <t>Суточная потеря белка</t>
  </si>
  <si>
    <t>Исследование белка в моче</t>
  </si>
  <si>
    <t>Анализ мочи на желчные пигменты</t>
  </si>
  <si>
    <t>Анализ мочи на кетоновые тела</t>
  </si>
  <si>
    <t>Анализ мочи по Нечипоренко</t>
  </si>
  <si>
    <t>Анализ мочи по Зимницкому</t>
  </si>
  <si>
    <t>Анализ кала (общий)</t>
  </si>
  <si>
    <t>Анализ кала на яйцеглист</t>
  </si>
  <si>
    <t>Анализ мокроты ( общий )</t>
  </si>
  <si>
    <t>Исследование гинекологических мазков на степень чистоты</t>
  </si>
  <si>
    <t>Исследование плевральной жидкости</t>
  </si>
  <si>
    <t>Исследование спиномозговой жидкости</t>
  </si>
  <si>
    <t>Исследование окоплодных вод</t>
  </si>
  <si>
    <t>Исследование синовиальной жидкости</t>
  </si>
  <si>
    <t>Скрытый крови в кале</t>
  </si>
  <si>
    <t>Исследование перианольного соскоба</t>
  </si>
  <si>
    <t>Урогенитальный мазок</t>
  </si>
  <si>
    <t>LAB 01</t>
  </si>
  <si>
    <t>LAB 02</t>
  </si>
  <si>
    <t>LAB 03</t>
  </si>
  <si>
    <t>LAB 04</t>
  </si>
  <si>
    <t>LAB 05</t>
  </si>
  <si>
    <t>LAB 06</t>
  </si>
  <si>
    <t>LAB 07</t>
  </si>
  <si>
    <t>LAB 08</t>
  </si>
  <si>
    <t>LAB 09</t>
  </si>
  <si>
    <t>LAB 10</t>
  </si>
  <si>
    <t>LAB 11</t>
  </si>
  <si>
    <t>LAB 12</t>
  </si>
  <si>
    <t>LAB 13</t>
  </si>
  <si>
    <t>LAB 14</t>
  </si>
  <si>
    <t>LAB 15</t>
  </si>
  <si>
    <t>LAB 16</t>
  </si>
  <si>
    <t>LAB 17</t>
  </si>
  <si>
    <t>LAB 18</t>
  </si>
  <si>
    <t>LAB 19</t>
  </si>
  <si>
    <t>LAB 20</t>
  </si>
  <si>
    <t>LAB 21</t>
  </si>
  <si>
    <t>LAB 22</t>
  </si>
  <si>
    <t>LAB 23</t>
  </si>
  <si>
    <t>LAB 24</t>
  </si>
  <si>
    <t>LAB 25</t>
  </si>
  <si>
    <t>LAB 26</t>
  </si>
  <si>
    <t>LAB 27</t>
  </si>
  <si>
    <t>LAB 28</t>
  </si>
  <si>
    <t>LAB 29</t>
  </si>
  <si>
    <t>Лаборатория биохимических анализов</t>
  </si>
  <si>
    <t>LAB 30</t>
  </si>
  <si>
    <t>Определение глюкозы в крови</t>
  </si>
  <si>
    <t>Гликозированный гемоглобин</t>
  </si>
  <si>
    <t>Определение альбумина</t>
  </si>
  <si>
    <t>Определение лактата</t>
  </si>
  <si>
    <t>Определение Д-димер на КГ</t>
  </si>
  <si>
    <t>VIII фактор</t>
  </si>
  <si>
    <t>Определение общего белка сыворотки</t>
  </si>
  <si>
    <t>Определение мочевины в  сыворотке</t>
  </si>
  <si>
    <t>Определение  креатинина в сыворотке</t>
  </si>
  <si>
    <t>Панкреатическая амилазы</t>
  </si>
  <si>
    <t>Определение общего холестерина</t>
  </si>
  <si>
    <t>Холестерин высокой плотности</t>
  </si>
  <si>
    <t>Холестерин низкой плотности</t>
  </si>
  <si>
    <t>Определение триглицеридов</t>
  </si>
  <si>
    <t>Определение общ. биллирубина</t>
  </si>
  <si>
    <t>Определение  прям.биллирубина</t>
  </si>
  <si>
    <t>Определение мочевой кислоты</t>
  </si>
  <si>
    <t xml:space="preserve"> Кальций</t>
  </si>
  <si>
    <t>Хлор</t>
  </si>
  <si>
    <t xml:space="preserve">Калий </t>
  </si>
  <si>
    <t>Магний</t>
  </si>
  <si>
    <t>Натрий</t>
  </si>
  <si>
    <t>Определение железа в крови</t>
  </si>
  <si>
    <t>Определение альфа-амилазы</t>
  </si>
  <si>
    <t>Определение активности АСТ</t>
  </si>
  <si>
    <t>Определение активности АЛТ</t>
  </si>
  <si>
    <t>Определение активности щелочной фосфатазы</t>
  </si>
  <si>
    <t>Проба Реберга(скорость клубочковой фильтрации)</t>
  </si>
  <si>
    <t>Определение ГГТ  (гамма-глутомил-трансфераза)</t>
  </si>
  <si>
    <t>Исследование лактатдегидрогеназа</t>
  </si>
  <si>
    <t>Исследование креатинкиназа</t>
  </si>
  <si>
    <t>Исследование фосфора</t>
  </si>
  <si>
    <t>АСЛО</t>
  </si>
  <si>
    <t>Определение СРБ</t>
  </si>
  <si>
    <t>Определение ревматоидного фактора</t>
  </si>
  <si>
    <t>КЩС (газов и электролитов крови с добавочными тестами (лактат, глюкоза, карбоксигемоглобин) на анализаторе</t>
  </si>
  <si>
    <t>LAB 31</t>
  </si>
  <si>
    <t>LAB 32</t>
  </si>
  <si>
    <t>LAB 33</t>
  </si>
  <si>
    <t>LAB 34</t>
  </si>
  <si>
    <t>LAB 35</t>
  </si>
  <si>
    <t>LAB 36</t>
  </si>
  <si>
    <t>LAB 37</t>
  </si>
  <si>
    <t>LAB 38</t>
  </si>
  <si>
    <t>LAB 39</t>
  </si>
  <si>
    <t>LAB 40</t>
  </si>
  <si>
    <t>LAB 41</t>
  </si>
  <si>
    <t>LAB 42</t>
  </si>
  <si>
    <t>LAB 43</t>
  </si>
  <si>
    <t>LAB 44</t>
  </si>
  <si>
    <t>LAB 45</t>
  </si>
  <si>
    <t>LAB 46</t>
  </si>
  <si>
    <t>LAB 47</t>
  </si>
  <si>
    <t>LAB 48</t>
  </si>
  <si>
    <t>LAB 49</t>
  </si>
  <si>
    <t>LAB 50</t>
  </si>
  <si>
    <t>LAB 51</t>
  </si>
  <si>
    <t>LAB 52</t>
  </si>
  <si>
    <t>LAB 53</t>
  </si>
  <si>
    <t>LAB 54</t>
  </si>
  <si>
    <t>LAB 55</t>
  </si>
  <si>
    <t>LAB 56</t>
  </si>
  <si>
    <t>LAB 57</t>
  </si>
  <si>
    <t>LAB 58</t>
  </si>
  <si>
    <t>LAB 59</t>
  </si>
  <si>
    <t>LAB 60</t>
  </si>
  <si>
    <t>LAB 61</t>
  </si>
  <si>
    <t>LAB 62</t>
  </si>
  <si>
    <t>LAB 63</t>
  </si>
  <si>
    <t>LAB 64</t>
  </si>
  <si>
    <t>LAB 65</t>
  </si>
  <si>
    <t>Кардиомаркеры</t>
  </si>
  <si>
    <t>Тропонин Т</t>
  </si>
  <si>
    <t>Д-Димер</t>
  </si>
  <si>
    <t xml:space="preserve">Миоглобин </t>
  </si>
  <si>
    <t>Натрийуретический пептид</t>
  </si>
  <si>
    <t>Коагулограмма</t>
  </si>
  <si>
    <t>Определение протромбинового времени (МНО)</t>
  </si>
  <si>
    <t>Определение фибриногена</t>
  </si>
  <si>
    <t>Тромбиное время</t>
  </si>
  <si>
    <t xml:space="preserve"> Активированное частичное тромбиновое время  (АЧТВ)</t>
  </si>
  <si>
    <t>Определение групп крови АВО</t>
  </si>
  <si>
    <t>Определение резус-фактора крови</t>
  </si>
  <si>
    <t>Реакция микропреципитации</t>
  </si>
  <si>
    <t>Серологические исследования</t>
  </si>
  <si>
    <t>LAB 66</t>
  </si>
  <si>
    <t>LAB 67</t>
  </si>
  <si>
    <t>LAB 68</t>
  </si>
  <si>
    <t>LAB 69</t>
  </si>
  <si>
    <t>LAB 70</t>
  </si>
  <si>
    <t>LAB 71</t>
  </si>
  <si>
    <t>LAB 72</t>
  </si>
  <si>
    <t>LAB 73</t>
  </si>
  <si>
    <t>LAB 74</t>
  </si>
  <si>
    <t>LAB 75</t>
  </si>
  <si>
    <t>LAB 76</t>
  </si>
  <si>
    <t>LAB 77</t>
  </si>
  <si>
    <t>ПРЕЙСКУРАНТ ЦЕН ПО ПЛАТНЫМ УСЛУГАМ</t>
  </si>
  <si>
    <t>ГКП на ПХВ "Городская больница №2" УЗ г.Шымкент</t>
  </si>
  <si>
    <t>Код услуги</t>
  </si>
  <si>
    <t>Наименование услуги</t>
  </si>
  <si>
    <t>Ед.измерения</t>
  </si>
  <si>
    <t>Стоимость услуги</t>
  </si>
  <si>
    <t>Примечание</t>
  </si>
  <si>
    <t>Сервисная палата</t>
  </si>
  <si>
    <t>PSP 01</t>
  </si>
  <si>
    <t>1 койко/день</t>
  </si>
  <si>
    <t>PSP 02</t>
  </si>
  <si>
    <t>Пребывание в сервисной палате для сопровождающего (без питания)</t>
  </si>
  <si>
    <t>Свободный выбор врача</t>
  </si>
  <si>
    <t>SVO 01</t>
  </si>
  <si>
    <t>Свободный выбор врача при родах (самопроизвольные роды)</t>
  </si>
  <si>
    <t>услуга</t>
  </si>
  <si>
    <t>SVO 02</t>
  </si>
  <si>
    <t>Свободный выбор врача при родах (роды путем кесарева сечения)</t>
  </si>
  <si>
    <t>Партнерские роды</t>
  </si>
  <si>
    <t>PAR 01</t>
  </si>
  <si>
    <t>Услуги привлечения профессионального партнёра при родах из числа сотрудников Предприятия</t>
  </si>
  <si>
    <t>PAR 02</t>
  </si>
  <si>
    <t>Услуги привлечения профессионального партнёра при родах иного выбранного лица</t>
  </si>
  <si>
    <t>KON 03</t>
  </si>
  <si>
    <t>Повторный консультативный прием в течении 7 календарных дней</t>
  </si>
  <si>
    <r>
      <t xml:space="preserve">Консультативный прием терапевтического профиля (терапевт, педиатр, гастроэтеролог, эндокринолог, невропотолог, ревматолог, пульмонолог, кардиолог, аллерголог, нефролог, инфекционист, сосудистый хирург) </t>
    </r>
    <r>
      <rPr>
        <b/>
        <i/>
        <sz val="12"/>
        <rFont val="Times New Roman"/>
        <family val="1"/>
        <charset val="204"/>
      </rPr>
      <t>на дому</t>
    </r>
  </si>
  <si>
    <r>
      <t xml:space="preserve">Консультативный прием хирургического профиля (акушер-гинеколог, онколог, маммолог, офтальмолог, профпатолог, проктолог, хирург, уролог, оториноларинголог, стомотолог) </t>
    </r>
    <r>
      <rPr>
        <b/>
        <i/>
        <sz val="12"/>
        <rFont val="Times New Roman"/>
        <family val="1"/>
        <charset val="204"/>
      </rPr>
      <t>на дому</t>
    </r>
  </si>
  <si>
    <t>ПРИМЕЧАНИЕ:</t>
  </si>
  <si>
    <t>Стоимость медикаментов будут меняться в зависимости от рыночных цен и курса валют.</t>
  </si>
  <si>
    <t>1 случай</t>
  </si>
  <si>
    <t>каждая услуга по показаниям</t>
  </si>
  <si>
    <t>IGL 01</t>
  </si>
  <si>
    <t>UFD 06</t>
  </si>
  <si>
    <t>Услуги ЛОР кабинета</t>
  </si>
  <si>
    <t>LOR 01</t>
  </si>
  <si>
    <t>LOR 02</t>
  </si>
  <si>
    <t>LOR 03</t>
  </si>
  <si>
    <t>LOR 04</t>
  </si>
  <si>
    <t>LOR 05</t>
  </si>
  <si>
    <t>LOR 06</t>
  </si>
  <si>
    <t>LOR 07</t>
  </si>
  <si>
    <t>LOR 08</t>
  </si>
  <si>
    <t>LOR 09</t>
  </si>
  <si>
    <t>LOR 10</t>
  </si>
  <si>
    <t>LOR 11</t>
  </si>
  <si>
    <t>LOR 12</t>
  </si>
  <si>
    <t>LOR 13</t>
  </si>
  <si>
    <t>Хирургические услуги (ЛОР операции)</t>
  </si>
  <si>
    <t>Хирургические услуги (урологические операции)</t>
  </si>
  <si>
    <t>HLO 01</t>
  </si>
  <si>
    <t>HLO 02</t>
  </si>
  <si>
    <t>HLO 03</t>
  </si>
  <si>
    <t>HLO 04</t>
  </si>
  <si>
    <t>HLO 05</t>
  </si>
  <si>
    <t>HLO 06</t>
  </si>
  <si>
    <t>HLO 07</t>
  </si>
  <si>
    <t>HLO 08</t>
  </si>
  <si>
    <t>HLO 09</t>
  </si>
  <si>
    <t>HLO 10</t>
  </si>
  <si>
    <t>HUR 01</t>
  </si>
  <si>
    <t>Хирургические услуги (операции)</t>
  </si>
  <si>
    <t>OPE 01</t>
  </si>
  <si>
    <t>OPE 02</t>
  </si>
  <si>
    <t>OPE 03</t>
  </si>
  <si>
    <t>OPE 04</t>
  </si>
  <si>
    <t>OPE 05</t>
  </si>
  <si>
    <t>OPE 06</t>
  </si>
  <si>
    <t>OPE 07</t>
  </si>
  <si>
    <t>OPE 08</t>
  </si>
  <si>
    <t>OPE 09</t>
  </si>
  <si>
    <t>ANE 01</t>
  </si>
  <si>
    <t>ANE 02</t>
  </si>
  <si>
    <t>ANE 03</t>
  </si>
  <si>
    <t>Анестезия</t>
  </si>
  <si>
    <t>GIN 01</t>
  </si>
  <si>
    <t>GIN 02</t>
  </si>
  <si>
    <t>GIN 03</t>
  </si>
  <si>
    <t>GIN 04</t>
  </si>
  <si>
    <t>GIN 05</t>
  </si>
  <si>
    <t>GIN 06</t>
  </si>
  <si>
    <t>GIN 07</t>
  </si>
  <si>
    <t>GIN 08</t>
  </si>
  <si>
    <t>GIN 09</t>
  </si>
  <si>
    <t>GIN 10</t>
  </si>
  <si>
    <t>GIN 11</t>
  </si>
  <si>
    <t>GIN 12</t>
  </si>
  <si>
    <t>GIN 13</t>
  </si>
  <si>
    <t>GIN 14</t>
  </si>
  <si>
    <t>GIN 15</t>
  </si>
  <si>
    <t>GIN 16</t>
  </si>
  <si>
    <t>GIN 17</t>
  </si>
  <si>
    <t>GIN 18</t>
  </si>
  <si>
    <t>GIN 19</t>
  </si>
  <si>
    <t>GIN 20</t>
  </si>
  <si>
    <t>УЗИ одного органа (печень, желчный пузырь, селезенка, поджелудочный железа, почки,молочных желез, мягких тканей, симфиза, мочевого пузыря с определением остаточной мочи)</t>
  </si>
  <si>
    <t>после 18-00 часов 20% скидка</t>
  </si>
  <si>
    <t xml:space="preserve">Утверждено
приказом Главного врача ГКП на ПХВ «Городская больница №2» управления здравоохранения города Шымкент
Приложение № 1
к приказу Главного врача ГКП на ПХВ «Городская больница №2» управления здравоохранения города Шымкент
от «______» ноября 2022 года № _______ н/қ
</t>
  </si>
  <si>
    <t>Иммуноблоглинговый анализ для качественного определения антител lgG к ядерным и цитоплазматическим антигенам в человеческой сыворотке или плазме</t>
  </si>
  <si>
    <t>Гинекологические  операции</t>
  </si>
  <si>
    <t>Лаборатория иммунодотинговых анализов</t>
  </si>
  <si>
    <t>LAB 78</t>
  </si>
  <si>
    <t>LAB 79</t>
  </si>
  <si>
    <t>LAB 80</t>
  </si>
  <si>
    <t>LAB 81</t>
  </si>
  <si>
    <t>LAB 82</t>
  </si>
  <si>
    <t>LAB 83</t>
  </si>
  <si>
    <t>LAB 84</t>
  </si>
  <si>
    <t>LAB 85</t>
  </si>
  <si>
    <t>LAB 86</t>
  </si>
  <si>
    <t>LAB 87</t>
  </si>
  <si>
    <t>LAB 88</t>
  </si>
  <si>
    <t>LAB 89</t>
  </si>
  <si>
    <t>LAB 90</t>
  </si>
  <si>
    <t>LAB 91</t>
  </si>
  <si>
    <t>LAB 92</t>
  </si>
  <si>
    <t>LAB 93</t>
  </si>
  <si>
    <t>LAB 94</t>
  </si>
  <si>
    <t>LAB 95</t>
  </si>
  <si>
    <t>LAB 96</t>
  </si>
  <si>
    <t>LAB 97</t>
  </si>
  <si>
    <t>LAB 98</t>
  </si>
  <si>
    <t>LAB 99</t>
  </si>
  <si>
    <t>LAB 100</t>
  </si>
  <si>
    <t>LAB 101</t>
  </si>
  <si>
    <t>LAB 102</t>
  </si>
  <si>
    <t>LAB 103</t>
  </si>
  <si>
    <t>LAB 104</t>
  </si>
  <si>
    <t>LAB 105</t>
  </si>
  <si>
    <t>LAB 106</t>
  </si>
  <si>
    <t>LAB 107</t>
  </si>
  <si>
    <t>LAB 108</t>
  </si>
  <si>
    <t>LAB 109</t>
  </si>
  <si>
    <t>LAB 110</t>
  </si>
  <si>
    <t>LAB 111</t>
  </si>
  <si>
    <t>LAB 112</t>
  </si>
  <si>
    <t>LAB 113</t>
  </si>
  <si>
    <t>LAB 114</t>
  </si>
  <si>
    <t>LAB 115</t>
  </si>
  <si>
    <t>LAB 116</t>
  </si>
  <si>
    <t>LAB 117</t>
  </si>
  <si>
    <t>LAB 118</t>
  </si>
  <si>
    <t>LAB 119</t>
  </si>
  <si>
    <t>LAB 120</t>
  </si>
  <si>
    <t>LAB 121</t>
  </si>
  <si>
    <t>LAB 122</t>
  </si>
  <si>
    <t>LAB 123</t>
  </si>
  <si>
    <t>LAB 124</t>
  </si>
  <si>
    <t>LAB 125</t>
  </si>
  <si>
    <t>LAB 126</t>
  </si>
  <si>
    <t>LAB 127</t>
  </si>
  <si>
    <t>LAB 128</t>
  </si>
  <si>
    <t>LAB 129</t>
  </si>
  <si>
    <t>LAB 130</t>
  </si>
  <si>
    <t>LAB 131</t>
  </si>
  <si>
    <t>LAB 132</t>
  </si>
  <si>
    <t>LAB 133</t>
  </si>
  <si>
    <t>LAB 134</t>
  </si>
  <si>
    <t>LAB 135</t>
  </si>
  <si>
    <t>LAB 136</t>
  </si>
  <si>
    <t>LAB 137</t>
  </si>
  <si>
    <t xml:space="preserve">Утверждено
приказом Главного врача ГКП на ПХВ «Городская больница №2» управления здравоохранения города Шымкент
Приложение № 1
к приказу Главного врача ГКП на ПХВ «Городская больница №2» управления здравоохранения города Шымкент
от «______» февраля 2023 года № _______ н/қ
</t>
  </si>
  <si>
    <t>LAB 138</t>
  </si>
  <si>
    <t>Анализы методом иммунохемилюминесценции</t>
  </si>
  <si>
    <t>PSP 03</t>
  </si>
  <si>
    <t>Услуги стомотолога</t>
  </si>
  <si>
    <t>STO01</t>
  </si>
  <si>
    <t>STO02</t>
  </si>
  <si>
    <t>STO03</t>
  </si>
  <si>
    <t>STO04</t>
  </si>
  <si>
    <t>STO05</t>
  </si>
  <si>
    <t>STO06</t>
  </si>
  <si>
    <t>STO07</t>
  </si>
  <si>
    <t>STO08</t>
  </si>
  <si>
    <t>STO09</t>
  </si>
  <si>
    <t>STO10</t>
  </si>
  <si>
    <t>STO11</t>
  </si>
  <si>
    <t>STO12</t>
  </si>
  <si>
    <t>STO13</t>
  </si>
  <si>
    <t>STO14</t>
  </si>
  <si>
    <t>STO15</t>
  </si>
  <si>
    <t>STO16</t>
  </si>
  <si>
    <t>STO17</t>
  </si>
  <si>
    <t>STO18</t>
  </si>
  <si>
    <t>STO19</t>
  </si>
  <si>
    <t>STO20</t>
  </si>
  <si>
    <t xml:space="preserve">Лечение кариеса </t>
  </si>
  <si>
    <t>Глубокий кариес</t>
  </si>
  <si>
    <t xml:space="preserve">Художественная реставрация зуба </t>
  </si>
  <si>
    <t xml:space="preserve">Лечение пульпита 1 канальный </t>
  </si>
  <si>
    <t xml:space="preserve">Лечение пульпита 3 каналов </t>
  </si>
  <si>
    <t>Лечение перидонтита 1 канальный</t>
  </si>
  <si>
    <t>Лечение перидонтита 3 канальный</t>
  </si>
  <si>
    <t>Лечение под коронкой</t>
  </si>
  <si>
    <t>Чистка (удаление зубного налета и камня)</t>
  </si>
  <si>
    <t>Инъекция линкомицина</t>
  </si>
  <si>
    <t xml:space="preserve">Лечение острых форм стоматита </t>
  </si>
  <si>
    <t xml:space="preserve">Удаление зуба </t>
  </si>
  <si>
    <t>Удаление зуба сложное</t>
  </si>
  <si>
    <t>Удаление зуба мудрости</t>
  </si>
  <si>
    <t>Уздечка языка</t>
  </si>
  <si>
    <t>Лечение кариеса (детский)</t>
  </si>
  <si>
    <t>Лечение пульпита (детский)</t>
  </si>
  <si>
    <t>Лечение периодонтита (детский)</t>
  </si>
  <si>
    <t>Удаление молочного зуба (детский)</t>
  </si>
  <si>
    <t>Удаление молочного зуба(сложное)  (детский)</t>
  </si>
  <si>
    <t xml:space="preserve">Утверждено
приказом Главного врача ГКП на ПХВ «Городская больница №2» управления здравоохранения города Шымкент
Приложение № 1
к приказу Главного врача ГКП на ПХВ «Городская больница №2» управления здравоохранения города Шымкент
от «______» ________ 2023 года № _______ н/қ
</t>
  </si>
  <si>
    <t>Главный бухгалтер</t>
  </si>
  <si>
    <t>Тулебекова Н.Т.</t>
  </si>
  <si>
    <t xml:space="preserve">                                                </t>
  </si>
  <si>
    <t>Аскербек А.Ғ.</t>
  </si>
  <si>
    <t>Ведущий специалист-экономист по финансовой работе</t>
  </si>
  <si>
    <t>Утверждаю</t>
  </si>
  <si>
    <t>Главный врач ГКП на ПХВ «Городская больница №2» управления здравоохранения города Шымкент</t>
  </si>
  <si>
    <t>_____________Позилов Б.Д.</t>
  </si>
  <si>
    <t>Приложение №1</t>
  </si>
  <si>
    <r>
      <t xml:space="preserve">        «</t>
    </r>
    <r>
      <rPr>
        <b/>
        <u/>
        <sz val="10"/>
        <rFont val="Times New Roman"/>
        <family val="1"/>
        <charset val="204"/>
      </rPr>
      <t xml:space="preserve">          </t>
    </r>
    <r>
      <rPr>
        <b/>
        <sz val="10"/>
        <rFont val="Times New Roman"/>
        <family val="1"/>
        <charset val="204"/>
      </rPr>
      <t xml:space="preserve">» </t>
    </r>
    <r>
      <rPr>
        <b/>
        <u/>
        <sz val="10"/>
        <rFont val="Times New Roman"/>
        <family val="1"/>
        <charset val="204"/>
      </rPr>
      <t xml:space="preserve">                                   </t>
    </r>
    <r>
      <rPr>
        <b/>
        <sz val="10"/>
        <rFont val="Times New Roman"/>
        <family val="1"/>
        <charset val="204"/>
      </rPr>
      <t xml:space="preserve"> 2023 г.</t>
    </r>
  </si>
  <si>
    <t>KON 05</t>
  </si>
  <si>
    <t>ПРЕЙСКУРАНТ ЦЕН</t>
  </si>
  <si>
    <t>№</t>
  </si>
  <si>
    <t xml:space="preserve">                        Наименование</t>
  </si>
  <si>
    <t>Металлокерамическая коронка  CoCr   (Noritake)</t>
  </si>
  <si>
    <t>Металлокерамическая коронка  CoCr  (Ivoclar In Line)</t>
  </si>
  <si>
    <t>Металлокерамическая коронка на импланте  (без абатмента клиники) (Ivoclar In Line)</t>
  </si>
  <si>
    <t>Металлокерамическая коронка на импланте   (винтовая фиксация) (Ivoclar In Line)</t>
  </si>
  <si>
    <t>Металлокерамическая промежуточные коронки</t>
  </si>
  <si>
    <t>Искуственная керамическая десна  (промежуток до 3-х ед)</t>
  </si>
  <si>
    <t>Циркониевая  коронка с индивидуальным нанесением керамической массы Ivoclar (e.max ceram-Германия)</t>
  </si>
  <si>
    <t>Цельно-фрезерованная  коронка из ZrO2 на имплантате  3D-PRO Multilayer</t>
  </si>
  <si>
    <t>Полная циркониевая анатомическая коронка  3D-PRO Bloomden (Китай)</t>
  </si>
  <si>
    <t>Индивидуальный абатмент из  ZrO2</t>
  </si>
  <si>
    <t>Циркониевый  абатмент + стоимость платформы</t>
  </si>
  <si>
    <t>WaxUp с восстановлением полной эстетики зубного ряда с фото протоколом в 3D формате в программе ExoCad</t>
  </si>
  <si>
    <t>Безметалловая керамика</t>
  </si>
  <si>
    <t>Керамическая коронка  E.MAX(Германия)  (метод окрашивания или   с нанесением)</t>
  </si>
  <si>
    <t>Керамическая коронка на имплантате  E.MAX (Германия) (метод окрашивания или  с нанесением)</t>
  </si>
  <si>
    <t>Винир  E.MAX(Германия)  (метод окрашивания или  с нанесением)</t>
  </si>
  <si>
    <t xml:space="preserve">Вкладка/накладка  E.MAX (Германия) </t>
  </si>
  <si>
    <t xml:space="preserve">Виниры, вкладки,накладки на рефракторе  E.MAX (Германия) </t>
  </si>
  <si>
    <t>Вкладки</t>
  </si>
  <si>
    <t>Вкладка культевая</t>
  </si>
  <si>
    <t>Вкладка внутрикорневая разборная CoCr</t>
  </si>
  <si>
    <t xml:space="preserve">Вкладка циркониевая  разборная </t>
  </si>
  <si>
    <t xml:space="preserve">Вкладка культевая циркониевая </t>
  </si>
  <si>
    <t>Вкладка культевая   E.MAX</t>
  </si>
  <si>
    <t>Цельнолитая коронка</t>
  </si>
  <si>
    <t>Цельнолитая коронка Cocr</t>
  </si>
  <si>
    <t>Временная пластмассовая коронка</t>
  </si>
  <si>
    <t>Временная пластмассовая отфрезерованная коронка длительного ношения  на системе CAD-CAM</t>
  </si>
  <si>
    <t>Временная коронка на имплантате отфрезерованная (без стоимости абатмента) на системе CAD-CAM</t>
  </si>
  <si>
    <t>Диагностика</t>
  </si>
  <si>
    <t xml:space="preserve">Диагностическая модель из простого гипса </t>
  </si>
  <si>
    <t>Диагностическая модель из супер гипса -3,4 класса</t>
  </si>
  <si>
    <t>Прикусные валики на жёстком базисе</t>
  </si>
  <si>
    <t>Починка, перебазировка</t>
  </si>
  <si>
    <t>Починка съемного протеза</t>
  </si>
  <si>
    <t>Приварка одного зуба</t>
  </si>
  <si>
    <t>Приварка одного кламмера</t>
  </si>
  <si>
    <t>Перебазировка съемного протеза</t>
  </si>
  <si>
    <t>Перебазировка (мягкая прокладка)</t>
  </si>
  <si>
    <t>Замена уплотнительных резинок в бюгельных протезах</t>
  </si>
  <si>
    <t>Съемные протезы</t>
  </si>
  <si>
    <t>Индивидуальная  ложка</t>
  </si>
  <si>
    <t>Микропротез до 3-х зубов</t>
  </si>
  <si>
    <t>Нейлоновый  микропротез  до 3-х зубов  (гибкий)</t>
  </si>
  <si>
    <t>Частичный съемный протез</t>
  </si>
  <si>
    <t>Польный съемный протез</t>
  </si>
  <si>
    <t>Протез на шаровых аттачментах  (без стоимости абатментов, гарнитуры)</t>
  </si>
  <si>
    <t>Полный, частично съемный протез с импортными зубами  (без стоимости  гарнитуры)</t>
  </si>
  <si>
    <t>Термо - бюгельный протез</t>
  </si>
  <si>
    <t xml:space="preserve">Съемный протез на Бал-аттачментах </t>
  </si>
  <si>
    <t>Условно-съемный прпотез на имплантах</t>
  </si>
  <si>
    <t>Изготовление балки  CoCr  (без стоимости абатмента)</t>
  </si>
  <si>
    <t>Бюгельные протезы</t>
  </si>
  <si>
    <t>Бюгельный протез шинирующий</t>
  </si>
  <si>
    <t>Съемный протез с гибкими кламерами (2 кламера)</t>
  </si>
  <si>
    <t>Бюгельный протез (Bio Dentoplast)</t>
  </si>
  <si>
    <t>Бюгельный протез (Bio Dentoplast micro)</t>
  </si>
  <si>
    <t>Металлокерамика</t>
  </si>
  <si>
    <t>Временная реставрация</t>
  </si>
  <si>
    <t xml:space="preserve">    10.1</t>
  </si>
  <si>
    <t xml:space="preserve">    10.2</t>
  </si>
  <si>
    <t xml:space="preserve">    10.3</t>
  </si>
  <si>
    <t xml:space="preserve">    10.4</t>
  </si>
  <si>
    <t xml:space="preserve">    9.1</t>
  </si>
  <si>
    <t xml:space="preserve">    9.2</t>
  </si>
  <si>
    <t xml:space="preserve">    9.3</t>
  </si>
  <si>
    <t xml:space="preserve">    9.4</t>
  </si>
  <si>
    <t xml:space="preserve">    9.5</t>
  </si>
  <si>
    <t xml:space="preserve">    9.6</t>
  </si>
  <si>
    <t xml:space="preserve">    9.7</t>
  </si>
  <si>
    <t xml:space="preserve">    9.8</t>
  </si>
  <si>
    <t xml:space="preserve">    9.9</t>
  </si>
  <si>
    <t xml:space="preserve">    9.10</t>
  </si>
  <si>
    <t xml:space="preserve">    9.11</t>
  </si>
  <si>
    <t xml:space="preserve">   8.1</t>
  </si>
  <si>
    <t xml:space="preserve">   8.2</t>
  </si>
  <si>
    <t xml:space="preserve">   8.3</t>
  </si>
  <si>
    <t xml:space="preserve">   8.4</t>
  </si>
  <si>
    <t xml:space="preserve">   8.5</t>
  </si>
  <si>
    <t xml:space="preserve">   8.6</t>
  </si>
  <si>
    <t>Безметалловая керамика с использованием 3D технологий ExoCAD и CADCAM систем</t>
  </si>
  <si>
    <t xml:space="preserve">  2.1</t>
  </si>
  <si>
    <t xml:space="preserve">   1.1</t>
  </si>
  <si>
    <t xml:space="preserve">   1.2</t>
  </si>
  <si>
    <t xml:space="preserve">   1.3</t>
  </si>
  <si>
    <t xml:space="preserve">   1.4</t>
  </si>
  <si>
    <t xml:space="preserve">   1.5</t>
  </si>
  <si>
    <t xml:space="preserve">   1.6</t>
  </si>
  <si>
    <t xml:space="preserve">  2.2</t>
  </si>
  <si>
    <t xml:space="preserve">  2.3</t>
  </si>
  <si>
    <t xml:space="preserve">  2.4</t>
  </si>
  <si>
    <t xml:space="preserve">  2.5</t>
  </si>
  <si>
    <t xml:space="preserve">  2.6</t>
  </si>
  <si>
    <t xml:space="preserve">  3.1</t>
  </si>
  <si>
    <t xml:space="preserve">  3.2</t>
  </si>
  <si>
    <t xml:space="preserve">  3.3</t>
  </si>
  <si>
    <t xml:space="preserve">  3.4</t>
  </si>
  <si>
    <t xml:space="preserve">  3.5</t>
  </si>
  <si>
    <t xml:space="preserve">  4.1</t>
  </si>
  <si>
    <t xml:space="preserve">  4.2</t>
  </si>
  <si>
    <t xml:space="preserve">  4.3</t>
  </si>
  <si>
    <t xml:space="preserve">  4.4</t>
  </si>
  <si>
    <t xml:space="preserve">  4.5</t>
  </si>
  <si>
    <t xml:space="preserve">  5.1</t>
  </si>
  <si>
    <t xml:space="preserve">  6.1</t>
  </si>
  <si>
    <t xml:space="preserve">  6.2</t>
  </si>
  <si>
    <t xml:space="preserve">  6.3</t>
  </si>
  <si>
    <t xml:space="preserve"> 7.1</t>
  </si>
  <si>
    <t xml:space="preserve"> 7.2</t>
  </si>
  <si>
    <t xml:space="preserve">  7.3</t>
  </si>
  <si>
    <t xml:space="preserve">Лабараторных работ DIASTOM-LAB                   </t>
  </si>
  <si>
    <t xml:space="preserve">   Цена (без НДС)</t>
  </si>
  <si>
    <t>ЦЕНА</t>
  </si>
  <si>
    <t>1,12 НДС+проезд</t>
  </si>
  <si>
    <t>Био Дента пласт</t>
  </si>
  <si>
    <t xml:space="preserve">    9.12</t>
  </si>
  <si>
    <t>к Договору №_______</t>
  </si>
  <si>
    <t>от "____" ___________ 2023 г.</t>
  </si>
  <si>
    <t>"Заказчик"                                                    "Исполнитель"</t>
  </si>
  <si>
    <t xml:space="preserve">ГКП на ПХВ "Городская больница №2"                                                                  </t>
  </si>
  <si>
    <t>STO 21</t>
  </si>
  <si>
    <t>STO 22</t>
  </si>
  <si>
    <t>STO 23</t>
  </si>
  <si>
    <t>STO 24</t>
  </si>
  <si>
    <t>STO 25</t>
  </si>
  <si>
    <t>Начальник планово-экономического отдела</t>
  </si>
  <si>
    <t>KON 01</t>
  </si>
  <si>
    <t>Консультативный прием терапевта</t>
  </si>
  <si>
    <t>Консультативный прием педиатра</t>
  </si>
  <si>
    <t>Консультативный прием гастроэтеролога</t>
  </si>
  <si>
    <t>Консультативный прием эндокринолога</t>
  </si>
  <si>
    <t>Консультативный прием невропотолога</t>
  </si>
  <si>
    <t>Консультативный прием ревматолога</t>
  </si>
  <si>
    <t>Консультативный прием пульмонолога</t>
  </si>
  <si>
    <t>Консультативный прием кардиолога</t>
  </si>
  <si>
    <t>Консультативный прием аллерголога</t>
  </si>
  <si>
    <t xml:space="preserve">Консультативный прием нефролога </t>
  </si>
  <si>
    <t>Консультативный прием инфекциониста</t>
  </si>
  <si>
    <t>Консультативный прием сосудистого хирурга</t>
  </si>
  <si>
    <t>Консультативный прием гематолога</t>
  </si>
  <si>
    <t>KON 02</t>
  </si>
  <si>
    <t xml:space="preserve">Консультативный прием акушера-гинеколога </t>
  </si>
  <si>
    <t>Консультативный прием онколога</t>
  </si>
  <si>
    <t>Консультативный прием маммолога</t>
  </si>
  <si>
    <t>Консультативный прием офтальмолога</t>
  </si>
  <si>
    <t>Консультативный прием профпатолога</t>
  </si>
  <si>
    <t>Консультативный прием проктолога</t>
  </si>
  <si>
    <t>Консультативный прием хирурга</t>
  </si>
  <si>
    <t>Консультативный прием уролога</t>
  </si>
  <si>
    <t>Консультативный прием оториноларинголога</t>
  </si>
  <si>
    <t>Консультативный прием стомотолога</t>
  </si>
  <si>
    <t xml:space="preserve"> </t>
  </si>
  <si>
    <t>Консультативный прием хирургического профиля (акушер-гинеколог, онколог, маммолог, офтальмолог, профпатолог, проктолог, хирург, уролог, оториноларинголог, стомотолог)</t>
  </si>
  <si>
    <r>
      <t xml:space="preserve">Консультативный прием терапевтического профиля (терапевт, педиатр, гастроэтеролог, эндокринолог, невропотолог, ревматолог, пульмонолог, кардиолог, аллерголог, нефролог, инфекционист, сосудистый хирург, гематолог) </t>
    </r>
    <r>
      <rPr>
        <b/>
        <sz val="12"/>
        <rFont val="Times New Roman"/>
        <family val="1"/>
        <charset val="204"/>
      </rPr>
      <t>Выбор  врача</t>
    </r>
  </si>
  <si>
    <r>
      <t>Консультативный прием терапевтического профиля (терапевт, педиатр, гастроэтеролог, эндокринолог, невропотолог, ревматолог, пульмонолог, кардиолог, аллерголог, нефролог, инфекционист, сосудистый хирург, гематолог)</t>
    </r>
    <r>
      <rPr>
        <b/>
        <sz val="12"/>
        <rFont val="Times New Roman"/>
        <family val="1"/>
        <charset val="204"/>
      </rPr>
      <t xml:space="preserve"> Выбор  врача</t>
    </r>
  </si>
  <si>
    <r>
      <t xml:space="preserve">Консультативный прием хирургического профиля (акушер-гинеколог, онколог, маммолог, офтальмолог, профпатолог, проктолог, хирург, уролог, оториноларинголог, стомотолог) </t>
    </r>
    <r>
      <rPr>
        <b/>
        <sz val="12"/>
        <rFont val="Times New Roman"/>
        <family val="1"/>
        <charset val="204"/>
      </rPr>
      <t>Выбор  врача</t>
    </r>
  </si>
  <si>
    <r>
      <t xml:space="preserve">Консультативный прием хирургического профиля (акушер-гинеколог, онколог, маммолог, офтальмолог, профпатолог, проктолог, хирург, уролог, оториноларинголог, стомотолог)  </t>
    </r>
    <r>
      <rPr>
        <b/>
        <sz val="12"/>
        <rFont val="Times New Roman"/>
        <family val="1"/>
        <charset val="204"/>
      </rPr>
      <t>Выбор  врача</t>
    </r>
  </si>
  <si>
    <t>UZI 18</t>
  </si>
  <si>
    <t>UFD 07</t>
  </si>
  <si>
    <t>ЭКГ на дому (снятие+расшифровка)</t>
  </si>
  <si>
    <t>UZI 19</t>
  </si>
  <si>
    <t>УЗИ сердца на дому</t>
  </si>
  <si>
    <t xml:space="preserve">УЗИ комплекс (печени, желчного пузыря, поджелудочной железы, селезенки, почки) на дому </t>
  </si>
  <si>
    <r>
      <t xml:space="preserve">        «</t>
    </r>
    <r>
      <rPr>
        <b/>
        <u/>
        <sz val="10"/>
        <rFont val="Times New Roman"/>
        <family val="1"/>
        <charset val="204"/>
      </rPr>
      <t xml:space="preserve">          </t>
    </r>
    <r>
      <rPr>
        <b/>
        <sz val="10"/>
        <rFont val="Times New Roman"/>
        <family val="1"/>
        <charset val="204"/>
      </rPr>
      <t xml:space="preserve">» </t>
    </r>
    <r>
      <rPr>
        <b/>
        <u/>
        <sz val="10"/>
        <rFont val="Times New Roman"/>
        <family val="1"/>
        <charset val="204"/>
      </rPr>
      <t xml:space="preserve">                                   </t>
    </r>
    <r>
      <rPr>
        <b/>
        <sz val="10"/>
        <rFont val="Times New Roman"/>
        <family val="1"/>
        <charset val="204"/>
      </rPr>
      <t xml:space="preserve"> 2024 г.</t>
    </r>
  </si>
  <si>
    <t>Пребывание в сервисной палате (без питания)</t>
  </si>
  <si>
    <t>Пребывание в сервисной палате  ( без сан.удобств,без питания)</t>
  </si>
  <si>
    <t>Стоимость 1 койко-дня без учета питания и медикаментов одноместной палаты</t>
  </si>
  <si>
    <t>Пребывание пациента в палате пробуждения (до 2 часов)</t>
  </si>
  <si>
    <t>Пребывание пациента в ОАРИТ</t>
  </si>
  <si>
    <t>Индивидуальный пост медицинской сестры на 1-го пациента (24 часа)</t>
  </si>
  <si>
    <t>сутки</t>
  </si>
  <si>
    <t>Сервисная палата (нейрохирургия)</t>
  </si>
  <si>
    <t>PSN 01</t>
  </si>
  <si>
    <t>PSN 02</t>
  </si>
  <si>
    <t>PSN 03</t>
  </si>
  <si>
    <t>PSN 04</t>
  </si>
  <si>
    <t>Интервенционная хирургия (операции)</t>
  </si>
  <si>
    <t>INT 01</t>
  </si>
  <si>
    <t>INT 02</t>
  </si>
  <si>
    <t>INT 03</t>
  </si>
  <si>
    <t>INT 04</t>
  </si>
  <si>
    <t>INT 05</t>
  </si>
  <si>
    <t>INT 06</t>
  </si>
  <si>
    <t>INT 07</t>
  </si>
  <si>
    <t>INT 08</t>
  </si>
  <si>
    <t>INT 09</t>
  </si>
  <si>
    <t>INT 10</t>
  </si>
  <si>
    <t>INT 11</t>
  </si>
  <si>
    <t>INT 12</t>
  </si>
  <si>
    <t>INT 13</t>
  </si>
  <si>
    <t>INT 14</t>
  </si>
  <si>
    <t xml:space="preserve">Операция иссечения АВМ головного мозга </t>
  </si>
  <si>
    <t>Ангиографическое исследование сосудистой системы головного и спинного мозга</t>
  </si>
  <si>
    <t xml:space="preserve">Клипирование аневризмы сосудов головного мозга </t>
  </si>
  <si>
    <t>Эндоваскулярное выключение аневризмы сосудов головного мозга</t>
  </si>
  <si>
    <t>Эндоваскулярная эмболизация АВМ</t>
  </si>
  <si>
    <t>Операция стентирования при стенозе сонных и позвоночных артерий</t>
  </si>
  <si>
    <t>Операция каротидная эндартерэктомия</t>
  </si>
  <si>
    <t xml:space="preserve">Операция по удалению каверномы больших полушарий </t>
  </si>
  <si>
    <t>Операция по удалению каверномы ствола мозга, мозжечка глубинных отделов больших полушарий</t>
  </si>
  <si>
    <t>Операция микроваскулярная декомпрессия при невралгии тройничного нерва</t>
  </si>
  <si>
    <t>Эндоваскулярная эмболизация или окклюзия сосудов головы и шеи</t>
  </si>
  <si>
    <t xml:space="preserve">Эндоваскулярное стентирование интракраниальных сосудов </t>
  </si>
  <si>
    <t>Экстра-интракраниальное васкулярное шунтирование</t>
  </si>
  <si>
    <t>Чрезкожная радиочастотная абляция тройничного нерва</t>
  </si>
  <si>
    <t>Операции при нейротравматических и хирургических патологиях головного мозга</t>
  </si>
  <si>
    <t>Резекционная трепанация черепа, удаление вдавленного перелома костей черепа</t>
  </si>
  <si>
    <t>Операция вдавленный перелом костей свода черепа c одномоментной пластикой акриловым протезом</t>
  </si>
  <si>
    <t>Резекционная трепанация черепа удаление вдаленного перелома</t>
  </si>
  <si>
    <t>Резекционная трепанация черепа удаление внутримозговой гематомы</t>
  </si>
  <si>
    <t>Дренирование внутримозговой гематомы (локальный фибринолиз)</t>
  </si>
  <si>
    <t>Костно-пластическая трепанация черепа удаление эпидуральной гематомы</t>
  </si>
  <si>
    <t>Резекционная трепанация черепа удаление эпидуральной гематомы</t>
  </si>
  <si>
    <t>Резекционная трепанация черепа удаление субдуральной гематомы</t>
  </si>
  <si>
    <t>Удаление несостоятельного трансплантата</t>
  </si>
  <si>
    <t>Краниопластика</t>
  </si>
  <si>
    <t>Дренирование хронической субдуральной гематомы</t>
  </si>
  <si>
    <t>Удаления хронической субдуральной гематомы</t>
  </si>
  <si>
    <t>Пластика кожных дефектов волосистой части головы и тела</t>
  </si>
  <si>
    <t>Декомпрессивная краниоэктомия</t>
  </si>
  <si>
    <t>Установка датчика внутричерепного давления различной локализации</t>
  </si>
  <si>
    <t>Операции при спинальных патологиях</t>
  </si>
  <si>
    <t>Микрохиругическое удаление грыжи диска</t>
  </si>
  <si>
    <t xml:space="preserve">Эндоскопическое удаление грыжи диска </t>
  </si>
  <si>
    <t xml:space="preserve">Реконструктивно-стабилизирующие операции (декомпрессия сруктур спинного мозга, резекция переднего и заднего опорного комплекса,  коррекция физиологической оси позвоночника и фиксация имплантами) </t>
  </si>
  <si>
    <t xml:space="preserve">Установка межтеловых имплантов (кейджа) </t>
  </si>
  <si>
    <t>Микрохирургическое удаление интрамедуллярных опухолей спинного мозга</t>
  </si>
  <si>
    <t>Микрохирургическое удаление экстрамедуллярных опухолей спинного мозга, в том числе сирингомиелитических кисти эпидуральных абсцессов, паразитарных заболевании позвоночника и спинного мозга</t>
  </si>
  <si>
    <t>Декомпрессия кранивертебрального
перехода (Арнольда Киари)</t>
  </si>
  <si>
    <t>Невролиз. Пластика периферических нервов.</t>
  </si>
  <si>
    <t>Операция по снятию металлоконструкции</t>
  </si>
  <si>
    <t>Чрезкожная вертебропластика</t>
  </si>
  <si>
    <t>Биопсия тела позвоночника</t>
  </si>
  <si>
    <t>Лазерная вапоризация межпозвоночных дисков</t>
  </si>
  <si>
    <t xml:space="preserve">Фиксация позвоночника (Трансартикулярная, транспедикулярная, атланто-окципитальная, комбинированная и т.д.) </t>
  </si>
  <si>
    <t>Радиочастотная термодеструкция фасеток</t>
  </si>
  <si>
    <t>Кифопластика</t>
  </si>
  <si>
    <t>Новообразование мягких тканей шеи, спины (ревизия раны)</t>
  </si>
  <si>
    <t>Операции с применением MISS технологии с использованием тубулярных систем (микрохирургическая декомпрессия структур спинного мозга с установкой импланта: АILF, TLIF, DLIF)</t>
  </si>
  <si>
    <t xml:space="preserve">Операция при онкологических патологиях головного мозга </t>
  </si>
  <si>
    <t>Эндоскопическое  удаление аденомы гипофиза (трансназально)</t>
  </si>
  <si>
    <t>Микроскопическое  удаление аденомы гипофиза (транскраниально)</t>
  </si>
  <si>
    <t xml:space="preserve">Микроскопическое удаление глиом больших полушарий головного мозга </t>
  </si>
  <si>
    <t>Микроскопическое удаление глиом червя и полушарий  мозжечка</t>
  </si>
  <si>
    <t>Микроскопическое удаление конвекситальных менингиом (до 6 сантиметров)</t>
  </si>
  <si>
    <t>Микроскопическое удаление конвекситальных менингиом (больше 6 сантиметров)</t>
  </si>
  <si>
    <t>Микроскопическое удаление менингиом ольфакторной ямки (до 6 сантиметров)</t>
  </si>
  <si>
    <t>Микроскопическое удаление менингиом ольфакторной ямки (больше 6 сантиметров)</t>
  </si>
  <si>
    <t>Микроскопическое удаление менингиом крыльев основной кости латеральной части</t>
  </si>
  <si>
    <t>Микроскопическое удаление менингиом крыльев основной кости медиальной части</t>
  </si>
  <si>
    <t xml:space="preserve">Микроскопическое удаление менингиом средней трети фалькса </t>
  </si>
  <si>
    <t>Микроскопическое удаление менингиом передней и задней трети фалькса</t>
  </si>
  <si>
    <t>Микроскопическое удаление менингиом субтенториального расположения</t>
  </si>
  <si>
    <t>Микроскопическое удаление метастазов головного мозга супратенториального расположения</t>
  </si>
  <si>
    <t>Микроскопическое удаление метастазов полушарий мозжечка</t>
  </si>
  <si>
    <t>Микроскопическое удаление каверномы головного мозга</t>
  </si>
  <si>
    <t>Микроскопическое удаление опухолей мосто-мозжечкового угла</t>
  </si>
  <si>
    <t>Микроскопическое удаление холестеатом субтенториального расположения</t>
  </si>
  <si>
    <t xml:space="preserve">Удаление абсцесса головного мозга </t>
  </si>
  <si>
    <t>Эндоскопического удаления опухолей III желудочка</t>
  </si>
  <si>
    <t xml:space="preserve">Эндоскопического удаления опухолей боковых желудочков </t>
  </si>
  <si>
    <t>Микрохирургическое удаления глиом головного мозга супратенториального локализации</t>
  </si>
  <si>
    <t>Вентрикулоатриостомии</t>
  </si>
  <si>
    <t>Вентрикулоперитонеостомия</t>
  </si>
  <si>
    <t>Ревизия шунта</t>
  </si>
  <si>
    <t>Удаление опухолей костей свода черепа</t>
  </si>
  <si>
    <t>Удаление образования мягких тканей волосистой части головы</t>
  </si>
  <si>
    <t>Наложение вентрикулодренажа по Арендту</t>
  </si>
  <si>
    <t>Транскраниальное удаление опухолей III и боковых желудочков, мозолистого тело</t>
  </si>
  <si>
    <t>Люмбоперитонеальное шунтирование</t>
  </si>
  <si>
    <t>Длительное люмбальное дренирование</t>
  </si>
  <si>
    <t>Удаление образований области верхушки пирамиды (петрокливальной менингиомы, образований области ската)</t>
  </si>
  <si>
    <t>Одномоментное удаление множественных опухолей</t>
  </si>
  <si>
    <t>Дополнительные услуги при операциях</t>
  </si>
  <si>
    <t>Интраоперационный нейромониторинг</t>
  </si>
  <si>
    <t>Нейронавигация</t>
  </si>
  <si>
    <t>Оперативные вмешательства с участием  Медетова Е.Ж.</t>
  </si>
  <si>
    <t>Оперативные вмешательства с участием  Кулмирзаева М.А.</t>
  </si>
  <si>
    <t>Оперативные вмешательства с участием  Сансызбаева А.Б.</t>
  </si>
  <si>
    <t>Операция при сосудистых патологиях</t>
  </si>
  <si>
    <t>Цены без ИМН</t>
  </si>
  <si>
    <t>час</t>
  </si>
  <si>
    <t>SOP 01</t>
  </si>
  <si>
    <t>SOP 02</t>
  </si>
  <si>
    <t>SOP 03</t>
  </si>
  <si>
    <t>SOP 04</t>
  </si>
  <si>
    <t>SOP 05</t>
  </si>
  <si>
    <t>SOP 06</t>
  </si>
  <si>
    <t>SOP 07</t>
  </si>
  <si>
    <t>SOP 08</t>
  </si>
  <si>
    <t>SOP 09</t>
  </si>
  <si>
    <t>SOP 10</t>
  </si>
  <si>
    <t>SOP 11</t>
  </si>
  <si>
    <t>SOP 12</t>
  </si>
  <si>
    <t>SOP 13</t>
  </si>
  <si>
    <t>SOP 14</t>
  </si>
  <si>
    <t>NEU 01</t>
  </si>
  <si>
    <t>NEU 02</t>
  </si>
  <si>
    <t>NEU 03</t>
  </si>
  <si>
    <t>NEU 04</t>
  </si>
  <si>
    <t>NEU 05</t>
  </si>
  <si>
    <t>NEU 06</t>
  </si>
  <si>
    <t>NEU 07</t>
  </si>
  <si>
    <t>NEU 08</t>
  </si>
  <si>
    <t>NEU 09</t>
  </si>
  <si>
    <t>NEU 10</t>
  </si>
  <si>
    <t>NEU 11</t>
  </si>
  <si>
    <t>NEU 12</t>
  </si>
  <si>
    <t>NEU 13</t>
  </si>
  <si>
    <t>NEU 14</t>
  </si>
  <si>
    <t>NEU 15</t>
  </si>
  <si>
    <t>SPI 01</t>
  </si>
  <si>
    <t>SPI 02</t>
  </si>
  <si>
    <t>SPI 03</t>
  </si>
  <si>
    <t>SPI 04</t>
  </si>
  <si>
    <t>SPI 05</t>
  </si>
  <si>
    <t>SPI 06</t>
  </si>
  <si>
    <t>SPI 07</t>
  </si>
  <si>
    <t>SPI 08</t>
  </si>
  <si>
    <t>SPI 09</t>
  </si>
  <si>
    <t>SPI 10</t>
  </si>
  <si>
    <t>SPI 11</t>
  </si>
  <si>
    <t>SPI 12</t>
  </si>
  <si>
    <t>SPI 13</t>
  </si>
  <si>
    <t>SPI 14</t>
  </si>
  <si>
    <t>SPI 15</t>
  </si>
  <si>
    <t>SPI 16</t>
  </si>
  <si>
    <t>SPI 17</t>
  </si>
  <si>
    <t>ONC 01</t>
  </si>
  <si>
    <t>DOP 01</t>
  </si>
  <si>
    <t>DOP 02</t>
  </si>
  <si>
    <t>DOP 03</t>
  </si>
  <si>
    <t>DOP 04</t>
  </si>
  <si>
    <t>DOP 05</t>
  </si>
  <si>
    <t>ONC 02</t>
  </si>
  <si>
    <t>ONC 03</t>
  </si>
  <si>
    <t>ONC 04</t>
  </si>
  <si>
    <t>ONC 05</t>
  </si>
  <si>
    <t>ONC 06</t>
  </si>
  <si>
    <t>ONC 07</t>
  </si>
  <si>
    <t>ONC 08</t>
  </si>
  <si>
    <t>ONC 09</t>
  </si>
  <si>
    <t>ONC 10</t>
  </si>
  <si>
    <t>ONC 11</t>
  </si>
  <si>
    <t>ONC 12</t>
  </si>
  <si>
    <t>ONC 13</t>
  </si>
  <si>
    <t>ONC 14</t>
  </si>
  <si>
    <t>ONC 15</t>
  </si>
  <si>
    <t>ONC 16</t>
  </si>
  <si>
    <t>ONC 17</t>
  </si>
  <si>
    <t>ONC 18</t>
  </si>
  <si>
    <t>ONC 19</t>
  </si>
  <si>
    <t>ONC 20</t>
  </si>
  <si>
    <t>ONC 21</t>
  </si>
  <si>
    <t>ONC 22</t>
  </si>
  <si>
    <t>ONC 23</t>
  </si>
  <si>
    <t>ONC 24</t>
  </si>
  <si>
    <t>ONC 25</t>
  </si>
  <si>
    <t>ONC 26</t>
  </si>
  <si>
    <t>ONC 27</t>
  </si>
  <si>
    <t>ONC 28</t>
  </si>
  <si>
    <t>ONC 29</t>
  </si>
  <si>
    <t>ONC 30</t>
  </si>
  <si>
    <t>ONC 31</t>
  </si>
  <si>
    <t>ONC 32</t>
  </si>
  <si>
    <t>Нейрохирургия (операции)</t>
  </si>
  <si>
    <t>Консультация нейрохирурга кандидата медицинских наук, Phd Медетова Е.Ж.</t>
  </si>
  <si>
    <t>Консультативный прием профпатолога кандидата медицинских наук, Досыбаева Г.Н.</t>
  </si>
  <si>
    <r>
      <t xml:space="preserve">Медицинское обследование лиц, поступающих  на учебу, работу по форме №075/У (терапевт, хирург, лор, невропатолог, офтальмолог, профпатолог, флюрография) </t>
    </r>
    <r>
      <rPr>
        <i/>
        <sz val="12"/>
        <rFont val="Times New Roman"/>
        <family val="1"/>
        <charset val="204"/>
      </rPr>
      <t xml:space="preserve"> обследование на  яйца гельминтов, на сифилис по профилю</t>
    </r>
  </si>
  <si>
    <t>UFD 08</t>
  </si>
  <si>
    <t>UFD 09</t>
  </si>
  <si>
    <t>UFD 10</t>
  </si>
  <si>
    <t>UFD 11</t>
  </si>
  <si>
    <t>UFD 12</t>
  </si>
  <si>
    <t xml:space="preserve">Эзофагоскопия </t>
  </si>
  <si>
    <t>Тотальная видеоколоноскопия</t>
  </si>
  <si>
    <t>Ректоскопия</t>
  </si>
  <si>
    <t>Ректосигмоскопия</t>
  </si>
  <si>
    <t>Бронхоскопия</t>
  </si>
  <si>
    <t>Ларингоскопия</t>
  </si>
  <si>
    <t>UFD 13</t>
  </si>
  <si>
    <t>UFD 14</t>
  </si>
  <si>
    <t>UFD 15</t>
  </si>
  <si>
    <t>Эзофагогастроскопия</t>
  </si>
  <si>
    <t>Эндоскопическая щипковая биопсия</t>
  </si>
  <si>
    <t>Определение кортизола в сыворотке крови методом иммунохемилюминесценции</t>
  </si>
  <si>
    <t>на дому</t>
  </si>
  <si>
    <t>ЭФГДС</t>
  </si>
  <si>
    <t>-</t>
  </si>
  <si>
    <t>Реконструктивные операции на сплетения и периферические нервы</t>
  </si>
  <si>
    <t>Блокада (фасеточная,корешковая)</t>
  </si>
  <si>
    <t>Консультация терапевта Позилова Б.Д.</t>
  </si>
  <si>
    <t xml:space="preserve">Аортография (Селективная ангиография артерий нижних конечностей). </t>
  </si>
  <si>
    <t>Ангиокардиография полой вены</t>
  </si>
  <si>
    <t>Эндоваскулярная баллонная ангиопластика сосудов</t>
  </si>
  <si>
    <t>Эндоваскулярное стентирование сосудов</t>
  </si>
  <si>
    <t>Эндоваскулярное стентирование сосудов головы и шеи</t>
  </si>
  <si>
    <t>Эндоваскулярные операции на сосудах</t>
  </si>
  <si>
    <t>Другие эндоваскулярные процедуры на других сосудах</t>
  </si>
  <si>
    <t>Эндоваскулярная эмболизация (и/или склерозирование) при варикоцеле</t>
  </si>
  <si>
    <t>Эндоваскулярная эмболизация сосудов</t>
  </si>
  <si>
    <t>Эндоваскулярная селективная катетеризация артерий для длительной инфузионной терапии</t>
  </si>
  <si>
    <t>Чрескожная чреспеченочная холецистохолангиостомия</t>
  </si>
  <si>
    <t>Замена чреспеченочного дренажа желчных протоков</t>
  </si>
  <si>
    <t>Эндоваскулярные вмешательства на сердце</t>
  </si>
  <si>
    <t>Чрескожная транслюминальная коронарная ангиопластика</t>
  </si>
  <si>
    <t>INT 15</t>
  </si>
  <si>
    <t>Эндоваскулярные операции, в том числе на магистральных сосудах</t>
  </si>
  <si>
    <t>INT 16</t>
  </si>
  <si>
    <t>Стентирование почечных, подвздошных, бедренных артерий</t>
  </si>
  <si>
    <t>INT 17</t>
  </si>
  <si>
    <t>Рентгеноэндоваскулярная эмболизация (+электрокоагуляция)</t>
  </si>
  <si>
    <t>INT 18</t>
  </si>
  <si>
    <t>Эндоваскулярная эмболизация сосудов тазовых органов, маточных артерий</t>
  </si>
  <si>
    <t>INT 19</t>
  </si>
  <si>
    <t>Внутрисосудистый тромболизис церебральных артерий и синусов</t>
  </si>
  <si>
    <t>INT 20</t>
  </si>
  <si>
    <t>Эндоваскулярная имплантация стент-графта в аорту</t>
  </si>
  <si>
    <t>INT 21</t>
  </si>
  <si>
    <t>Радиочастотная абляция опухолей печени</t>
  </si>
  <si>
    <t>INT 22</t>
  </si>
  <si>
    <t>Имплантация/удаление интравенозного кава-фильтра</t>
  </si>
  <si>
    <t>PLA 01</t>
  </si>
  <si>
    <t>Промывание локун. нёбных миндалин</t>
  </si>
  <si>
    <t xml:space="preserve">Стерилизация маточных труб </t>
  </si>
  <si>
    <t>Экстирпация матки Лапароскопически</t>
  </si>
  <si>
    <t>Гистероскопия</t>
  </si>
  <si>
    <t xml:space="preserve">Введение тампонов с лекарственными средствами </t>
  </si>
  <si>
    <t>Плазмолифтинг</t>
  </si>
  <si>
    <t>FIZ 12</t>
  </si>
  <si>
    <t>Ультразвуковая терапия</t>
  </si>
  <si>
    <t>Общеклинические методы</t>
  </si>
  <si>
    <t xml:space="preserve">Анализ мочи по Зимницкому </t>
  </si>
  <si>
    <t xml:space="preserve">Анализ мочи по Нечипоренко </t>
  </si>
  <si>
    <t xml:space="preserve">Исследование кала (копрограмма) общеклиническое </t>
  </si>
  <si>
    <t xml:space="preserve">Исследование мазка на наличие околоплодных вод </t>
  </si>
  <si>
    <t xml:space="preserve">Исследование мокроты общеклиническое </t>
  </si>
  <si>
    <t>Исследование урогенитального мазка общеклиническое</t>
  </si>
  <si>
    <t xml:space="preserve">Исследование секрета простаты общеклиническое </t>
  </si>
  <si>
    <t xml:space="preserve">Исследование семенной жидкости общеклиническое (исследование спермы) </t>
  </si>
  <si>
    <t xml:space="preserve">Исследование синовиальной жидкости общеклиническое </t>
  </si>
  <si>
    <t xml:space="preserve">Исследование спинномозговой жидкости общеклиническое </t>
  </si>
  <si>
    <t xml:space="preserve">Исследование транссудатов и экссудатов общеклиническое </t>
  </si>
  <si>
    <t>Исследование кала на простейшие и гельминты ручными методами (яйцеглист)</t>
  </si>
  <si>
    <t>Исследование на малярию ручными методами («толстая капля», мазок крови)</t>
  </si>
  <si>
    <t xml:space="preserve">Обнаружение скрытой крови в кале качественное </t>
  </si>
  <si>
    <t xml:space="preserve">Иследование перианального соскоба </t>
  </si>
  <si>
    <t xml:space="preserve">Определение глюкозы в моче (качественно) </t>
  </si>
  <si>
    <t xml:space="preserve">Определение глюкозы в суточной моче </t>
  </si>
  <si>
    <t>Определение желчных пигментов в моче</t>
  </si>
  <si>
    <t xml:space="preserve">Определение кетоновых тел в моче ручным </t>
  </si>
  <si>
    <t xml:space="preserve">Определение степени чистоты гинекологического мазка </t>
  </si>
  <si>
    <t>Определение суточной протеинурии в моче</t>
  </si>
  <si>
    <t>Иследование общего анализа мочи на анализаторе (физико-химические свойства с подсчетом количества клеточных элементов мочевого осадка)</t>
  </si>
  <si>
    <t xml:space="preserve">Исследование мочевого осадка с подсчетом абсолютного количества всех клеточных элементов (лейкоциты, эритроциты, бактерии, цилиндры, эпителий) </t>
  </si>
  <si>
    <t xml:space="preserve">Определение белка в моче (количественно) </t>
  </si>
  <si>
    <t>Гематология</t>
  </si>
  <si>
    <t xml:space="preserve">Общий анализ крови 6 параметров </t>
  </si>
  <si>
    <t>Клиническая химия (биохимия)</t>
  </si>
  <si>
    <t xml:space="preserve">Определение «C» реактивного белка (СРБ) полуколичественно/качественно в сыворотке крови </t>
  </si>
  <si>
    <t xml:space="preserve">Определение аланинаминотрансферазы (АЛаТ) в сыворотке крови </t>
  </si>
  <si>
    <t xml:space="preserve">Измерение скорости оседания эритроцитов (СОЭ) в крови </t>
  </si>
  <si>
    <t>Подсчет лейкоформулы в крови</t>
  </si>
  <si>
    <t>Подсчет лейкоцитов в крови</t>
  </si>
  <si>
    <t>Подсчет тромбоцитов в крови</t>
  </si>
  <si>
    <t xml:space="preserve">Подсчет эритроцитов в крови </t>
  </si>
  <si>
    <t xml:space="preserve">Определение антистрептолизина «O» (качественно) в сыворотке крови </t>
  </si>
  <si>
    <t xml:space="preserve">Определение аспартатаминотрансферазы (АСаТ) в сыворотке крови </t>
  </si>
  <si>
    <t xml:space="preserve">Определение гаммаглютамилтранспептидазы (ГГТП) в сыворотке крови </t>
  </si>
  <si>
    <t xml:space="preserve">Определение глюкозы в сыворотке крови </t>
  </si>
  <si>
    <t xml:space="preserve">Определение железа (Fe) в сыворотке крови </t>
  </si>
  <si>
    <t>Коагулология</t>
  </si>
  <si>
    <t>Определение протромбинового времени (ПВ) с последующим расчетом протромбинового индекса (ПТИ) и международного нормализованного отношения (МНО) в плазме крови ручным методом (ПВ-ПТИ-МНО)</t>
  </si>
  <si>
    <t>Иммунология</t>
  </si>
  <si>
    <t xml:space="preserve">Определение креатинина в сыворотке крови </t>
  </si>
  <si>
    <t xml:space="preserve">Определение лактатдегидрогиназы (ЛДГ) в сыворотке крови </t>
  </si>
  <si>
    <t xml:space="preserve">Определение липопротеидов высокой плотности в сыворотке крови </t>
  </si>
  <si>
    <t xml:space="preserve">Определение мочевины в сыворотке крови </t>
  </si>
  <si>
    <t xml:space="preserve">Определение мочевой кислоты в сыворотке крови </t>
  </si>
  <si>
    <t xml:space="preserve">Определение общего билирубина в сыворотке крови </t>
  </si>
  <si>
    <t xml:space="preserve">Определение общего холестерина в сыворотке крови </t>
  </si>
  <si>
    <t xml:space="preserve">Определение общей альфа-амилазы в сыворотке крови </t>
  </si>
  <si>
    <t xml:space="preserve">Определение прямого билирубина в сыворотке крови </t>
  </si>
  <si>
    <t xml:space="preserve">Определение ревматоидного фактора полуколичественно/качественно в сыворотке крови </t>
  </si>
  <si>
    <t xml:space="preserve">Определение триглицеридов в сыворотке крови </t>
  </si>
  <si>
    <t xml:space="preserve">Определение щелочной фосфатазы в сыворотке крови </t>
  </si>
  <si>
    <t xml:space="preserve">Определение кальция (Ca) в сыворотке крови </t>
  </si>
  <si>
    <t>Определение калия (K) в сыворотке крови</t>
  </si>
  <si>
    <t xml:space="preserve">Определение натрия (Na) в сыворотке крови </t>
  </si>
  <si>
    <t xml:space="preserve">Определение фосфора (P) в сыворотке крови </t>
  </si>
  <si>
    <t xml:space="preserve">Определение общего белка в сыворотке крови </t>
  </si>
  <si>
    <t xml:space="preserve">Определение альбумина в сыворотке крови </t>
  </si>
  <si>
    <t xml:space="preserve">Определение липопротеидов низкой плотности в сыворотке крови </t>
  </si>
  <si>
    <t xml:space="preserve">Определение газов и электролитов крови с добавочными тестами (лактат, глюкоза, карбоксигемоглобин) </t>
  </si>
  <si>
    <t xml:space="preserve">Определение магния (Mg) в сыворотке крови </t>
  </si>
  <si>
    <t>Определение хлоридов (Cl) в сыворотке крови</t>
  </si>
  <si>
    <t xml:space="preserve">Определение гликозилированного гемоглобина в крови </t>
  </si>
  <si>
    <t xml:space="preserve">Определение активированного частичного тромбопластинового времени (АЧТВ) в плазме крови </t>
  </si>
  <si>
    <t xml:space="preserve">Определение времени свертывания крови </t>
  </si>
  <si>
    <t xml:space="preserve">Определение тромбинового времени (ТВ) в плазме крови </t>
  </si>
  <si>
    <t xml:space="preserve">Определение фибриногена в плазме крови </t>
  </si>
  <si>
    <t>Определение количественного D - димер в плазме крови</t>
  </si>
  <si>
    <t>Определение группы крови по системе ABO моноклональными реагентами (цоликлонами)</t>
  </si>
  <si>
    <t xml:space="preserve">Определение АФП (альфафетопротеин) в сыворотке крови </t>
  </si>
  <si>
    <t xml:space="preserve">Определение Ig G к Chlamydia pneumoniae (хламидиа пнеумоние) в сыворотке крови </t>
  </si>
  <si>
    <t xml:space="preserve">Определение Ig G к Scl-70 в сыворотке крови </t>
  </si>
  <si>
    <t xml:space="preserve">Определение Ig G к Sm в сыворотке крови </t>
  </si>
  <si>
    <t xml:space="preserve">Определение Ig M к Chlamydia pneumoniae (хламидиа пнеумоние)в сыворотке крови </t>
  </si>
  <si>
    <t xml:space="preserve">Определение Витамина D в сыворотке крови </t>
  </si>
  <si>
    <t xml:space="preserve">Определение Витамина B 12 в сыворотке крови </t>
  </si>
  <si>
    <t xml:space="preserve">Определение гиалуроновой кислоты в сыворотке крови </t>
  </si>
  <si>
    <t xml:space="preserve">Определение кортизола в сыворотке крови </t>
  </si>
  <si>
    <t xml:space="preserve">Определение хорионического гонадотропина человека (ХГЧ) в сыворотке крови </t>
  </si>
  <si>
    <t xml:space="preserve">Диагностика хронической сердечной недостаточности pro-BNP (натрийуретические пептиды) в сыворотке крови </t>
  </si>
  <si>
    <t xml:space="preserve">Определение Ig G к капсидному антигену вируса Эпштеин-Барра (ВПГ-IV) в сыворотке крови </t>
  </si>
  <si>
    <t xml:space="preserve">Определение Ig M к капсидному антигену вируса Эпштеин-Барра (ВПГ-IV) в сыворотке крови </t>
  </si>
  <si>
    <t xml:space="preserve">Определение Ig G к цитомегаловирусу (ВПГ-V) в сыворотке крови </t>
  </si>
  <si>
    <t xml:space="preserve">Определение Ig M к цитомегаловирусу (ВПГ-V) в сыворотке крови </t>
  </si>
  <si>
    <t xml:space="preserve">Определение адренокортикотропный гормон (АКТГ) в сыворотке крови </t>
  </si>
  <si>
    <t xml:space="preserve">Определение HBsAg вируса гепатита B в сыворотке крови (подтверждающий) </t>
  </si>
  <si>
    <t xml:space="preserve">Определение антинуклеарных аутоантител (ANA) в сыворотке крови </t>
  </si>
  <si>
    <t xml:space="preserve">Определение антител к тиреопероксидазе (а-ТПО) в сыворотке крови </t>
  </si>
  <si>
    <t xml:space="preserve">Определение Ig A к глиадину в сыворотке крови </t>
  </si>
  <si>
    <t xml:space="preserve">Определение Ig G к Toxoplasma gondii (токсоплазма гондии) (токсоплазмоз) в сыворотке крови </t>
  </si>
  <si>
    <t xml:space="preserve">Определение Ig G к β2-Гликопротеину I в сыворотке крови </t>
  </si>
  <si>
    <t xml:space="preserve">Определение Ig G к вирусу простого герпеса 1 типа (ВПГ-I) в сыворотке крови </t>
  </si>
  <si>
    <t xml:space="preserve">Определение Ig G к вирусу простого герпеса 2 типа (ВПГ-II) в сыворотке крови </t>
  </si>
  <si>
    <t xml:space="preserve">Определение Ig G к возбудителю краснухи в сыворотке крови </t>
  </si>
  <si>
    <t xml:space="preserve">Определение Ig G к кардиолипину в сыворотке крови </t>
  </si>
  <si>
    <t xml:space="preserve">Определение Ig M к Toxoplasma gondii (токсоплазма гондии) (токсоплазмоз) в сыворотке крови </t>
  </si>
  <si>
    <t xml:space="preserve">Определение Ig M к β2- Гликопротеину I в сыворотке крови </t>
  </si>
  <si>
    <t xml:space="preserve">Определение Ig M к вирусу простого герпеса 1 типа (ВПГ-I) в сыворотке крови </t>
  </si>
  <si>
    <t>Определение Ig M к вирусу простого герпеса 2 типа (ВПГ-II) в сыворотке крови</t>
  </si>
  <si>
    <t xml:space="preserve">Определение Ig M к кардиолипину в сыворотке крови </t>
  </si>
  <si>
    <t xml:space="preserve">Определение Ig M к возбудителю краснухи в сыворотке крови </t>
  </si>
  <si>
    <t xml:space="preserve">Определение аутоиммунных антител к циклическим цитруллиновым пептидам (АЦПП) в сыворотке крови </t>
  </si>
  <si>
    <t xml:space="preserve">Определение аутоиммунных Ig G к двуспиральной ДНК в сыворотке крови </t>
  </si>
  <si>
    <t xml:space="preserve">Определение инсулина в сыворотке крови </t>
  </si>
  <si>
    <t xml:space="preserve">Определение прокальцитонина в сыворотке крови </t>
  </si>
  <si>
    <t>Определение лютеинизирующий гормон (ЛГ) в сыворотке кровии</t>
  </si>
  <si>
    <t xml:space="preserve">Определение митохондриальных аутоантител (AMA M2) в сыворотке крови </t>
  </si>
  <si>
    <t xml:space="preserve">Определение общего простат-специфического антигена (ПСА) в сыворотке крови </t>
  </si>
  <si>
    <t>Определение общего тироксина (T4) в сыворотке крови</t>
  </si>
  <si>
    <t xml:space="preserve">Определение опухолевого антигена (СА 125) в сыворотке крови </t>
  </si>
  <si>
    <t>Определение опухолевого антигена (СА 15-3) в сыворотке крови</t>
  </si>
  <si>
    <t>Определение опухолевого антигена (СА 19-9) в сыворотке крови</t>
  </si>
  <si>
    <t xml:space="preserve">Определение паратиреоидного гормона в сыворотке крови </t>
  </si>
  <si>
    <t xml:space="preserve">Определение прогестерона в сыворотке крови </t>
  </si>
  <si>
    <t>Определение пролактина в сыворотке крови</t>
  </si>
  <si>
    <t>Определение ракового эмбрионального антигена (РЭА) в сыворотке крови</t>
  </si>
  <si>
    <t xml:space="preserve">Определение свободного F-простат-специфический антиген (F-ПСА) в сыворотке крови </t>
  </si>
  <si>
    <t xml:space="preserve">Определение свободного тироксина (T4) в сыворотке крови </t>
  </si>
  <si>
    <t xml:space="preserve">Определение свободного трийодтиронина (T3) в сыворотке крови </t>
  </si>
  <si>
    <t>Определение суммарных антител к вирусу гепатита C в сыворотке крови</t>
  </si>
  <si>
    <t xml:space="preserve">Определение общего трииодтиронина (T3) в сыворотке крови </t>
  </si>
  <si>
    <t xml:space="preserve">Определение тестостерона в сыворотке крови </t>
  </si>
  <si>
    <t xml:space="preserve">Определение тиреотропного гормона (ТТГ) в сыворотке крови </t>
  </si>
  <si>
    <t xml:space="preserve">Определение тропонина в сыворотке крови </t>
  </si>
  <si>
    <t xml:space="preserve">Определение ферритина в сыворотке крови </t>
  </si>
  <si>
    <t xml:space="preserve">Определение фолатов </t>
  </si>
  <si>
    <t xml:space="preserve">Определение фолликулостимулирующий гормон (ФСГ) в сыворотке крови </t>
  </si>
  <si>
    <t xml:space="preserve">Определение эстрадиола в сыворотке крови </t>
  </si>
  <si>
    <t>Постановка реакции микропреципитации с кардиолипиновым антигеном в сыворотке крови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</si>
</sst>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_(* #,##0.00_);_(* \(#,##0.00\);_(* &quot;-&quot;??_);_(@_)"/>
    <numFmt numFmtId="166" formatCode="0.0%"/>
    <numFmt numFmtId="167" formatCode="0.0"/>
    <numFmt numFmtId="168" formatCode="_-* #,##0\ _₽_-;\-* #,##0\ _₽_-;_-* &quot;-&quot;??\ _₽_-;_-@_-"/>
    <numFmt numFmtId="169" formatCode="#,##0.00_ ;[Red]\-#,##0.00\ "/>
    <numFmt numFmtId="170" formatCode="_-* #,##0.00_р_._-;\-* #,##0.00_р_._-;_-* &quot;-&quot;??_р_._-;_-@_-"/>
  </numFmts>
  <fonts count="3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Arial"/>
      <family val="2"/>
      <charset val="204"/>
    </font>
    <font>
      <b/>
      <sz val="11"/>
      <name val="Times New Roman Cyr"/>
      <charset val="204"/>
    </font>
    <font>
      <sz val="11"/>
      <name val="Times New Roman Cyr"/>
      <charset val="204"/>
    </font>
    <font>
      <i/>
      <sz val="8"/>
      <name val="Times New Roman Cyr"/>
      <charset val="204"/>
    </font>
    <font>
      <b/>
      <sz val="9"/>
      <name val="Times New Roman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b/>
      <sz val="10"/>
      <name val="Times New Roman Cyr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9"/>
      <name val="Times Ne,w Roman"/>
      <charset val="204"/>
    </font>
    <font>
      <b/>
      <sz val="11"/>
      <name val="Times Ne,w Roman"/>
      <charset val="204"/>
    </font>
    <font>
      <b/>
      <sz val="12"/>
      <name val="Times Ne,w Roman"/>
      <charset val="204"/>
    </font>
    <font>
      <i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>
      <alignment horizontal="center"/>
    </xf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0" fontId="2" fillId="0" borderId="0"/>
    <xf numFmtId="170" fontId="2" fillId="0" borderId="0" applyFont="0" applyFill="0" applyBorder="0" applyAlignment="0" applyProtection="0"/>
    <xf numFmtId="0" fontId="4" fillId="0" borderId="0"/>
  </cellStyleXfs>
  <cellXfs count="267">
    <xf numFmtId="0" fontId="0" fillId="0" borderId="0" xfId="0"/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wrapText="1"/>
    </xf>
    <xf numFmtId="165" fontId="3" fillId="0" borderId="0" xfId="3" applyFont="1" applyFill="1" applyAlignment="1"/>
    <xf numFmtId="0" fontId="3" fillId="0" borderId="0" xfId="2" applyFont="1" applyAlignment="1"/>
    <xf numFmtId="165" fontId="5" fillId="0" borderId="0" xfId="3" applyFont="1" applyFill="1" applyAlignment="1">
      <alignment horizontal="center"/>
    </xf>
    <xf numFmtId="0" fontId="3" fillId="0" borderId="0" xfId="2" applyFont="1" applyAlignment="1">
      <alignment horizontal="left" wrapText="1"/>
    </xf>
    <xf numFmtId="165" fontId="5" fillId="0" borderId="0" xfId="3" applyFont="1" applyFill="1" applyAlignment="1"/>
    <xf numFmtId="0" fontId="5" fillId="0" borderId="0" xfId="2" applyFont="1" applyAlignment="1"/>
    <xf numFmtId="0" fontId="3" fillId="0" borderId="1" xfId="2" applyFont="1" applyBorder="1" applyAlignment="1"/>
    <xf numFmtId="0" fontId="3" fillId="0" borderId="2" xfId="2" applyFont="1" applyBorder="1" applyAlignment="1"/>
    <xf numFmtId="9" fontId="3" fillId="0" borderId="0" xfId="4" applyFont="1" applyFill="1"/>
    <xf numFmtId="49" fontId="3" fillId="0" borderId="0" xfId="2" applyNumberFormat="1" applyFont="1" applyAlignment="1"/>
    <xf numFmtId="10" fontId="3" fillId="0" borderId="0" xfId="2" applyNumberFormat="1" applyFont="1" applyAlignment="1"/>
    <xf numFmtId="3" fontId="3" fillId="0" borderId="0" xfId="2" applyNumberFormat="1" applyFont="1" applyAlignment="1"/>
    <xf numFmtId="4" fontId="8" fillId="0" borderId="0" xfId="2" applyNumberFormat="1" applyFont="1" applyAlignment="1">
      <alignment vertical="center" wrapText="1"/>
    </xf>
    <xf numFmtId="4" fontId="8" fillId="0" borderId="0" xfId="2" applyNumberFormat="1" applyFont="1" applyAlignment="1">
      <alignment wrapText="1"/>
    </xf>
    <xf numFmtId="4" fontId="7" fillId="0" borderId="0" xfId="2" applyNumberFormat="1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10" fillId="0" borderId="0" xfId="2" applyFont="1" applyAlignment="1">
      <alignment horizontal="left" vertical="top" wrapText="1"/>
    </xf>
    <xf numFmtId="165" fontId="3" fillId="0" borderId="0" xfId="3" applyFont="1" applyFill="1" applyBorder="1" applyAlignment="1">
      <alignment vertical="top" wrapText="1"/>
    </xf>
    <xf numFmtId="4" fontId="3" fillId="0" borderId="0" xfId="2" applyNumberFormat="1" applyFont="1" applyAlignment="1">
      <alignment vertical="top"/>
    </xf>
    <xf numFmtId="167" fontId="11" fillId="0" borderId="0" xfId="5" applyNumberFormat="1" applyFont="1" applyAlignment="1">
      <alignment vertical="top"/>
    </xf>
    <xf numFmtId="10" fontId="3" fillId="0" borderId="0" xfId="2" applyNumberFormat="1" applyFont="1" applyAlignment="1">
      <alignment vertical="top"/>
    </xf>
    <xf numFmtId="9" fontId="3" fillId="0" borderId="0" xfId="2" applyNumberFormat="1" applyFont="1" applyAlignment="1">
      <alignment vertical="top"/>
    </xf>
    <xf numFmtId="0" fontId="12" fillId="0" borderId="0" xfId="2" applyFont="1" applyAlignment="1">
      <alignment horizontal="center" vertical="center"/>
    </xf>
    <xf numFmtId="0" fontId="13" fillId="0" borderId="0" xfId="2" applyFont="1" applyAlignment="1">
      <alignment horizontal="left"/>
    </xf>
    <xf numFmtId="165" fontId="12" fillId="0" borderId="0" xfId="3" applyFont="1" applyFill="1" applyAlignment="1"/>
    <xf numFmtId="0" fontId="12" fillId="0" borderId="0" xfId="2" applyFont="1" applyAlignment="1"/>
    <xf numFmtId="0" fontId="13" fillId="0" borderId="0" xfId="2" applyFont="1" applyAlignment="1"/>
    <xf numFmtId="0" fontId="12" fillId="0" borderId="0" xfId="2" applyFont="1" applyAlignment="1">
      <alignment wrapText="1"/>
    </xf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vertical="center" wrapText="1"/>
    </xf>
    <xf numFmtId="0" fontId="14" fillId="0" borderId="0" xfId="2" applyFont="1" applyAlignment="1">
      <alignment vertical="center"/>
    </xf>
    <xf numFmtId="0" fontId="16" fillId="0" borderId="0" xfId="2" applyFont="1" applyAlignment="1">
      <alignment horizontal="center" vertical="center"/>
    </xf>
    <xf numFmtId="0" fontId="16" fillId="0" borderId="0" xfId="2" applyFont="1" applyAlignment="1">
      <alignment horizontal="right" vertical="center" wrapText="1"/>
    </xf>
    <xf numFmtId="0" fontId="16" fillId="0" borderId="0" xfId="2" applyFont="1" applyAlignment="1">
      <alignment horizontal="center" vertical="center" wrapText="1"/>
    </xf>
    <xf numFmtId="0" fontId="16" fillId="0" borderId="3" xfId="2" applyFont="1" applyBorder="1" applyAlignment="1">
      <alignment horizontal="center" vertical="center" wrapText="1"/>
    </xf>
    <xf numFmtId="1" fontId="16" fillId="0" borderId="3" xfId="2" applyNumberFormat="1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left" vertical="center" wrapText="1"/>
    </xf>
    <xf numFmtId="1" fontId="14" fillId="0" borderId="3" xfId="2" applyNumberFormat="1" applyFont="1" applyBorder="1" applyAlignment="1">
      <alignment horizontal="center" vertical="center" wrapText="1"/>
    </xf>
    <xf numFmtId="3" fontId="14" fillId="0" borderId="3" xfId="2" applyNumberFormat="1" applyFont="1" applyBorder="1" applyAlignment="1">
      <alignment horizontal="center" vertical="center"/>
    </xf>
    <xf numFmtId="0" fontId="14" fillId="0" borderId="7" xfId="2" applyFont="1" applyBorder="1" applyAlignment="1">
      <alignment horizontal="left" vertical="center" wrapText="1"/>
    </xf>
    <xf numFmtId="0" fontId="16" fillId="0" borderId="7" xfId="2" applyFont="1" applyBorder="1" applyAlignment="1">
      <alignment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2" xfId="2" applyFont="1" applyBorder="1" applyAlignment="1">
      <alignment vertical="center" wrapText="1"/>
    </xf>
    <xf numFmtId="0" fontId="16" fillId="0" borderId="0" xfId="2" applyFont="1" applyAlignment="1">
      <alignment horizontal="left" vertical="center"/>
    </xf>
    <xf numFmtId="1" fontId="14" fillId="0" borderId="0" xfId="2" applyNumberFormat="1" applyFont="1" applyAlignment="1">
      <alignment horizontal="center" vertical="center"/>
    </xf>
    <xf numFmtId="0" fontId="18" fillId="0" borderId="0" xfId="2" applyFont="1" applyAlignment="1">
      <alignment horizontal="left" vertical="center"/>
    </xf>
    <xf numFmtId="0" fontId="14" fillId="0" borderId="0" xfId="2" applyFont="1" applyAlignment="1">
      <alignment horizontal="left" vertical="center"/>
    </xf>
    <xf numFmtId="0" fontId="16" fillId="0" borderId="0" xfId="2" applyFont="1" applyAlignment="1">
      <alignment vertical="center"/>
    </xf>
    <xf numFmtId="0" fontId="16" fillId="0" borderId="0" xfId="2" applyFont="1" applyAlignment="1">
      <alignment vertical="center" wrapText="1"/>
    </xf>
    <xf numFmtId="0" fontId="14" fillId="0" borderId="0" xfId="2" applyFont="1" applyAlignment="1">
      <alignment horizontal="left" vertical="center" wrapText="1"/>
    </xf>
    <xf numFmtId="1" fontId="14" fillId="0" borderId="0" xfId="2" applyNumberFormat="1" applyFont="1" applyAlignment="1">
      <alignment horizontal="center" vertical="center" wrapText="1"/>
    </xf>
    <xf numFmtId="3" fontId="14" fillId="0" borderId="0" xfId="2" applyNumberFormat="1" applyFont="1" applyAlignment="1">
      <alignment horizontal="center" vertical="center"/>
    </xf>
    <xf numFmtId="0" fontId="14" fillId="0" borderId="0" xfId="2" applyFont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2" fontId="14" fillId="0" borderId="0" xfId="2" applyNumberFormat="1" applyFont="1" applyAlignment="1">
      <alignment vertical="center"/>
    </xf>
    <xf numFmtId="4" fontId="14" fillId="0" borderId="0" xfId="2" applyNumberFormat="1" applyFont="1" applyAlignment="1">
      <alignment vertical="center"/>
    </xf>
    <xf numFmtId="0" fontId="5" fillId="0" borderId="3" xfId="2" applyFont="1" applyBorder="1" applyAlignment="1">
      <alignment horizontal="center" vertical="center" wrapText="1"/>
    </xf>
    <xf numFmtId="165" fontId="5" fillId="0" borderId="3" xfId="3" applyFont="1" applyFill="1" applyBorder="1" applyAlignment="1">
      <alignment horizontal="center" vertical="center" textRotation="90" wrapText="1"/>
    </xf>
    <xf numFmtId="0" fontId="5" fillId="0" borderId="3" xfId="2" applyFont="1" applyBorder="1" applyAlignment="1">
      <alignment horizontal="center" vertical="center" textRotation="90" wrapText="1"/>
    </xf>
    <xf numFmtId="0" fontId="5" fillId="0" borderId="3" xfId="2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3" xfId="2" applyFont="1" applyBorder="1" applyAlignment="1">
      <alignment horizontal="center" vertical="center" wrapText="1"/>
    </xf>
    <xf numFmtId="165" fontId="7" fillId="0" borderId="3" xfId="3" applyFont="1" applyFill="1" applyBorder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9" fillId="0" borderId="3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left" vertical="center" wrapText="1"/>
    </xf>
    <xf numFmtId="165" fontId="3" fillId="0" borderId="3" xfId="3" applyFont="1" applyFill="1" applyBorder="1" applyAlignment="1">
      <alignment vertical="center" wrapText="1"/>
    </xf>
    <xf numFmtId="4" fontId="3" fillId="0" borderId="3" xfId="2" applyNumberFormat="1" applyFont="1" applyBorder="1" applyAlignment="1">
      <alignment vertical="center"/>
    </xf>
    <xf numFmtId="166" fontId="3" fillId="0" borderId="3" xfId="2" applyNumberFormat="1" applyFont="1" applyBorder="1" applyAlignment="1">
      <alignment vertical="center"/>
    </xf>
    <xf numFmtId="9" fontId="3" fillId="0" borderId="3" xfId="2" applyNumberFormat="1" applyFont="1" applyBorder="1" applyAlignment="1">
      <alignment vertical="center"/>
    </xf>
    <xf numFmtId="9" fontId="7" fillId="0" borderId="0" xfId="1" applyFont="1" applyFill="1" applyAlignment="1">
      <alignment horizontal="center" vertical="center" wrapText="1"/>
    </xf>
    <xf numFmtId="2" fontId="7" fillId="0" borderId="0" xfId="1" applyNumberFormat="1" applyFont="1" applyFill="1" applyAlignment="1">
      <alignment horizontal="center" vertical="center" wrapText="1"/>
    </xf>
    <xf numFmtId="4" fontId="5" fillId="0" borderId="3" xfId="2" applyNumberFormat="1" applyFont="1" applyBorder="1" applyAlignment="1">
      <alignment vertical="center"/>
    </xf>
    <xf numFmtId="4" fontId="5" fillId="0" borderId="0" xfId="2" applyNumberFormat="1" applyFont="1" applyAlignment="1">
      <alignment vertical="center"/>
    </xf>
    <xf numFmtId="4" fontId="6" fillId="0" borderId="0" xfId="2" applyNumberFormat="1" applyFont="1" applyAlignment="1">
      <alignment vertical="center"/>
    </xf>
    <xf numFmtId="168" fontId="14" fillId="0" borderId="3" xfId="6" applyNumberFormat="1" applyFont="1" applyBorder="1" applyAlignment="1">
      <alignment horizontal="center" vertical="center"/>
    </xf>
    <xf numFmtId="4" fontId="19" fillId="0" borderId="3" xfId="0" applyNumberFormat="1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4" fontId="20" fillId="0" borderId="3" xfId="0" applyNumberFormat="1" applyFont="1" applyBorder="1" applyAlignment="1">
      <alignment horizontal="center" wrapText="1"/>
    </xf>
    <xf numFmtId="169" fontId="21" fillId="2" borderId="0" xfId="0" applyNumberFormat="1" applyFont="1" applyFill="1"/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horizontal="left" vertical="center"/>
    </xf>
    <xf numFmtId="169" fontId="0" fillId="0" borderId="0" xfId="0" applyNumberFormat="1"/>
    <xf numFmtId="0" fontId="21" fillId="2" borderId="0" xfId="0" applyFont="1" applyFill="1" applyAlignment="1">
      <alignment vertical="center" wrapText="1"/>
    </xf>
    <xf numFmtId="0" fontId="21" fillId="2" borderId="0" xfId="0" applyFont="1" applyFill="1"/>
    <xf numFmtId="169" fontId="0" fillId="2" borderId="0" xfId="0" applyNumberFormat="1" applyFill="1"/>
    <xf numFmtId="0" fontId="21" fillId="0" borderId="0" xfId="0" applyFont="1" applyAlignment="1">
      <alignment horizontal="left" vertical="center"/>
    </xf>
    <xf numFmtId="169" fontId="19" fillId="0" borderId="0" xfId="0" applyNumberFormat="1" applyFont="1"/>
    <xf numFmtId="0" fontId="19" fillId="0" borderId="0" xfId="0" applyFont="1"/>
    <xf numFmtId="0" fontId="21" fillId="2" borderId="0" xfId="0" applyFont="1" applyFill="1" applyAlignment="1">
      <alignment horizontal="left" vertical="center" wrapText="1"/>
    </xf>
    <xf numFmtId="0" fontId="24" fillId="0" borderId="10" xfId="0" applyFont="1" applyBorder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4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9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16" fontId="25" fillId="0" borderId="12" xfId="0" applyNumberFormat="1" applyFont="1" applyBorder="1" applyAlignment="1">
      <alignment horizontal="center" vertical="center" wrapText="1"/>
    </xf>
    <xf numFmtId="0" fontId="24" fillId="0" borderId="15" xfId="0" applyFont="1" applyBorder="1" applyAlignment="1">
      <alignment vertical="center" wrapText="1"/>
    </xf>
    <xf numFmtId="169" fontId="21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center" vertical="center" wrapText="1"/>
    </xf>
    <xf numFmtId="169" fontId="19" fillId="0" borderId="0" xfId="0" applyNumberFormat="1" applyFont="1" applyAlignment="1">
      <alignment horizontal="center"/>
    </xf>
    <xf numFmtId="0" fontId="28" fillId="0" borderId="13" xfId="0" applyFont="1" applyBorder="1" applyAlignment="1">
      <alignment horizontal="center" vertical="center" wrapText="1"/>
    </xf>
    <xf numFmtId="0" fontId="28" fillId="0" borderId="10" xfId="0" applyFont="1" applyBorder="1" applyAlignment="1">
      <alignment vertical="center" wrapText="1"/>
    </xf>
    <xf numFmtId="0" fontId="29" fillId="0" borderId="10" xfId="0" applyFont="1" applyBorder="1" applyAlignment="1">
      <alignment vertical="center" wrapText="1"/>
    </xf>
    <xf numFmtId="0" fontId="29" fillId="0" borderId="10" xfId="0" applyFont="1" applyBorder="1" applyAlignment="1">
      <alignment horizontal="center" vertical="center" wrapText="1"/>
    </xf>
    <xf numFmtId="0" fontId="30" fillId="3" borderId="0" xfId="2" applyFont="1" applyFill="1" applyAlignment="1">
      <alignment horizontal="center" vertical="center"/>
    </xf>
    <xf numFmtId="164" fontId="14" fillId="0" borderId="0" xfId="6" applyFont="1" applyAlignment="1">
      <alignment horizontal="center" vertical="center"/>
    </xf>
    <xf numFmtId="164" fontId="14" fillId="0" borderId="0" xfId="2" applyNumberFormat="1" applyFont="1" applyAlignment="1">
      <alignment vertical="center"/>
    </xf>
    <xf numFmtId="0" fontId="30" fillId="0" borderId="12" xfId="0" applyFont="1" applyBorder="1" applyAlignment="1">
      <alignment horizontal="center" vertical="center" wrapText="1"/>
    </xf>
    <xf numFmtId="0" fontId="30" fillId="0" borderId="11" xfId="0" applyFont="1" applyBorder="1" applyAlignment="1">
      <alignment vertical="center" wrapText="1"/>
    </xf>
    <xf numFmtId="164" fontId="30" fillId="0" borderId="0" xfId="6" applyFont="1" applyAlignment="1">
      <alignment horizontal="center" vertical="center"/>
    </xf>
    <xf numFmtId="164" fontId="30" fillId="0" borderId="0" xfId="2" applyNumberFormat="1" applyFont="1" applyAlignment="1">
      <alignment vertical="center"/>
    </xf>
    <xf numFmtId="0" fontId="30" fillId="0" borderId="0" xfId="2" applyFont="1" applyAlignment="1">
      <alignment vertical="center"/>
    </xf>
    <xf numFmtId="168" fontId="30" fillId="0" borderId="11" xfId="6" applyNumberFormat="1" applyFont="1" applyBorder="1" applyAlignment="1">
      <alignment horizontal="center" vertical="center" wrapText="1"/>
    </xf>
    <xf numFmtId="168" fontId="25" fillId="0" borderId="11" xfId="6" applyNumberFormat="1" applyFont="1" applyBorder="1" applyAlignment="1">
      <alignment horizontal="center" vertical="center" wrapText="1"/>
    </xf>
    <xf numFmtId="168" fontId="25" fillId="0" borderId="9" xfId="6" applyNumberFormat="1" applyFont="1" applyBorder="1" applyAlignment="1">
      <alignment horizontal="center" vertical="center" wrapText="1"/>
    </xf>
    <xf numFmtId="164" fontId="30" fillId="4" borderId="0" xfId="6" applyFont="1" applyFill="1" applyAlignment="1">
      <alignment horizontal="center" vertical="center"/>
    </xf>
    <xf numFmtId="0" fontId="30" fillId="4" borderId="9" xfId="0" applyFont="1" applyFill="1" applyBorder="1" applyAlignment="1">
      <alignment horizontal="center" vertical="center" wrapText="1"/>
    </xf>
    <xf numFmtId="0" fontId="30" fillId="4" borderId="9" xfId="0" applyFont="1" applyFill="1" applyBorder="1" applyAlignment="1">
      <alignment vertical="center" wrapText="1"/>
    </xf>
    <xf numFmtId="168" fontId="30" fillId="4" borderId="9" xfId="6" applyNumberFormat="1" applyFont="1" applyFill="1" applyBorder="1" applyAlignment="1">
      <alignment horizontal="center" vertical="center" wrapText="1"/>
    </xf>
    <xf numFmtId="168" fontId="30" fillId="4" borderId="11" xfId="6" applyNumberFormat="1" applyFont="1" applyFill="1" applyBorder="1" applyAlignment="1">
      <alignment horizontal="center" vertical="center" wrapText="1"/>
    </xf>
    <xf numFmtId="164" fontId="30" fillId="4" borderId="0" xfId="2" applyNumberFormat="1" applyFont="1" applyFill="1" applyAlignment="1">
      <alignment vertical="center"/>
    </xf>
    <xf numFmtId="0" fontId="30" fillId="4" borderId="0" xfId="2" applyFont="1" applyFill="1" applyAlignment="1">
      <alignment vertical="center"/>
    </xf>
    <xf numFmtId="0" fontId="30" fillId="0" borderId="9" xfId="0" applyFont="1" applyBorder="1" applyAlignment="1">
      <alignment horizontal="center" vertical="center" wrapText="1"/>
    </xf>
    <xf numFmtId="0" fontId="30" fillId="4" borderId="12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vertical="center" wrapText="1"/>
    </xf>
    <xf numFmtId="168" fontId="14" fillId="2" borderId="11" xfId="6" applyNumberFormat="1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vertical="center" wrapText="1"/>
    </xf>
    <xf numFmtId="0" fontId="31" fillId="2" borderId="11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vertical="center" wrapText="1"/>
    </xf>
    <xf numFmtId="168" fontId="14" fillId="2" borderId="9" xfId="6" applyNumberFormat="1" applyFont="1" applyFill="1" applyBorder="1" applyAlignment="1">
      <alignment horizontal="center" vertical="center" wrapText="1"/>
    </xf>
    <xf numFmtId="16" fontId="14" fillId="2" borderId="12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164" fontId="16" fillId="0" borderId="0" xfId="6" applyFont="1" applyAlignment="1">
      <alignment horizontal="center" vertical="center"/>
    </xf>
    <xf numFmtId="164" fontId="16" fillId="0" borderId="0" xfId="2" applyNumberFormat="1" applyFont="1" applyAlignment="1">
      <alignment vertical="center"/>
    </xf>
    <xf numFmtId="0" fontId="16" fillId="2" borderId="15" xfId="0" applyFont="1" applyFill="1" applyBorder="1" applyAlignment="1">
      <alignment vertical="center" wrapText="1"/>
    </xf>
    <xf numFmtId="0" fontId="16" fillId="2" borderId="10" xfId="0" applyFont="1" applyFill="1" applyBorder="1" applyAlignment="1">
      <alignment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168" fontId="16" fillId="2" borderId="11" xfId="6" applyNumberFormat="1" applyFont="1" applyFill="1" applyBorder="1" applyAlignment="1">
      <alignment horizontal="center" vertical="center" wrapText="1"/>
    </xf>
    <xf numFmtId="164" fontId="32" fillId="0" borderId="0" xfId="6" applyFont="1" applyAlignment="1">
      <alignment horizontal="center" vertical="center"/>
    </xf>
    <xf numFmtId="2" fontId="14" fillId="0" borderId="3" xfId="2" applyNumberFormat="1" applyFont="1" applyBorder="1" applyAlignment="1">
      <alignment horizontal="left" vertical="center" wrapText="1"/>
    </xf>
    <xf numFmtId="0" fontId="14" fillId="2" borderId="3" xfId="2" applyFont="1" applyFill="1" applyBorder="1" applyAlignment="1">
      <alignment horizontal="center" vertical="center" wrapText="1"/>
    </xf>
    <xf numFmtId="0" fontId="16" fillId="2" borderId="3" xfId="2" applyFont="1" applyFill="1" applyBorder="1" applyAlignment="1">
      <alignment horizontal="center" vertical="center" wrapText="1"/>
    </xf>
    <xf numFmtId="1" fontId="14" fillId="2" borderId="3" xfId="2" applyNumberFormat="1" applyFont="1" applyFill="1" applyBorder="1" applyAlignment="1">
      <alignment horizontal="center" vertical="center" wrapText="1"/>
    </xf>
    <xf numFmtId="3" fontId="14" fillId="2" borderId="3" xfId="2" applyNumberFormat="1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left" vertical="center" wrapText="1"/>
    </xf>
    <xf numFmtId="1" fontId="16" fillId="2" borderId="3" xfId="2" applyNumberFormat="1" applyFont="1" applyFill="1" applyBorder="1" applyAlignment="1">
      <alignment horizontal="center" vertical="center" wrapText="1"/>
    </xf>
    <xf numFmtId="0" fontId="35" fillId="2" borderId="3" xfId="7" applyFont="1" applyFill="1" applyBorder="1" applyAlignment="1">
      <alignment horizontal="left" vertical="center" wrapText="1"/>
    </xf>
    <xf numFmtId="3" fontId="10" fillId="2" borderId="3" xfId="0" applyNumberFormat="1" applyFont="1" applyFill="1" applyBorder="1" applyAlignment="1">
      <alignment horizontal="center" vertical="center"/>
    </xf>
    <xf numFmtId="0" fontId="33" fillId="2" borderId="3" xfId="7" applyFont="1" applyFill="1" applyBorder="1" applyAlignment="1">
      <alignment vertical="center" wrapText="1"/>
    </xf>
    <xf numFmtId="0" fontId="33" fillId="2" borderId="3" xfId="7" applyFont="1" applyFill="1" applyBorder="1" applyAlignment="1">
      <alignment vertical="center"/>
    </xf>
    <xf numFmtId="0" fontId="34" fillId="2" borderId="3" xfId="7" applyFont="1" applyFill="1" applyBorder="1" applyAlignment="1">
      <alignment vertical="center" wrapText="1"/>
    </xf>
    <xf numFmtId="4" fontId="19" fillId="2" borderId="3" xfId="0" applyNumberFormat="1" applyFont="1" applyFill="1" applyBorder="1" applyAlignment="1">
      <alignment horizontal="center" wrapText="1"/>
    </xf>
    <xf numFmtId="0" fontId="19" fillId="2" borderId="3" xfId="0" applyFont="1" applyFill="1" applyBorder="1" applyAlignment="1">
      <alignment horizontal="center" wrapText="1"/>
    </xf>
    <xf numFmtId="164" fontId="14" fillId="0" borderId="0" xfId="6" applyFont="1" applyAlignment="1">
      <alignment vertical="center"/>
    </xf>
    <xf numFmtId="4" fontId="29" fillId="0" borderId="0" xfId="0" applyNumberFormat="1" applyFont="1"/>
    <xf numFmtId="0" fontId="14" fillId="0" borderId="4" xfId="2" applyFont="1" applyBorder="1" applyAlignment="1">
      <alignment vertical="center"/>
    </xf>
    <xf numFmtId="4" fontId="14" fillId="0" borderId="6" xfId="2" applyNumberFormat="1" applyFont="1" applyBorder="1" applyAlignment="1">
      <alignment vertical="center"/>
    </xf>
    <xf numFmtId="0" fontId="14" fillId="2" borderId="0" xfId="2" applyFont="1" applyFill="1" applyAlignment="1">
      <alignment vertical="center"/>
    </xf>
    <xf numFmtId="3" fontId="30" fillId="0" borderId="0" xfId="2" applyNumberFormat="1" applyFont="1" applyAlignment="1">
      <alignment vertical="center"/>
    </xf>
    <xf numFmtId="0" fontId="30" fillId="2" borderId="3" xfId="2" applyFont="1" applyFill="1" applyBorder="1" applyAlignment="1">
      <alignment horizontal="left" vertical="center" wrapText="1"/>
    </xf>
    <xf numFmtId="3" fontId="14" fillId="3" borderId="3" xfId="2" applyNumberFormat="1" applyFont="1" applyFill="1" applyBorder="1" applyAlignment="1">
      <alignment horizontal="center" vertical="center"/>
    </xf>
    <xf numFmtId="1" fontId="16" fillId="3" borderId="3" xfId="2" applyNumberFormat="1" applyFont="1" applyFill="1" applyBorder="1" applyAlignment="1">
      <alignment horizontal="center" vertical="center" wrapText="1"/>
    </xf>
    <xf numFmtId="3" fontId="14" fillId="3" borderId="3" xfId="2" applyNumberFormat="1" applyFont="1" applyFill="1" applyBorder="1" applyAlignment="1">
      <alignment vertical="center"/>
    </xf>
    <xf numFmtId="3" fontId="14" fillId="3" borderId="0" xfId="2" applyNumberFormat="1" applyFont="1" applyFill="1" applyAlignment="1">
      <alignment vertical="center"/>
    </xf>
    <xf numFmtId="1" fontId="14" fillId="3" borderId="0" xfId="2" applyNumberFormat="1" applyFont="1" applyFill="1" applyAlignment="1">
      <alignment vertical="center"/>
    </xf>
    <xf numFmtId="168" fontId="14" fillId="3" borderId="3" xfId="6" applyNumberFormat="1" applyFont="1" applyFill="1" applyBorder="1" applyAlignment="1">
      <alignment horizontal="right" vertical="center"/>
    </xf>
    <xf numFmtId="1" fontId="14" fillId="3" borderId="3" xfId="2" applyNumberFormat="1" applyFont="1" applyFill="1" applyBorder="1" applyAlignment="1">
      <alignment vertical="center"/>
    </xf>
    <xf numFmtId="168" fontId="14" fillId="3" borderId="3" xfId="6" applyNumberFormat="1" applyFont="1" applyFill="1" applyBorder="1" applyAlignment="1">
      <alignment horizontal="center" vertical="center"/>
    </xf>
    <xf numFmtId="3" fontId="16" fillId="3" borderId="3" xfId="2" applyNumberFormat="1" applyFont="1" applyFill="1" applyBorder="1" applyAlignment="1">
      <alignment horizontal="center" vertical="center" wrapText="1"/>
    </xf>
    <xf numFmtId="3" fontId="14" fillId="3" borderId="3" xfId="2" applyNumberFormat="1" applyFont="1" applyFill="1" applyBorder="1" applyAlignment="1">
      <alignment horizontal="right" vertical="center"/>
    </xf>
    <xf numFmtId="0" fontId="37" fillId="0" borderId="11" xfId="0" applyFont="1" applyBorder="1" applyAlignment="1">
      <alignment vertical="center" wrapText="1"/>
    </xf>
    <xf numFmtId="4" fontId="29" fillId="2" borderId="0" xfId="0" applyNumberFormat="1" applyFont="1" applyFill="1"/>
    <xf numFmtId="3" fontId="14" fillId="2" borderId="3" xfId="2" applyNumberFormat="1" applyFont="1" applyFill="1" applyBorder="1" applyAlignment="1">
      <alignment horizontal="right" vertical="center"/>
    </xf>
    <xf numFmtId="0" fontId="33" fillId="2" borderId="3" xfId="7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/>
    </xf>
    <xf numFmtId="0" fontId="33" fillId="2" borderId="3" xfId="7" applyFont="1" applyFill="1" applyBorder="1" applyAlignment="1">
      <alignment horizontal="right" vertical="center"/>
    </xf>
    <xf numFmtId="0" fontId="34" fillId="2" borderId="3" xfId="7" applyFont="1" applyFill="1" applyBorder="1" applyAlignment="1">
      <alignment horizontal="right" vertical="center" wrapText="1"/>
    </xf>
    <xf numFmtId="169" fontId="0" fillId="2" borderId="0" xfId="0" applyNumberFormat="1" applyFill="1" applyAlignment="1">
      <alignment horizontal="right"/>
    </xf>
    <xf numFmtId="0" fontId="14" fillId="2" borderId="0" xfId="2" applyFont="1" applyFill="1" applyAlignment="1">
      <alignment horizontal="right" vertical="center"/>
    </xf>
    <xf numFmtId="0" fontId="16" fillId="2" borderId="0" xfId="2" applyFont="1" applyFill="1" applyAlignment="1">
      <alignment horizontal="right" vertical="center" wrapText="1"/>
    </xf>
    <xf numFmtId="1" fontId="16" fillId="2" borderId="3" xfId="2" applyNumberFormat="1" applyFont="1" applyFill="1" applyBorder="1" applyAlignment="1">
      <alignment horizontal="right" vertical="center" wrapText="1"/>
    </xf>
    <xf numFmtId="3" fontId="16" fillId="2" borderId="3" xfId="2" applyNumberFormat="1" applyFont="1" applyFill="1" applyBorder="1" applyAlignment="1">
      <alignment horizontal="right" vertical="center" wrapText="1"/>
    </xf>
    <xf numFmtId="0" fontId="16" fillId="2" borderId="2" xfId="2" applyFont="1" applyFill="1" applyBorder="1" applyAlignment="1">
      <alignment horizontal="right" vertical="center" wrapText="1"/>
    </xf>
    <xf numFmtId="3" fontId="14" fillId="2" borderId="0" xfId="2" applyNumberFormat="1" applyFont="1" applyFill="1" applyAlignment="1">
      <alignment horizontal="right" vertical="center"/>
    </xf>
    <xf numFmtId="168" fontId="14" fillId="2" borderId="3" xfId="6" applyNumberFormat="1" applyFont="1" applyFill="1" applyBorder="1" applyAlignment="1">
      <alignment horizontal="right" vertical="center"/>
    </xf>
    <xf numFmtId="1" fontId="14" fillId="2" borderId="3" xfId="2" applyNumberFormat="1" applyFont="1" applyFill="1" applyBorder="1" applyAlignment="1">
      <alignment horizontal="right" vertical="center"/>
    </xf>
    <xf numFmtId="0" fontId="16" fillId="2" borderId="0" xfId="2" applyFont="1" applyFill="1" applyAlignment="1">
      <alignment horizontal="right" vertical="center"/>
    </xf>
    <xf numFmtId="0" fontId="14" fillId="2" borderId="4" xfId="2" applyFont="1" applyFill="1" applyBorder="1" applyAlignment="1">
      <alignment vertical="center"/>
    </xf>
    <xf numFmtId="4" fontId="14" fillId="2" borderId="6" xfId="2" applyNumberFormat="1" applyFont="1" applyFill="1" applyBorder="1" applyAlignment="1">
      <alignment vertical="center"/>
    </xf>
    <xf numFmtId="4" fontId="14" fillId="2" borderId="0" xfId="2" applyNumberFormat="1" applyFont="1" applyFill="1" applyAlignment="1">
      <alignment vertical="center"/>
    </xf>
    <xf numFmtId="3" fontId="14" fillId="3" borderId="4" xfId="2" applyNumberFormat="1" applyFont="1" applyFill="1" applyBorder="1" applyAlignment="1">
      <alignment horizontal="right" vertical="center"/>
    </xf>
    <xf numFmtId="3" fontId="14" fillId="3" borderId="6" xfId="2" applyNumberFormat="1" applyFont="1" applyFill="1" applyBorder="1" applyAlignment="1">
      <alignment horizontal="right" vertical="center"/>
    </xf>
    <xf numFmtId="3" fontId="14" fillId="2" borderId="4" xfId="2" applyNumberFormat="1" applyFont="1" applyFill="1" applyBorder="1" applyAlignment="1">
      <alignment horizontal="right" vertical="center"/>
    </xf>
    <xf numFmtId="3" fontId="14" fillId="2" borderId="6" xfId="2" applyNumberFormat="1" applyFont="1" applyFill="1" applyBorder="1" applyAlignment="1">
      <alignment horizontal="right" vertical="center"/>
    </xf>
    <xf numFmtId="0" fontId="14" fillId="3" borderId="3" xfId="2" applyFont="1" applyFill="1" applyBorder="1" applyAlignment="1">
      <alignment horizontal="left" vertical="center" wrapText="1"/>
    </xf>
    <xf numFmtId="0" fontId="16" fillId="3" borderId="3" xfId="2" applyFont="1" applyFill="1" applyBorder="1" applyAlignment="1">
      <alignment horizontal="center" vertical="center" wrapText="1"/>
    </xf>
    <xf numFmtId="1" fontId="14" fillId="3" borderId="3" xfId="2" applyNumberFormat="1" applyFont="1" applyFill="1" applyBorder="1" applyAlignment="1">
      <alignment horizontal="center" vertical="center" wrapText="1"/>
    </xf>
    <xf numFmtId="0" fontId="14" fillId="3" borderId="3" xfId="2" applyFont="1" applyFill="1" applyBorder="1" applyAlignment="1">
      <alignment horizontal="center" vertical="center" wrapText="1"/>
    </xf>
    <xf numFmtId="0" fontId="14" fillId="3" borderId="0" xfId="2" applyFont="1" applyFill="1" applyAlignment="1">
      <alignment vertical="center"/>
    </xf>
    <xf numFmtId="4" fontId="14" fillId="3" borderId="0" xfId="2" applyNumberFormat="1" applyFont="1" applyFill="1" applyAlignment="1">
      <alignment vertical="center"/>
    </xf>
    <xf numFmtId="0" fontId="14" fillId="3" borderId="4" xfId="2" applyFont="1" applyFill="1" applyBorder="1" applyAlignment="1">
      <alignment horizontal="left" vertical="center" wrapText="1"/>
    </xf>
    <xf numFmtId="1" fontId="14" fillId="3" borderId="4" xfId="2" applyNumberFormat="1" applyFont="1" applyFill="1" applyBorder="1" applyAlignment="1">
      <alignment horizontal="center" vertical="center" wrapText="1"/>
    </xf>
    <xf numFmtId="0" fontId="14" fillId="3" borderId="4" xfId="2" applyFont="1" applyFill="1" applyBorder="1" applyAlignment="1">
      <alignment horizontal="center" vertical="center" wrapText="1"/>
    </xf>
    <xf numFmtId="1" fontId="14" fillId="2" borderId="6" xfId="2" applyNumberFormat="1" applyFont="1" applyFill="1" applyBorder="1" applyAlignment="1">
      <alignment horizontal="center" vertical="center" wrapText="1"/>
    </xf>
    <xf numFmtId="0" fontId="14" fillId="2" borderId="6" xfId="2" applyFont="1" applyFill="1" applyBorder="1" applyAlignment="1">
      <alignment horizontal="center" vertical="center" wrapText="1"/>
    </xf>
    <xf numFmtId="4" fontId="14" fillId="3" borderId="3" xfId="2" applyNumberFormat="1" applyFont="1" applyFill="1" applyBorder="1" applyAlignment="1">
      <alignment vertical="center"/>
    </xf>
    <xf numFmtId="0" fontId="14" fillId="3" borderId="3" xfId="2" applyFont="1" applyFill="1" applyBorder="1" applyAlignment="1">
      <alignment vertical="center"/>
    </xf>
    <xf numFmtId="0" fontId="14" fillId="3" borderId="8" xfId="2" applyFont="1" applyFill="1" applyBorder="1" applyAlignment="1">
      <alignment horizontal="center" vertical="center" wrapText="1"/>
    </xf>
    <xf numFmtId="0" fontId="16" fillId="3" borderId="3" xfId="2" applyFont="1" applyFill="1" applyBorder="1" applyAlignment="1">
      <alignment horizontal="left" vertical="center" wrapText="1"/>
    </xf>
    <xf numFmtId="1" fontId="14" fillId="3" borderId="17" xfId="2" applyNumberFormat="1" applyFont="1" applyFill="1" applyBorder="1" applyAlignment="1">
      <alignment horizontal="center" vertical="center" wrapText="1"/>
    </xf>
    <xf numFmtId="1" fontId="14" fillId="3" borderId="8" xfId="2" applyNumberFormat="1" applyFont="1" applyFill="1" applyBorder="1" applyAlignment="1">
      <alignment horizontal="center" vertical="center" wrapText="1"/>
    </xf>
    <xf numFmtId="0" fontId="14" fillId="3" borderId="6" xfId="2" applyFont="1" applyFill="1" applyBorder="1" applyAlignment="1">
      <alignment horizontal="center" vertical="center" wrapText="1"/>
    </xf>
    <xf numFmtId="0" fontId="16" fillId="3" borderId="4" xfId="2" applyFont="1" applyFill="1" applyBorder="1" applyAlignment="1">
      <alignment horizontal="left" vertical="center" wrapText="1"/>
    </xf>
    <xf numFmtId="0" fontId="14" fillId="2" borderId="4" xfId="2" applyFont="1" applyFill="1" applyBorder="1" applyAlignment="1">
      <alignment horizontal="left" vertical="center" wrapText="1"/>
    </xf>
    <xf numFmtId="0" fontId="28" fillId="0" borderId="18" xfId="0" applyFont="1" applyBorder="1" applyAlignment="1">
      <alignment vertical="center" wrapText="1"/>
    </xf>
    <xf numFmtId="1" fontId="14" fillId="2" borderId="19" xfId="2" applyNumberFormat="1" applyFont="1" applyFill="1" applyBorder="1" applyAlignment="1">
      <alignment horizontal="center" vertical="center" wrapText="1"/>
    </xf>
    <xf numFmtId="0" fontId="14" fillId="2" borderId="4" xfId="2" applyFont="1" applyFill="1" applyBorder="1" applyAlignment="1">
      <alignment horizontal="center" vertical="center" wrapText="1"/>
    </xf>
    <xf numFmtId="0" fontId="16" fillId="2" borderId="6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textRotation="90" wrapText="1"/>
    </xf>
    <xf numFmtId="0" fontId="5" fillId="0" borderId="3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textRotation="90" wrapText="1"/>
    </xf>
    <xf numFmtId="0" fontId="3" fillId="0" borderId="0" xfId="2" applyFont="1">
      <alignment horizontal="center"/>
    </xf>
    <xf numFmtId="0" fontId="5" fillId="0" borderId="4" xfId="2" applyFont="1" applyBorder="1" applyAlignment="1">
      <alignment horizontal="center" vertical="center" textRotation="90" wrapText="1"/>
    </xf>
    <xf numFmtId="0" fontId="5" fillId="0" borderId="5" xfId="2" applyFont="1" applyBorder="1" applyAlignment="1">
      <alignment horizontal="center" vertical="center" textRotation="90" wrapText="1"/>
    </xf>
    <xf numFmtId="0" fontId="5" fillId="0" borderId="6" xfId="2" applyFont="1" applyBorder="1" applyAlignment="1">
      <alignment horizontal="center" vertical="center" textRotation="90" wrapText="1"/>
    </xf>
    <xf numFmtId="0" fontId="5" fillId="0" borderId="3" xfId="2" applyFont="1" applyBorder="1" applyAlignment="1">
      <alignment horizontal="center" vertical="center"/>
    </xf>
    <xf numFmtId="0" fontId="15" fillId="0" borderId="0" xfId="2" applyFont="1" applyAlignment="1">
      <alignment horizontal="left" vertical="top" wrapText="1"/>
    </xf>
    <xf numFmtId="0" fontId="16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 wrapText="1"/>
    </xf>
    <xf numFmtId="0" fontId="15" fillId="0" borderId="0" xfId="2" applyFont="1" applyAlignment="1">
      <alignment horizontal="right" vertical="top" wrapText="1"/>
    </xf>
    <xf numFmtId="3" fontId="14" fillId="3" borderId="4" xfId="2" applyNumberFormat="1" applyFont="1" applyFill="1" applyBorder="1" applyAlignment="1">
      <alignment horizontal="right" vertical="center"/>
    </xf>
    <xf numFmtId="3" fontId="14" fillId="3" borderId="6" xfId="2" applyNumberFormat="1" applyFont="1" applyFill="1" applyBorder="1" applyAlignment="1">
      <alignment horizontal="right" vertical="center"/>
    </xf>
    <xf numFmtId="0" fontId="21" fillId="2" borderId="0" xfId="0" applyFont="1" applyFill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16" fillId="2" borderId="14" xfId="0" applyFont="1" applyFill="1" applyBorder="1" applyAlignment="1">
      <alignment horizontal="left" vertical="center" wrapText="1"/>
    </xf>
    <xf numFmtId="0" fontId="16" fillId="2" borderId="15" xfId="0" applyFont="1" applyFill="1" applyBorder="1" applyAlignment="1">
      <alignment horizontal="left" vertical="center" wrapText="1"/>
    </xf>
    <xf numFmtId="0" fontId="16" fillId="2" borderId="10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14" fillId="0" borderId="0" xfId="2" applyFont="1" applyAlignment="1">
      <alignment horizontal="right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16" fillId="0" borderId="0" xfId="2" applyFont="1" applyAlignment="1">
      <alignment horizontal="left" vertical="center"/>
    </xf>
    <xf numFmtId="0" fontId="18" fillId="0" borderId="0" xfId="2" applyFont="1" applyAlignment="1">
      <alignment horizontal="left" vertical="center"/>
    </xf>
    <xf numFmtId="0" fontId="26" fillId="0" borderId="14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3" fontId="14" fillId="2" borderId="4" xfId="2" applyNumberFormat="1" applyFont="1" applyFill="1" applyBorder="1" applyAlignment="1">
      <alignment horizontal="right" vertical="center"/>
    </xf>
    <xf numFmtId="3" fontId="14" fillId="2" borderId="6" xfId="2" applyNumberFormat="1" applyFont="1" applyFill="1" applyBorder="1" applyAlignment="1">
      <alignment horizontal="right" vertical="center"/>
    </xf>
  </cellXfs>
  <cellStyles count="10">
    <cellStyle name="Обычный" xfId="0" builtinId="0"/>
    <cellStyle name="Обычный 11 23" xfId="5" xr:uid="{00000000-0005-0000-0000-000001000000}"/>
    <cellStyle name="Обычный 2" xfId="7" xr:uid="{00000000-0005-0000-0000-000002000000}"/>
    <cellStyle name="Обычный 7" xfId="9" xr:uid="{00000000-0005-0000-0000-000003000000}"/>
    <cellStyle name="Обычный_Прей-т ОДБ" xfId="2" xr:uid="{00000000-0005-0000-0000-000004000000}"/>
    <cellStyle name="Процентный" xfId="1" builtinId="5"/>
    <cellStyle name="Процентный 2 10" xfId="4" xr:uid="{00000000-0005-0000-0000-000006000000}"/>
    <cellStyle name="Финансовый" xfId="6" builtinId="3"/>
    <cellStyle name="Финансовый 15" xfId="3" xr:uid="{00000000-0005-0000-0000-000008000000}"/>
    <cellStyle name="Финансовый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117" Type="http://schemas.openxmlformats.org/officeDocument/2006/relationships/sharedStrings" Target="sharedStrings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84" Type="http://schemas.openxmlformats.org/officeDocument/2006/relationships/externalLink" Target="externalLinks/externalLink75.xml"/><Relationship Id="rId89" Type="http://schemas.openxmlformats.org/officeDocument/2006/relationships/externalLink" Target="externalLinks/externalLink80.xml"/><Relationship Id="rId112" Type="http://schemas.openxmlformats.org/officeDocument/2006/relationships/externalLink" Target="externalLinks/externalLink103.xml"/><Relationship Id="rId16" Type="http://schemas.openxmlformats.org/officeDocument/2006/relationships/externalLink" Target="externalLinks/externalLink7.xml"/><Relationship Id="rId107" Type="http://schemas.openxmlformats.org/officeDocument/2006/relationships/externalLink" Target="externalLinks/externalLink98.xml"/><Relationship Id="rId11" Type="http://schemas.openxmlformats.org/officeDocument/2006/relationships/externalLink" Target="externalLinks/externalLink2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74" Type="http://schemas.openxmlformats.org/officeDocument/2006/relationships/externalLink" Target="externalLinks/externalLink65.xml"/><Relationship Id="rId79" Type="http://schemas.openxmlformats.org/officeDocument/2006/relationships/externalLink" Target="externalLinks/externalLink70.xml"/><Relationship Id="rId102" Type="http://schemas.openxmlformats.org/officeDocument/2006/relationships/externalLink" Target="externalLinks/externalLink93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1.xml"/><Relationship Id="rId95" Type="http://schemas.openxmlformats.org/officeDocument/2006/relationships/externalLink" Target="externalLinks/externalLink86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113" Type="http://schemas.openxmlformats.org/officeDocument/2006/relationships/externalLink" Target="externalLinks/externalLink104.xml"/><Relationship Id="rId118" Type="http://schemas.openxmlformats.org/officeDocument/2006/relationships/calcChain" Target="calcChain.xml"/><Relationship Id="rId80" Type="http://schemas.openxmlformats.org/officeDocument/2006/relationships/externalLink" Target="externalLinks/externalLink71.xml"/><Relationship Id="rId85" Type="http://schemas.openxmlformats.org/officeDocument/2006/relationships/externalLink" Target="externalLinks/externalLink76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59" Type="http://schemas.openxmlformats.org/officeDocument/2006/relationships/externalLink" Target="externalLinks/externalLink50.xml"/><Relationship Id="rId103" Type="http://schemas.openxmlformats.org/officeDocument/2006/relationships/externalLink" Target="externalLinks/externalLink94.xml"/><Relationship Id="rId108" Type="http://schemas.openxmlformats.org/officeDocument/2006/relationships/externalLink" Target="externalLinks/externalLink99.xml"/><Relationship Id="rId54" Type="http://schemas.openxmlformats.org/officeDocument/2006/relationships/externalLink" Target="externalLinks/externalLink45.xml"/><Relationship Id="rId70" Type="http://schemas.openxmlformats.org/officeDocument/2006/relationships/externalLink" Target="externalLinks/externalLink61.xml"/><Relationship Id="rId75" Type="http://schemas.openxmlformats.org/officeDocument/2006/relationships/externalLink" Target="externalLinks/externalLink66.xml"/><Relationship Id="rId91" Type="http://schemas.openxmlformats.org/officeDocument/2006/relationships/externalLink" Target="externalLinks/externalLink82.xml"/><Relationship Id="rId96" Type="http://schemas.openxmlformats.org/officeDocument/2006/relationships/externalLink" Target="externalLinks/externalLink8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49" Type="http://schemas.openxmlformats.org/officeDocument/2006/relationships/externalLink" Target="externalLinks/externalLink40.xml"/><Relationship Id="rId114" Type="http://schemas.openxmlformats.org/officeDocument/2006/relationships/externalLink" Target="externalLinks/externalLink105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externalLink" Target="externalLinks/externalLink64.xml"/><Relationship Id="rId78" Type="http://schemas.openxmlformats.org/officeDocument/2006/relationships/externalLink" Target="externalLinks/externalLink69.xml"/><Relationship Id="rId81" Type="http://schemas.openxmlformats.org/officeDocument/2006/relationships/externalLink" Target="externalLinks/externalLink72.xml"/><Relationship Id="rId86" Type="http://schemas.openxmlformats.org/officeDocument/2006/relationships/externalLink" Target="externalLinks/externalLink77.xml"/><Relationship Id="rId94" Type="http://schemas.openxmlformats.org/officeDocument/2006/relationships/externalLink" Target="externalLinks/externalLink85.xml"/><Relationship Id="rId99" Type="http://schemas.openxmlformats.org/officeDocument/2006/relationships/externalLink" Target="externalLinks/externalLink90.xml"/><Relationship Id="rId101" Type="http://schemas.openxmlformats.org/officeDocument/2006/relationships/externalLink" Target="externalLinks/externalLink9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109" Type="http://schemas.openxmlformats.org/officeDocument/2006/relationships/externalLink" Target="externalLinks/externalLink10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6" Type="http://schemas.openxmlformats.org/officeDocument/2006/relationships/externalLink" Target="externalLinks/externalLink67.xml"/><Relationship Id="rId97" Type="http://schemas.openxmlformats.org/officeDocument/2006/relationships/externalLink" Target="externalLinks/externalLink88.xml"/><Relationship Id="rId104" Type="http://schemas.openxmlformats.org/officeDocument/2006/relationships/externalLink" Target="externalLinks/externalLink95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2.xml"/><Relationship Id="rId92" Type="http://schemas.openxmlformats.org/officeDocument/2006/relationships/externalLink" Target="externalLinks/externalLink83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0.xml"/><Relationship Id="rId24" Type="http://schemas.openxmlformats.org/officeDocument/2006/relationships/externalLink" Target="externalLinks/externalLink15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66" Type="http://schemas.openxmlformats.org/officeDocument/2006/relationships/externalLink" Target="externalLinks/externalLink57.xml"/><Relationship Id="rId87" Type="http://schemas.openxmlformats.org/officeDocument/2006/relationships/externalLink" Target="externalLinks/externalLink78.xml"/><Relationship Id="rId110" Type="http://schemas.openxmlformats.org/officeDocument/2006/relationships/externalLink" Target="externalLinks/externalLink101.xml"/><Relationship Id="rId115" Type="http://schemas.openxmlformats.org/officeDocument/2006/relationships/theme" Target="theme/theme1.xml"/><Relationship Id="rId61" Type="http://schemas.openxmlformats.org/officeDocument/2006/relationships/externalLink" Target="externalLinks/externalLink52.xml"/><Relationship Id="rId82" Type="http://schemas.openxmlformats.org/officeDocument/2006/relationships/externalLink" Target="externalLinks/externalLink73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56" Type="http://schemas.openxmlformats.org/officeDocument/2006/relationships/externalLink" Target="externalLinks/externalLink47.xml"/><Relationship Id="rId77" Type="http://schemas.openxmlformats.org/officeDocument/2006/relationships/externalLink" Target="externalLinks/externalLink68.xml"/><Relationship Id="rId100" Type="http://schemas.openxmlformats.org/officeDocument/2006/relationships/externalLink" Target="externalLinks/externalLink91.xml"/><Relationship Id="rId105" Type="http://schemas.openxmlformats.org/officeDocument/2006/relationships/externalLink" Target="externalLinks/externalLink96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externalLink" Target="externalLinks/externalLink63.xml"/><Relationship Id="rId93" Type="http://schemas.openxmlformats.org/officeDocument/2006/relationships/externalLink" Target="externalLinks/externalLink84.xml"/><Relationship Id="rId98" Type="http://schemas.openxmlformats.org/officeDocument/2006/relationships/externalLink" Target="externalLinks/externalLink89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6.xml"/><Relationship Id="rId46" Type="http://schemas.openxmlformats.org/officeDocument/2006/relationships/externalLink" Target="externalLinks/externalLink37.xml"/><Relationship Id="rId67" Type="http://schemas.openxmlformats.org/officeDocument/2006/relationships/externalLink" Target="externalLinks/externalLink58.xml"/><Relationship Id="rId116" Type="http://schemas.openxmlformats.org/officeDocument/2006/relationships/styles" Target="styles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62" Type="http://schemas.openxmlformats.org/officeDocument/2006/relationships/externalLink" Target="externalLinks/externalLink53.xml"/><Relationship Id="rId83" Type="http://schemas.openxmlformats.org/officeDocument/2006/relationships/externalLink" Target="externalLinks/externalLink74.xml"/><Relationship Id="rId88" Type="http://schemas.openxmlformats.org/officeDocument/2006/relationships/externalLink" Target="externalLinks/externalLink79.xml"/><Relationship Id="rId111" Type="http://schemas.openxmlformats.org/officeDocument/2006/relationships/externalLink" Target="externalLinks/externalLink102.xml"/><Relationship Id="rId15" Type="http://schemas.openxmlformats.org/officeDocument/2006/relationships/externalLink" Target="externalLinks/externalLink6.xml"/><Relationship Id="rId36" Type="http://schemas.openxmlformats.org/officeDocument/2006/relationships/externalLink" Target="externalLinks/externalLink27.xml"/><Relationship Id="rId57" Type="http://schemas.openxmlformats.org/officeDocument/2006/relationships/externalLink" Target="externalLinks/externalLink48.xml"/><Relationship Id="rId106" Type="http://schemas.openxmlformats.org/officeDocument/2006/relationships/externalLink" Target="externalLinks/externalLink9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men\&#1044;&#1060;\&#1052;&#1091;&#1093;&#1072;&#1084;&#1077;&#1090;&#1082;&#1072;&#1083;&#1080;&#1077;&#1074;&#1072;%20&#1040;.&#1057;\&#1048;&#1079;&#1084;%20&#1088;&#1072;&#1089;&#1095;&#1077;&#1090;&#109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91;&#1093;&#1072;&#1084;&#1077;&#1090;&#1082;&#1072;&#1083;&#1080;&#1077;&#1074;&#1072;%20&#1040;.&#1057;/&#1041;&#1102;&#1076;&#1078;&#1077;&#1090;&#1085;&#1072;&#1103;%20&#1079;&#1072;&#1103;&#1074;&#1082;&#1072;%20&#1085;&#1072;%202018-2019%20&#1075;&#1086;&#1076;&#1099;/&#1041;&#1102;&#1076;&#1078;&#1077;&#1090;%202018-2020%208.08.17/&#1048;&#1079;&#1084;%20&#1088;&#1072;&#1089;&#1095;&#1077;&#1090;&#109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Content.IE5/1IE4OPAM/&#1086;&#1087;&#1083;&#1072;&#1090;&#1072;%20&#1087;&#1086;%20&#1074;&#1077;&#1088;&#1089;&#1080;&#1080;%20&#1042;&#104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Content.IE5/YQR3TON3/&#1092;&#1086;&#1088;&#1084;&#1080;&#1088;&#1086;&#1074;&#1072;&#1085;&#1080;&#1077;%2012-14/5.05.11/&#1087;&#1088;&#1080;%2090/&#1087;&#1088;&#1080;%209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5\B-PL\NBPL\_F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-PL/NBPL/_F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udit\Clients\KazTransOil\2001\Branch%20Aktobe\KTO_WB_FSL_31.12.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men\Users\&#1040;&#1081;&#1078;&#1072;&#1085;\Downloads\RF'03%20FY'16-FY'17%20v1.0%20DISTR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AGAYDAAL\aws\&#1050;&#1091;&#1079;&#1077;&#1085;&#1103;&#1090;&#1082;&#1080;&#1085;&#1072;%20&#1053;\&#1052;&#1086;&#1080;%20&#1076;&#1086;&#1082;&#1091;&#1084;&#1077;&#1085;&#1090;&#1099;\&#1089;&#1084;&#1077;&#1090;&#1099;,%20&#1090;&#1072;&#1088;&#1080;&#1092;&#1099;%20,%20&#1082;&#1072;&#1083;&#1100;&#1082;&#1091;&#1083;&#1103;&#1094;&#1080;&#1080;\&#1087;&#1088;&#1086;&#1077;&#1082;&#1090;&#1099;%20&#1090;&#1072;&#1088;&#1080;&#1092;&#1086;&#1074;%20&#1085;&#1072;%202005%20&#1075;&#1086;&#1076;%20&#1076;&#1083;&#1103;%20&#1089;&#1091;&#1073;&#1095;&#1080;&#1082;&#1086;&#1074;\&#1087;&#1088;&#1086;&#1077;&#1082;&#1090;&#1099;\&#1055;&#1088;&#1086;&#1077;&#1082;&#1090;%20&#1090;&#1072;&#1088;&#1080;&#1092;&#1072;%20&#1085;&#1072;%20&#1074;&#1086;&#1076;&#1091;%20&#1053;&#1055;&#1057;%20&#1048;&#1085;&#1076;&#1077;&#1088;%20&#1085;&#1072;%2020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&#1055;&#1086;&#1083;&#1100;&#1079;&#1086;&#1074;&#1072;&#1090;&#1077;&#1083;&#1100;\Desktop\&#1054;&#1057;&#1053;&#1057;%20&#1082;&#1083;&#1080;&#1077;&#1085;&#1090;%20NOMAD%20LIFE%20280612\&#1050;&#1083;&#1080;&#1077;&#1085;&#1090;_&#1054;&#1057;&#1053;&#1057;_2806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jakeevaa\BAK2002\Documents%20and%20Settings\AkhmetovGa\My%20Documents\AA%20%20%20%20Clients\BAK\Audit%202001\Final\Sample%20size_BAK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$NDS\.EFES_KARAGANDA_SYS.ESY\EFES\FAL\BISHKEK\USD\FAAL6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TULEBATO\aws\Documents%20and%20Settings\helpdesk\Desktop\TEMP\IK2001-update%20FY%20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ystan-pc\&#1086;&#1073;&#1097;&#1080;&#1081;%20&#1086;&#1073;&#1084;&#1077;&#1085;\Users\ww\Downloads\Model\MGP%20total%2027.11.20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UZBEKOAS\aws\Engagements\ZAO_Kazakhstan_Temir_Zholy\KTZ_2003_IAS_KAS\Documents\O.%20Taxes_YE_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\SharedDocs\Documents%20and%20Settings\ageyze\My%20Documents\Projects\KMG\additional_dat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SAGINOVAS\aws\Documents%20and%20Settings\Saginov\My%20Documents\Data\Kazintel\audit%202001\Arna\FSL\Arna%20billing%20-%2020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s\enbek\Users\inet_808\Desktop\04012013\Users\MAKANO~1\AppData\Local\Temp\Rar$DI09.014\&#1089;&#1085;&#1080;&#1078;&#1077;&#1085;&#1080;&#1077;%20&#1087;&#1077;&#1085;&#1089;&#1080;&#1086;&#1085;&#1085;&#1086;&#1075;&#1086;%20&#1074;&#1086;&#1079;&#1088;%20&#1085;&#1072;%2027_04_0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udit\Clients\Shirvan%20oil\FS%20&amp;%20Reports\Financials\F-1,2,3_9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men\Documents%20and%20Settings\1\&#1056;&#1072;&#1073;&#1086;&#1095;&#1080;&#1081;%20&#1089;&#1090;&#1086;&#1083;\&#1043;&#1072;&#1083;&#1080;&#1094;&#1082;&#1086;&#1077;%20&#1073;&#1102;&#1076;&#1078;&#1077;&#1090;\&#1073;&#1102;&#1076;&#1078;&#1077;&#1090;%202008%20&#1075;&#1072;&#1083;&#1080;&#1094;&#1082;&#1086;&#107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1/&#1056;&#1072;&#1073;&#1086;&#1095;&#1080;&#1081;%20&#1089;&#1090;&#1086;&#1083;/&#1043;&#1072;&#1083;&#1080;&#1094;&#1082;&#1086;&#1077;%20&#1073;&#1102;&#1076;&#1078;&#1077;&#1090;/&#1073;&#1102;&#1076;&#1078;&#1077;&#1090;%202008%20&#1075;&#1072;&#1083;&#1080;&#1094;&#1082;&#1086;&#1077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3\&#1089;&#1090;&#1088;&#1072;&#1090;&#1077;&#1075;&#1080;&#1080;\Temp\ViewDir\&#1052;&#1086;&#1080;%20&#1076;&#1086;&#1082;&#1091;&#1084;&#1077;&#1085;&#1090;&#1099;\&#1053;&#1086;&#1074;&#1072;&#1103;%20&#1087;&#1072;&#1087;&#1082;&#1072;\Avtobaza\&#1073;_&#1087;&#1083;&#1072;&#1085;%202002&#1075;\&#1042;&#1072;&#1088;&#1080;&#1072;&#1085;&#1090;&#1099;%20&#1088;&#1072;&#1089;&#1095;_&#1072;&#1084;&#1086;&#1088;&#1090;&#1080;&#1079;\&#1053;&#1077;&#1090;_2002&#1075;.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KIMY\aws\DATA\Clients\EFES%20Brewery\2001\31%20December%202001\pbc\&#1052;&#1086;&#1080;%20&#1076;&#1086;&#1082;&#1091;&#1084;&#1077;&#1085;&#1090;&#1099;\&#1052;&#1086;&#1080;%20&#1076;&#1086;&#1082;&#1091;&#1084;&#1077;&#1085;&#1090;&#1099;%202000\&#1090;&#1072;&#1088;&#1072;%2020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LOBKOVAN\aws\Engagements\ABS%20CENTER\ABS%20CENTER-AUDIT2002\Documents\&#1052;&#1086;&#1080;%20&#1076;&#1086;&#1082;&#1091;&#1084;&#1077;&#1085;&#1090;&#1099;\&#1052;&#1086;&#1080;%20&#1076;&#1086;&#1082;&#1091;&#1084;&#1077;&#1085;&#1090;&#1099;%202000\&#1090;&#1072;&#1088;&#1072;%2020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OTCHET2000\jule-september20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saurambayeva\My%20Documents\Clients\KAZOIL\Audit%201999-2002%20PIU\wp\&#1052;&#1086;&#1080;%20&#1076;&#1086;&#1082;&#1091;&#1084;&#1077;&#1085;&#1090;&#1099;\&#1060;&#1080;&#1085;&#1054;&#1090;\&#1060;&#1054;&#1048;-&#1057;&#1077;&#1085;25.1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163A0BD\&#1042;&#1090;&#1086;&#1088;&#1086;&#1077;%20&#1059;&#1058;&#1054;&#1063;&#1053;&#1045;&#1053;&#1048;&#1045;%20&#1041;&#1070;&#1044;&#1046;&#1045;&#1058;&#1040;%202011%20(&#1072;&#1087;&#1088;&#1077;&#1083;&#1100;,%20&#1057;&#1042;&#1054;&#1044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200\&#1041;&#1055;6-10\DOCUME~1\M-AITZ~1\LOCALS~1\Temp\C.Lotus.Notes.Data\Documents%20and%20Settings\K-Samarova\&#1052;&#1086;&#1080;%20&#1076;&#1086;&#1082;&#1091;&#1084;&#1077;&#1085;&#1090;&#1099;\&#1055;&#1088;&#1080;&#1082;&#1072;&#1079;_182\form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ZH-SAM~1\LOCALS~1\Temp\C.Lotus.Notes.Data\57_1NKs%20&#1087;&#1083;&#1102;&#1089;%20&#1040;&#1040;_&#1053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D.Shaikenov\&#1052;&#1086;&#1080;%20&#1076;&#1086;&#1082;&#1091;&#1084;&#1077;&#1085;&#1090;&#1099;\&#1041;&#1080;&#1079;&#1085;&#1077;&#1089;-&#1087;&#1083;&#1072;&#1085;\&#1041;&#1080;&#1079;&#1085;&#1077;&#1089;-&#1087;&#1083;&#1072;&#1085;%20610%20&#1050;&#1055;&#1057;&#1047;%20&#1050;&#1052;&#1043;\&#1041;&#1055;%20&#1076;&#1083;&#1103;%20&#1057;&#1044;%2028.12\RD_61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kozybasa1\Shared\WINDOWS\TEMP\Grv105.tmp\9%20mes\&#1054;&#1087;&#1077;&#1088;_&#1040;&#1042;&#1043;\&#1054;&#1087;&#1077;&#1088;&#1072;&#1090;&#1080;&#1074;&#1082;&#1072;%20&#1079;&#1072;%20&#1072;&#1074;&#1075;&#1091;&#1089;&#1090;_05_&#1050;&#1052;&#1043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lfiya\Revenue%20Report\Xls\Monitor99_03%20Adjusted%20for%20S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SAGINOVAS\aws\DATA\Banks\Turkmen-Turkish%20Bank\2000\Final%2012%20months\Restatement\TTB%20Restatement%202000-12%20NEW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44;&#1086;&#1082;&#1091;&#1084;&#1077;&#1085;&#1090;&#1099;\2012%20&#1075;\&#1052;&#1047;%20&#1056;&#1050;\&#1041;&#1102;&#1076;&#1078;&#1077;&#1090;%20&#1085;&#1072;%20&#1089;&#1086;&#1075;&#1083;&#1072;&#1089;&#1086;&#1074;&#1072;&#1085;&#1080;&#1077;\&#1055;&#1083;&#1072;&#1085;&#1099;%20&#1092;&#1080;&#1085;&#1072;&#1085;%20&#1085;&#1072;%202012%20&#1075;\&#1057;&#1086;&#1094;.%20&#1088;&#1072;&#1073;.%20&#1087;&#1089;&#1080;&#1093;&#1086;&#1083;&#1086;&#1075;&#1080;%20&#1085;&#1072;%202012%20&#1075;&#1086;&#1076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4\Users\Documents%20and%20Settings\1022-29\&#1056;&#1072;&#1073;&#1086;&#1095;&#1080;&#1081;%20&#1089;&#1090;&#1086;&#1083;\&#1079;&#1072;&#1103;&#1074;&#1082;&#1072;%20&#1080;%20&#1074;&#1089;&#1077;%20&#1090;&#1072;&#1082;&#1086;&#1077;\&#1079;&#1072;&#1103;&#1074;&#1082;&#1072;%20&#1085;&#1072;%202009%20&#1075;%20-&#1087;&#1086;%20&#1086;&#1088;&#1075;&#1090;&#1077;&#1093;&#1085;&#1080;&#1082;&#1077;.&#1086;&#1082;&#1086;&#1085;&#1095;&#1072;&#1090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SERIKOVMY\aws\dba001\317zu\document\VVV\BS%202003\Aug%202003\Variance%20Analysis_VC_Ytd%20aug%202003_presentation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TULEBATO\aws\Documents%20and%20Settings\helpdesk\Desktop\VVV\bs1999\aug99\IAS089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ud-8\&#1044;&#1077;&#1083;&#1086;\DOCUME~1\M-AITZ~1\LOCALS~1\Temp\C.Lotus.Notes.Data\Documents%20and%20Settings\K-Samarova\&#1052;&#1086;&#1080;%20&#1076;&#1086;&#1082;&#1091;&#1084;&#1077;&#1085;&#1090;&#1099;\&#1055;&#1088;&#1080;&#1082;&#1072;&#1079;_182\form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saurambayeva\My%20Documents\Clients\KAZOIL\Audit%201999-2002%20PIU\pbc\OTCHET1999\april-june99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TULEBATO\aws\Documents%20and%20Settings\helpdesk\Desktop\317zu\document\VVV\EBRDIFC\Qtr4%202001\IK2001-for%20update_interna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SAGINOVAS\aws\Engagements\KarazhanBasMunay\KaraZhanbasMunay_semiannual_2002\Documents\TRIAL%20BALANC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83%20Count%20Sheet%20-%20Karaganda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5\&#1074;&#1089;&#1077;%20&#1089;&#1086;%20&#1089;&#1090;&#1072;&#1088;&#1086;&#1075;&#1086;%20&#1082;&#1086;&#1084;&#1087;&#1072;\&#1051;&#1103;&#1079;&#1079;&#1072;&#1090;\2016%20&#1075;&#1086;&#1076;\&#1041;&#1047;%202017-2019\&#1041;&#1047;%20&#1056;&#1062;&#1057;&#1040;%202017-2019%2013.05.2016\Worksheet%20in%205650%20PP&amp;E%20movement%20-%20%20Final%2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\c\&#1052;&#1086;&#1080;%20&#1076;&#1086;&#1082;&#1091;&#1084;&#1077;&#1085;&#1090;&#1099;\&#1045;%20&#1070;\&#1055;&#1083;&#1072;&#1085;&#1099;\&#1041;&#1102;&#1076;&#1078;&#1077;&#1090;%202003\&#1045;%20&#1070;\&#1087;&#1088;&#1086;&#1073;&#1072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ystan-pc\&#1086;&#1073;&#1097;&#1080;&#1081;%20&#1086;&#1073;&#1084;&#1077;&#1085;\Documents%20and%20Settings\&#1042;&#1083;&#1072;&#1076;&#1077;&#1083;&#1077;&#1094;\&#1052;&#1086;&#1080;%20&#1076;&#1086;&#1082;&#1091;&#1084;&#1077;&#1085;&#1090;&#1099;\&#1060;&#1072;&#1081;&#1083;&#1099;%20Mail.Ru%20&#1040;&#1075;&#1077;&#1085;&#1090;&#1072;\nur_a83@mail.ru\zhashtaeva07@mail.ru\&#1050;&#1086;&#1087;&#1080;&#1103;%20&#1064;&#1072;&#1073;&#1083;&#1086;&#1085;%202012%20&#1041;&#1072;&#1088;&#1083;&#1099;&#1082;%20&#1055;&#1083;&#1072;&#1085;%20&#1060;.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&#1055;&#1086;&#1095;&#1090;&#1072;\&#1054;&#1073;o&#1088;&#1086;&#1090;.&#1073;&#1072;&#1083;&#1072;&#1085;&#1089;%20&#1080;%20&#1077;&#1075;&#1086;%20&#1092;&#1086;&#1088;&#1084;&#1099;%201.01.02&#1075;.%20&#1076;&#1083;&#1103;%20&#1087;&#1088;&#1086;&#1075;&#1088;&#1072;&#1084;&#1084;&#1099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&#1040;&#1085;&#1072;&#1088;&#1073;&#1072;&#1081;\Documents\NetSpeakerphone\Received%20Files\&#1057;&#1077;&#1088;&#1080;&#1082;%20&#1050;&#1072;&#1096;&#1072;&#1085;&#1086;&#1074;\Documents%20and%20Settings\7\&#1052;&#1086;&#1080;%20&#1076;&#1086;&#1082;&#1091;&#1084;&#1077;&#1085;&#1090;&#1099;\&#1043;&#1047;-2011\&#1064;&#1072;&#1073;&#1083;&#1086;&#1085;%20&#1087;&#1083;&#1072;&#1085;&#1072;%20&#1043;&#1047;-2011-07.02.11&#1075;.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&#1042;&#1083;&#1072;&#1076;&#1077;&#1083;&#1077;&#1094;\&#1052;&#1086;&#1080;%20&#1076;&#1086;&#1082;&#1091;&#1084;&#1077;&#1085;&#1090;&#1099;\&#1060;&#1072;&#1081;&#1083;&#1099;%20Mail.Ru%20&#1040;&#1075;&#1077;&#1085;&#1090;&#1072;\nur_a83@mail.ru\zhashtaeva07@mail.ru\&#1050;&#1086;&#1087;&#1080;&#1103;%20&#1064;&#1072;&#1073;&#1083;&#1086;&#1085;%202012%20&#1041;&#1072;&#1088;&#1083;&#1099;&#1082;%20&#1055;&#1083;&#1072;&#1085;%20&#1060;.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M-AITZ~1\LOCALS~1\Temp\C.Lotus.Notes.Data\Documents%20and%20Settings\K-Samarova\&#1052;&#1086;&#1080;%20&#1076;&#1086;&#1082;&#1091;&#1084;&#1077;&#1085;&#1090;&#1099;\&#1055;&#1088;&#1080;&#1082;&#1072;&#1079;_182\form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3%20&#1075;&#1086;&#1076;\009\&#1089;&#1074;&#1086;&#1076;\&#1054;&#1088;&#1075;&#1072;&#1085;&#1080;&#1079;&#1072;&#1094;&#1080;&#1080;%202012-2014%20&#1075;&#1075;\&#1057;&#1074;&#1086;&#1076;%20008\&#1041;&#1047;%202012-2014%20&#1057;&#1055;&#1048;&#1044;%20&#1091;&#1090;&#1074;&#1077;&#1088;&#1078;&#1076;&#1077;&#1085;&#1085;&#1072;&#1103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&#1040;&#1076;&#1084;&#1080;&#1085;&#1080;&#1089;&#1090;&#1088;&#1072;&#1090;&#1086;&#1088;\AppData\Roaming\Microsoft\Excel\&#1041;&#1102;&#1076;&#1078;&#1077;&#1090;&#1047;%202014-2016\&#1041;&#1102;&#1076;&#1078;&#1077;&#1090;&#1047;%202014-2016\&#1054;&#1088;&#1075;&#1072;&#1085;&#1080;&#1079;&#1072;&#1094;&#1080;&#1080;%202012-2014%20&#1075;&#1075;\&#1057;&#1074;&#1086;&#1076;%20008\&#1041;&#1047;%202012-2014%20&#1057;&#1055;&#1048;&#1044;%20&#1091;&#1090;&#1074;&#1077;&#1088;&#1078;&#1076;&#1077;&#1085;&#1085;&#1072;&#110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&#1040;&#1076;&#1084;&#1080;&#1085;&#1080;&#1089;&#1090;&#1088;&#1072;&#1090;&#1086;&#1088;\AppData\Roaming\Microsoft\Excel\&#1041;&#1102;&#1076;&#1078;&#1077;&#1090;&#1047;%202014-2016\&#1041;&#1102;&#1076;&#1078;&#1077;&#1090;&#1047;%202014-2016\2013%20&#1075;&#1086;&#1076;\009\&#1089;&#1074;&#1086;&#1076;\&#1054;&#1088;&#1075;&#1072;&#1085;&#1080;&#1079;&#1072;&#1094;&#1080;&#1080;%202012-2014%20&#1075;&#1075;\&#1057;&#1074;&#1086;&#1076;%20008\&#1041;&#1047;%202012-2014%20&#1057;&#1055;&#1048;&#1044;%20&#1091;&#1090;&#1074;&#1077;&#1088;&#1078;&#1076;&#1077;&#1085;&#1085;&#1072;&#110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rage\&#1048;&#1058;\Documents%20and%20Settings\K-Samarova\&#1052;&#1086;&#1080;%20&#1076;&#1086;&#1082;&#1091;&#1084;&#1077;&#1085;&#1090;&#1099;\&#1055;&#1088;&#1080;&#1082;&#1072;&#1079;_182\form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udit\TSB015\AUDIT\Dec2001\Final\&#1041;&#1048;&#1056;&#1046;&#1040;\Gzb_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ud-8\&#1044;&#1077;&#1083;&#1086;\Documents%20and%20Settings\S.Turehanova\&#1056;&#1072;&#1073;&#1086;&#1095;&#1080;&#1081;%20&#1089;&#1090;&#1086;&#1083;\&#1050;&#1052;&#1043;%20&#1056;&#1044;\Documents%20and%20Settings\K-Samarova\&#1052;&#1086;&#1080;%20&#1076;&#1086;&#1082;&#1091;&#1084;&#1077;&#1085;&#1090;&#1099;\&#1055;&#1088;&#1080;&#1082;&#1072;&#1079;_182\form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-m4\Work\Documents%20and%20Settings\ordabaev.ATYRAU\&#1052;&#1086;&#1080;%20&#1076;&#1086;&#1082;&#1091;&#1084;&#1077;&#1085;&#1090;&#1099;\&#1055;&#1083;&#1072;&#1085;&#1080;&#1088;&#1086;&#1074;&#1072;&#1085;&#1080;&#1077;\&#1041;&#1102;&#1076;&#1078;&#1077;&#1090;\&#1041;&#1102;&#1076;&#1078;&#1077;&#1090;%202004&#1075;\&#1057;&#1082;&#1086;&#1088;&#1088;.%20&#1041;&#1102;&#1076;&#1078;&#1077;&#1090;%20&#1047;&#1060;%202004%20&#1075;%20&#1057;&#1042;&#1054;&#1044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nkhabibullin\My%20Documents\KMG\Transformation\&#1057;&#1082;&#1086;&#1088;&#1088;&#1077;&#1082;&#1090;&#1080;&#1088;%20&#1056;&#1044;_&#1084;&#1077;&#1089;&#1103;&#1094;_&#1085;&#1072;_20_CF%20Calc%20(version%202)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MUKHAMEDIYEV\aws\Documents%20and%20Settings\NazarkulovA\Desktop\Files%20after%20review\111\&#1087;&#1086;&#1095;&#1090;&#1072;\&#1040;&#1088;&#1093;&#1080;&#1074;99\&#1062;&#1086;-12\&#1062;&#1054;-121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MADEYESA\aws\Documents%20and%20Settings\t.kulmanova\Local%20Settings\Temporary%20Internet%20Files\OLK131\&#1076;&#1077;&#1073;&#1080;&#1090;%20&#1085;&#1072;%2031%2006%200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SharedDocs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ud-8\&#1044;&#1077;&#1083;&#1086;\Documents%20and%20Settings\S.Turehanova\&#1056;&#1072;&#1073;&#1086;&#1095;&#1080;&#1081;%20&#1089;&#1090;&#1086;&#1083;\&#1050;&#1052;&#1043;%20&#1056;&#1044;\Documents%20and%20Settings\&#1041;&#1072;&#1075;&#1080;&#1090;&#1078;&#1072;&#1085;%20&#1050;&#1072;&#1080;&#1088;&#1073;&#1072;&#1077;&#1074;\Local%20Settings\Temporary%20Internet%20Files\Content.IE5\3AGFRT81\&#1092;&#1077;&#1074;%202002\&#1044;&#1041;&#1057;&#1055;_02_%202002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333/&#1054;&#1090;&#1095;&#1077;&#1090;&#1099;%20&#1050;&#1044;&#1051;%20&#1080;%20&#1069;&#1082;&#1089;&#1087;&#1088;&#1077;&#1089;&#1089;%20&#1051;&#1072;&#1073;/&#1055;&#1086;&#1076;&#1089;&#1095;%20&#1082;&#1086;&#1083;%20&#1087;&#1086;%20%20&#1050;&#1044;&#1051;%20&#1069;&#1050;&#1057;&#1055;&#1056;&#1045;&#1057;&#1057;_&#1087;&#1086;%20&#1086;&#1090;&#1076;%202011&#1075;.xlsm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MUKHAMEDIYEV\aws\Documents%20and%20Settings\NazarkulovA\Desktop\Files%20after%20review\111\&#1087;&#1086;&#1095;&#1090;&#1072;\&#1040;&#1088;&#1093;&#1080;&#1074;99\&#1062;&#1086;-12\1999\&#1052;&#1072;&#1088;&#1096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&#1056;&#1072;&#1073;&#1086;&#1095;&#1080;&#1081;%20&#1089;&#1090;&#1086;&#1083;\&#1041;&#1047;%20&#1085;&#1072;%202014\&#1041;&#1079;%20&#1085;&#1072;%202014&#1075;\&#1041;&#1047;%20&#1087;&#1086;&#1089;&#1083;&#1077;&#1076;&#1085;&#1080;&#1081;\&#1050;&#1044;&#1059;\&#1041;&#1047;%202013%2017.12.12\Documents%20and%20Settings\Home\&#1056;&#1072;&#1073;&#1086;&#1095;&#1080;&#1081;%20&#1089;&#1090;&#1086;&#1083;\2010_ru\&#1064;&#1072;&#1073;&#1083;&#1086;&#1085;%20&#1087;&#1083;&#1072;&#1085;&#1072;%20&#1043;&#1047;_2010_ru_v6_new_KATO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&#1052;&#1086;&#1080;%20&#1076;&#1086;&#1082;&#1091;&#1084;&#1077;&#1085;&#1090;&#1099;\&#1060;&#1072;&#1081;&#1083;&#1099;%20Mail.Ru%20&#1040;&#1075;&#1077;&#1085;&#1090;&#1072;\kalubai.1979@mail.ru\saxanova71@mail.ru\&#1064;&#1072;&#1073;&#1083;&#1086;&#1085;_&#1043;&#1055;_v38_ru%20&#1076;&#1086;&#1084;2\&#1064;&#1072;&#1073;&#1083;&#1086;&#1085;%20&#1087;&#1083;&#1072;&#1085;&#1072;%20&#1043;&#1047;_ru_v38_2013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SALIKHOVANI\aws\&#1055;&#1086;&#1095;&#1090;&#1072;\&#1054;&#1073;o&#1088;&#1086;&#1090;.&#1073;&#1072;&#1083;&#1072;&#1085;&#1089;%20&#1080;%20&#1077;&#1075;&#1086;%20&#1092;&#1086;&#1088;&#1084;&#1099;%201.01.02&#1075;.%20&#1076;&#1083;&#1103;%20&#1087;&#1088;&#1086;&#1075;&#1088;&#1072;&#1084;&#1084;&#1099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Er\&#1043;&#1054;&#1044;&#1054;&#1042;&#1054;&#1049;%20&#1055;&#1051;&#1040;&#1053;%202014&#1075;\&#1043;&#1086;&#1076;&#1086;&#1074;&#1086;&#1081;%20&#1087;&#1083;&#1072;&#1085;%20&#1085;&#1072;%202015%20&#1075;&#1086;&#1076;\&#1043;&#1086;&#1076;&#1086;&#1074;&#1086;&#1081;%20&#1087;&#1083;&#1072;&#1085;%20&#1085;&#1072;%202015&#1075;\&#1064;&#1072;&#1073;&#1083;&#1086;&#1085;%20&#1085;&#1072;%202014&#1075;&#1086;&#1076;%20&#1043;&#1059;%20&#1054;&#1062;%20&#1057;&#1055;&#1048;&#1044;\&#1043;&#1059;%20&#1054;&#1062;%20&#1057;&#1055;&#1048;&#1044;%20&#1043;&#1055;%20&#1085;&#1072;%202014%20&#1075;&#1086;&#1076;%20&#1057;%20&#1053;&#1044;&#105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rage\&#1048;&#1058;\Documents%20and%20Settings\Zhugurova\Local%20Settings\Temporary%20Internet%20Files\OLK12\&#1092;&#1077;&#1074;%202002\&#1044;&#1041;&#1057;&#1055;_02_%20200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Aizhan%20work/&#1044;&#1078;&#1086;/&#1054;&#1090;&#1095;&#1077;&#1090;%20&#1052;&#1072;&#1088;&#1090;/&#1069;&#1090;&#1072;&#1087;%203%20&#1080;%204/&#1052;&#1086;&#1076;&#1077;&#1083;&#1100;/&#1055;&#1083;&#1072;&#1085;&#1080;&#1088;&#1086;&#1074;&#1072;&#1085;&#1080;&#1077;%20&#1043;&#1054;&#1041;&#1052;&#1055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&#1044;&#1086;&#1082;&#1091;&#1084;&#1077;&#1085;&#1090;&#1099;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13\Indicate%20Plan%202003-2005\DOCUME~1\M-AITZ~1\LOCALS~1\Temp\C.Lotus.Notes.Data\&#1041;&#1044;\&#1050;&#1086;&#1101;&#1092;&#1092;&#1080;&#1094;&#1080;&#1077;&#1085;&#1090;&#1099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last3\&#1055;&#1088;&#1080;&#1082;&#1072;&#1079;_182\form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AGAYDAAL\aws\Documents%20and%20Settings\ordabaev.ATYRAU\&#1052;&#1086;&#1080;%20&#1076;&#1086;&#1082;&#1091;&#1084;&#1077;&#1085;&#1090;&#1099;\&#1055;&#1083;&#1072;&#1085;&#1080;&#1088;&#1086;&#1074;&#1072;&#1085;&#1080;&#1077;\&#1041;&#1102;&#1076;&#1078;&#1077;&#1090;\&#1041;&#1102;&#1076;&#1078;&#1077;&#1090;%202006-2010&#1075;&#1075;\&#1073;&#1080;&#1079;&#1085;&#1077;&#1089;-&#1087;&#1083;&#1072;&#1085;\&#1057;&#1074;&#1086;&#1076;&#1085;&#1099;&#1081;%20&#1073;&#1080;&#1079;&#1085;&#1077;&#1089;-&#1087;&#1083;&#1072;&#1085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MUKHAMEDIYEV\aws\Documents%20and%20Settings\NazarkulovA\Desktop\Files%20after%20review\111\&#1087;&#1086;&#1095;&#1090;&#1072;\&#1058;&#1088;&#1072;&#1085;&#1079;&#1080;&#1090;254\&#1062;&#1054;-12&#1090;00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13\Indicate%20Plan%202003-2005\DOCUME~1\M-AITZ~1\LOCALS~1\Temp\C.Lotus.Notes.Data\&#1041;&#1044;\&#1057;&#1090;&#1072;&#1090;&#1100;&#1080;%20&#1058;&#1069;&#1055;_&#1089;&#1090;&#1072;&#1088;&#1072;&#1103;%20&#1089;&#1090;&#1088;&#1091;&#1082;&#1090;&#1091;&#1088;&#1072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ome/&#1056;&#1072;&#1073;&#1086;&#1095;&#1080;&#1081;%20&#1089;&#1090;&#1086;&#1083;/2010_ru/&#1064;&#1072;&#1073;&#1083;&#1086;&#1085;%20&#1087;&#1083;&#1072;&#1085;&#1072;%20&#1043;&#1047;_2010_ru_v6_new_KATO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weta\c\SPRMAIL\FROM_ALM.BIN\04_16_97\IKVART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KHASENOVGA\aws\Documents%20and%20Settings\saurambayeva\My%20Documents\Clients\kto\Asel\TO%20Do\USER\MANAT\CREDITY\REGION\ARHIV\OBL_CRED_30-06-97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&#1042;&#1083;&#1072;&#1076;&#1077;&#1083;&#1077;&#1094;\&#1052;&#1086;&#1080;%20&#1076;&#1086;&#1082;&#1091;&#1084;&#1077;&#1085;&#1090;&#1099;\&#1060;&#1072;&#1081;&#1083;&#1099;%20Mail.Ru%20&#1040;&#1075;&#1077;&#1085;&#1090;&#1072;\nur_a83@mail.ru\zhashtaeva07@mail.ru\123%20&#1064;&#1072;&#1073;&#1083;&#1086;&#1085;%202012%20&#1041;&#1072;&#1088;&#1083;&#1099;&#1082;%20&#1055;&#1083;&#1072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064;&#1072;&#1073;&#1083;&#1086;&#1085;%20&#1087;&#1083;&#1072;&#1085;&#1072;%20&#1043;&#1047;%20&#1064;&#1043;&#1048;&#1041;%202012%20&#1075;&#1086;&#1076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&#1042;&#1083;&#1072;&#1076;&#1077;&#1083;&#1077;&#1094;\&#1052;&#1086;&#1080;%20&#1076;&#1086;&#1082;&#1091;&#1084;&#1077;&#1085;&#1090;&#1099;\&#1060;&#1072;&#1081;&#1083;&#1099;%20Mail.Ru%20&#1040;&#1075;&#1077;&#1085;&#1090;&#1072;\nur_a83@mail.ru\zhashtaeva07@mail.ru\1%20&#1064;&#1072;&#1073;&#1083;&#1086;&#1085;%202012%20&#1041;&#1072;&#1088;&#1083;&#1099;&#1082;%20&#1055;&#1083;&#1072;&#1085;2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MUKHAMEDIYEV\aws\Documents%20and%20Settings\NazarkulovA\Desktop\Files%20after%20review\111\&#1087;&#1086;&#1095;&#1090;&#1072;\&#1042;&#1085;&#1091;&#1090;&#1088;252\2001\&#1062;&#1054;-12-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41;%20&#8470;2\&#1055;&#1088;&#1077;&#1081;&#1089;&#1082;&#1091;&#1088;&#1072;&#1085;&#1090;%20&#1094;&#1077;&#1085;\&#1050;&#1072;&#1083;&#1100;&#1082;&#1091;&#1083;&#1103;&#1094;&#1080;&#1103;%20&#1043;&#1041;%20&#8470;2%2008.06.2022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41;%20&#8470;2\&#1055;&#1088;&#1077;&#1081;&#1089;&#1082;&#1091;&#1088;&#1072;&#1085;&#1090;%20&#1094;&#1077;&#1085;\&#1040;&#1082;&#1093;&#1086;&#1078;&#1072;\&#1082;&#1086;&#1085;&#1089;%20&#1074;&#1088;&#1072;&#1095;&#1072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83~1/AppData/Local/Temp/Rar$DIa6032.44290/&#1056;&#1077;&#1085;&#1090;&#1075;&#1077;&#1085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41;%20&#8470;2\&#1055;&#1088;&#1077;&#1081;&#1089;&#1082;&#1091;&#1088;&#1072;&#1085;&#1090;%20&#1094;&#1077;&#1085;\&#1040;&#1082;&#1093;&#1086;&#1078;&#1072;\&#1059;&#1047;&#1048;,%20&#1056;&#1077;&#1085;&#1090;&#1075;&#1077;&#1085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41;%20&#8470;2\&#1055;&#1088;&#1077;&#1081;&#1089;&#1082;&#1091;&#1088;&#1072;&#1085;&#1090;%20&#1094;&#1077;&#1085;\&#1040;&#1082;&#1093;&#1086;&#1078;&#1072;\&#1085;&#1077;&#1081;&#1088;&#1086;&#1089;&#1086;&#1085;&#1086;&#1075;&#1088;&#1072;&#1092;&#1080;&#1103;%203300%20&#1090;&#1077;&#1085;&#1075;&#1077;&#1076;&#1077;&#1085;%20420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41;%20&#8470;2\&#1055;&#1088;&#1077;&#1081;&#1089;&#1082;&#1091;&#1088;&#1072;&#1085;&#1090;%20&#1094;&#1077;&#1085;\&#1040;&#1082;&#1093;&#1086;&#1078;&#1072;\&#1050;&#1058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83~1/AppData/Local/Temp/Rar$DIa6032.6154/&#1078;&#1077;&#1085;&#1089;&#1082;&#1072;&#1103;%20&#1082;&#1086;&#1085;&#1089;&#1091;&#1083;&#1100;&#1090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41;%20&#8470;2\&#1055;&#1088;&#1077;&#1081;&#1089;&#1082;&#1091;&#1088;&#1072;&#1085;&#1090;%20&#1094;&#1077;&#1085;\&#1040;&#1082;&#1093;&#1086;&#1078;&#1072;\&#1094;&#1080;&#1088;&#1082;&#1091;&#1084;%205000%20&#1090;&#1077;&#1085;&#1075;&#1077;&#1076;&#1077;&#1085;%207000.xlsx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41;%20&#8470;2\&#1055;&#1088;&#1077;&#1081;&#1089;&#1082;&#1091;&#1088;&#1072;&#1085;&#1090;%20&#1094;&#1077;&#1085;\&#1040;&#1082;&#1093;&#1086;&#1078;&#1072;\&#1072;&#1085;&#1075;&#1080;&#1086;&#1075;&#1088;&#1072;&#1092;&#1080;&#1103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41;%20&#8470;2\&#1055;&#1088;&#1077;&#1081;&#1089;&#1082;&#1091;&#1088;&#1072;&#1085;&#1090;%20&#1094;&#1077;&#1085;\&#1040;&#1082;&#1093;&#1086;&#1078;&#1072;\&#1080;&#1085;&#1089;&#1091;&#1083;&#1100;&#1090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41;%20&#8470;2\&#1055;&#1088;&#1077;&#1081;&#1089;&#1082;&#1091;&#1088;&#1072;&#1085;&#1090;%20&#1094;&#1077;&#1085;\&#1040;&#1082;&#1093;&#1086;&#1078;&#1072;\&#1083;&#1072;&#1073;&#1086;&#1088;&#1072;&#1090;&#1086;&#1088;&#1080;&#1103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41;%20&#8470;2\&#1055;&#1088;&#1077;&#1081;&#1089;&#1082;&#1091;&#1088;&#1072;&#1085;&#1090;%20&#1094;&#1077;&#1085;\&#1040;&#1082;&#1093;&#1086;&#1078;&#1072;\&#1092;&#1091;&#1085;&#1082;&#1094;&#1080;&#1086;&#1085;&#1072;&#1083;&#1100;&#1085;&#1072;&#1103;%20&#1076;&#1080;&#1072;&#1075;&#1085;&#1086;&#1089;&#1090;&#1080;&#1082;&#1072;%2008.1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41;%20&#8470;2\&#1055;&#1088;&#1077;&#1081;&#1089;&#1082;&#1091;&#1088;&#1072;&#1085;&#1090;%20&#1094;&#1077;&#1085;\&#1040;&#1082;&#1093;&#1086;&#1078;&#1072;\&#1069;&#1060;&#1043;&#1044;&#1057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41;%20&#8470;2\&#1055;&#1088;&#1077;&#1081;&#1089;&#1082;&#1091;&#1088;&#1072;&#1085;&#1090;%20&#1094;&#1077;&#1085;\&#1040;&#1082;&#1093;&#1086;&#1078;&#1072;\&#1092;&#1080;&#1079;&#1080;&#1086;&#1090;&#1077;&#1088;&#1072;&#1087;&#1080;&#1103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3;&#1041;%20&#8470;2\&#1055;&#1088;&#1077;&#1081;&#1089;&#1082;&#1091;&#1088;&#1072;&#1085;&#1090;%20&#1094;&#1077;&#1085;\&#1040;&#1082;&#1093;&#1086;&#1078;&#1072;\&#1080;&#1075;&#1083;&#1086;&#1090;&#1077;&#1088;&#1072;&#1087;&#1080;&#1103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83~1/AppData/Local/Temp/Rar$DIa6032.12523/&#1083;&#1086;&#1088;%20&#1082;&#1072;&#1073;&#1080;&#1085;&#1077;&#1090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83~1/AppData/Local/Temp/Rar$DIa6032.35578/&#1093;&#1080;&#1088;&#1091;&#1088;&#1075;&#1080;&#1103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83~1/AppData/Local/Temp/Rar$DIa6032.39282/&#1075;&#1080;&#1085;&#1077;&#1082;&#1086;&#1083;&#1075;&#1080;&#1103;%20&#1086;&#1087;&#1077;&#1088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83~1/AppData/Local/Temp/Rar$DIa6032.21627/&#1088;&#1077;&#1072;&#1085;&#1080;&#1084;&#1072;&#1094;&#1080;&#1103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esktop/&#1087;&#1088;&#1077;&#1081;&#1089;&#1082;&#1091;&#1088;&#1072;&#1085;&#1090;%202023/&#1082;&#1072;&#1083;&#1100;&#1082;&#1091;&#1083;&#1103;&#1094;&#1080;&#1103;/&#1093;&#1080;&#1088;&#1091;&#1088;&#1075;&#1080;&#1103;%20-%20&#1082;&#1086;&#1087;&#1080;&#1103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esktop/&#1055;&#1056;&#1045;&#1049;&#1057;&#1050;&#1059;&#1056;&#1040;&#1053;&#1058;%202022/&#1082;&#1072;&#1083;&#1100;&#1082;&#1091;&#1083;&#1103;&#1094;&#1080;&#1103;%2002.11/&#1083;&#1072;&#1073;&#1086;&#1088;&#1072;&#1090;&#1086;&#1088;&#1080;&#1103;%20-%20&#1082;&#1086;&#1087;&#1080;&#1103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esktop/&#1087;&#1088;&#1077;&#1081;&#1089;&#1082;&#1091;&#1088;&#1072;&#1085;&#1090;%202023/&#1055;&#1056;&#1045;&#1049;&#1057;&#1050;&#1059;&#1056;&#1040;&#1053;&#1058;%202022/&#1082;&#1072;&#1083;&#1100;&#1082;&#1091;&#1083;&#1103;&#1094;&#1080;&#1103;%2002.11/&#1083;&#1072;&#1073;&#1086;&#1088;&#1072;&#1090;&#1086;&#1088;&#1080;&#1103;%20-%20&#1082;&#1086;&#1087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ПП"/>
      <sheetName val="СМП+ВСМП"/>
      <sheetName val="067 100 (АПП не имеющ.право) "/>
      <sheetName val="067 100 (экстрен)"/>
      <sheetName val="Население"/>
    </sheetNames>
    <definedNames>
      <definedName name="______________prt1" sheetId="2"/>
      <definedName name="______________prt2" sheetId="2"/>
      <definedName name="______________prt3" sheetId="2"/>
      <definedName name="______________prt4" sheetId="2"/>
      <definedName name="______________prt5" sheetId="2"/>
      <definedName name="______________prt6" sheetId="2"/>
      <definedName name="______________prt7" sheetId="2"/>
      <definedName name="______________prt8" sheetId="2"/>
      <definedName name="____________prt1" sheetId="2"/>
      <definedName name="____________prt2" sheetId="2"/>
      <definedName name="____________prt3" sheetId="2"/>
      <definedName name="____________prt4" sheetId="2"/>
      <definedName name="____________prt5" sheetId="2"/>
      <definedName name="____________prt6" sheetId="2"/>
      <definedName name="____________prt7" sheetId="2"/>
      <definedName name="____________prt8" sheetId="2"/>
      <definedName name="___________prt1" sheetId="2"/>
      <definedName name="___________prt2" sheetId="2"/>
      <definedName name="___________prt3" sheetId="2"/>
      <definedName name="___________prt4" sheetId="2"/>
      <definedName name="___________prt5" sheetId="2"/>
      <definedName name="___________prt6" sheetId="2"/>
      <definedName name="___________prt7" sheetId="2"/>
      <definedName name="___________prt8" sheetId="2"/>
      <definedName name="xcc" sheetId="2"/>
      <definedName name="xxx" sheetId="2"/>
      <definedName name="АДГСПК" sheetId="2"/>
      <definedName name="мпгвн" sheetId="2"/>
      <definedName name="ъхзщ" sheetId="2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ПП"/>
      <sheetName val="СМП+ВСМП"/>
      <sheetName val="067 100 (АПП не имеющ.право) "/>
      <sheetName val="067 100 (экстрен)"/>
      <sheetName val="Изм расчеты"/>
    </sheetNames>
    <definedNames>
      <definedName name="______________prt7" sheetId="2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оплата по версии ВЖ"/>
      <sheetName val="#REF"/>
      <sheetName val="Расчет ДСДПУР"/>
      <sheetName val="067 100 (АПП не имеющ.право) "/>
    </sheetNames>
    <definedNames>
      <definedName name="__________prt1" refersTo="#ССЫЛКА!"/>
      <definedName name="__________prt2" refersTo="#ССЫЛКА!"/>
      <definedName name="__________prt3" refersTo="#ССЫЛКА!"/>
      <definedName name="__________prt4" refersTo="#ССЫЛКА!"/>
      <definedName name="__________prt5" refersTo="#ССЫЛКА!"/>
      <definedName name="__________prt6" refersTo="#ССЫЛКА!"/>
      <definedName name="__________prt7" refersTo="#ССЫЛКА!"/>
      <definedName name="__________prt8" refersTo="#ССЫЛКА!"/>
      <definedName name="_________prt1" refersTo="#ССЫЛКА!"/>
      <definedName name="_________prt2" refersTo="#ССЫЛКА!"/>
      <definedName name="_________prt3" refersTo="#ССЫЛКА!"/>
      <definedName name="_________prt4" refersTo="#ССЫЛКА!"/>
      <definedName name="_________prt5" refersTo="#ССЫЛКА!"/>
      <definedName name="_________prt6" refersTo="#ССЫЛКА!"/>
      <definedName name="_________prt7" refersTo="#ССЫЛКА!"/>
      <definedName name="_________prt8" refersTo="#ССЫЛКА!"/>
      <definedName name="________prt1" refersTo="#ССЫЛКА!"/>
      <definedName name="________prt2" refersTo="#ССЫЛКА!"/>
      <definedName name="________prt3" refersTo="#ССЫЛКА!"/>
      <definedName name="________prt4" refersTo="#ССЫЛКА!"/>
      <definedName name="________prt5" refersTo="#ССЫЛКА!"/>
      <definedName name="________prt6" refersTo="#ССЫЛКА!"/>
      <definedName name="________prt7" refersTo="#ССЫЛКА!"/>
      <definedName name="________prt8" refersTo="#ССЫЛКА!"/>
      <definedName name="_______prt1" refersTo="#ССЫЛКА!"/>
      <definedName name="_______prt2" refersTo="#ССЫЛКА!"/>
      <definedName name="_______prt3" refersTo="#ССЫЛКА!"/>
      <definedName name="_______prt4" refersTo="#ССЫЛКА!"/>
      <definedName name="_______prt5" refersTo="#ССЫЛКА!"/>
      <definedName name="_______prt6" refersTo="#ССЫЛКА!"/>
      <definedName name="_______prt7" refersTo="#ССЫЛКА!"/>
      <definedName name="_______prt8" refersTo="#ССЫЛКА!"/>
      <definedName name="______prt1" refersTo="#ССЫЛКА!"/>
      <definedName name="______prt2" refersTo="#ССЫЛКА!"/>
      <definedName name="______prt3" refersTo="#ССЫЛКА!"/>
      <definedName name="______prt4" refersTo="#ССЫЛКА!"/>
      <definedName name="______prt5" refersTo="#ССЫЛКА!"/>
      <definedName name="______prt6" refersTo="#ССЫЛКА!"/>
      <definedName name="______prt7" refersTo="#ССЫЛКА!"/>
      <definedName name="______prt8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Ф 7%"/>
      <sheetName val="доходы"/>
      <sheetName val="рыжик"/>
      <sheetName val="123"/>
      <sheetName val="П 90"/>
      <sheetName val="НФ короткая"/>
      <sheetName val="при 90"/>
    </sheetNames>
    <definedNames>
      <definedName name="___prt1" refersTo="#ССЫЛКА!"/>
      <definedName name="___prt2" refersTo="#ССЫЛКА!"/>
      <definedName name="___prt3" refersTo="#ССЫЛКА!"/>
      <definedName name="___prt4" refersTo="#ССЫЛКА!"/>
      <definedName name="___prt5" refersTo="#ССЫЛКА!"/>
      <definedName name="___prt6" refersTo="#ССЫЛКА!"/>
      <definedName name="___prt7" refersTo="#ССЫЛКА!"/>
      <definedName name="___prt8" refersTo="#ССЫЛКА!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map_nat"/>
      <sheetName val="map_RPG"/>
      <sheetName val="Profit &amp; Loss Total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6НК-cт."/>
      <sheetName val="IPR_VOG"/>
      <sheetName val="Precios"/>
      <sheetName val="Settings"/>
      <sheetName val="Лист1 (2)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Форма2"/>
      <sheetName val="СписокТЭП"/>
      <sheetName val="Data-in"/>
      <sheetName val="ЗАО_н.ит"/>
      <sheetName val="11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ремонтТ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map_nat"/>
      <sheetName val="map_RPG"/>
      <sheetName val="Profit &amp; Loss Total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6НК-cт."/>
      <sheetName val="IPR_VOG"/>
      <sheetName val="Precios"/>
      <sheetName val="Settings"/>
      <sheetName val="Лист1 (2)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Форма2"/>
      <sheetName val="СписокТЭП"/>
      <sheetName val="Data-in"/>
      <sheetName val="ЗАО_н.ит"/>
      <sheetName val="11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ремонтТ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-4"/>
      <sheetName val="F-1,2"/>
      <sheetName val="F-3"/>
      <sheetName val="A"/>
      <sheetName val="B-1"/>
      <sheetName val="B-2"/>
      <sheetName val="B-3"/>
      <sheetName val="B-5"/>
      <sheetName val="B-6"/>
      <sheetName val="B-7"/>
      <sheetName val="C"/>
      <sheetName val="C-1"/>
      <sheetName val="C-2"/>
      <sheetName val="D-1"/>
      <sheetName val="D-2"/>
      <sheetName val="UV"/>
      <sheetName val="U-1"/>
      <sheetName val="U-2"/>
      <sheetName val="U-293"/>
      <sheetName val="BB"/>
      <sheetName val="CC"/>
      <sheetName val="DD-1"/>
      <sheetName val="FF"/>
      <sheetName val="FF-1"/>
      <sheetName val="EE"/>
      <sheetName val="SS"/>
      <sheetName val="20"/>
      <sheetName val="30"/>
      <sheetName val="40"/>
      <sheetName val="40-1"/>
      <sheetName val="B_4"/>
      <sheetName val="Статьи"/>
      <sheetName val="U4.100 711"/>
      <sheetName val="Actuals Input"/>
      <sheetName val="KTO_WB_FSL_31.12.01"/>
      <sheetName val="FES"/>
      <sheetName val="Incometl"/>
      <sheetName val="Nvar"/>
      <sheetName val="B1100 - CAP for Client"/>
      <sheetName val="VD.400_Monthly analytics"/>
      <sheetName val="U4_100_711"/>
      <sheetName val="Actuals_Input"/>
      <sheetName val="KTO_WB_FSL_31_12_01"/>
      <sheetName val="SMSTemp"/>
      <sheetName val="FA_register"/>
      <sheetName val="CPI"/>
      <sheetName val="Cash_flow_2003_PBC"/>
      <sheetName val="Cash_flows_-_PBC"/>
      <sheetName val="База"/>
      <sheetName val="2210900-Aug"/>
      <sheetName val="расшиф процентов (2)"/>
      <sheetName val="A-2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DEPLETION BY QTR"/>
      <sheetName val="DEPLETION TOOL"/>
      <sheetName val="SD TARGETS"/>
      <sheetName val="FY17_"/>
      <sheetName val="FY16_"/>
      <sheetName val="DEPL_BUD16_"/>
      <sheetName val="RF_PREV_"/>
      <sheetName val="FY15_"/>
      <sheetName val="FY14_"/>
      <sheetName val="FY13_"/>
      <sheetName val="FY12_"/>
      <sheetName val="_rm_bud_16"/>
      <sheetName val="_params"/>
      <sheetName val="34-143"/>
      <sheetName val="Main"/>
      <sheetName val="2"/>
      <sheetName val="Изменения"/>
      <sheetName val="1"/>
      <sheetName val="Info"/>
      <sheetName val="RF'03 FY'16-FY'17 v1.0 DISTR"/>
      <sheetName val="067 100 (апп не имеющ.право) "/>
      <sheetName val="КВИ_медпомощь_свод"/>
      <sheetName val="vars"/>
      <sheetName val="m project num-sevice-pay"/>
      <sheetName val="Дем прогноз"/>
      <sheetName val="Commutations"/>
      <sheetName val="Parameters"/>
    </sheetNames>
    <sheetDataSet>
      <sheetData sheetId="0"/>
      <sheetData sheetId="1"/>
      <sheetData sheetId="2">
        <row r="2">
          <cell r="B2" t="str">
            <v>GRAND TOTAL</v>
          </cell>
        </row>
        <row r="4">
          <cell r="C4" t="str">
            <v>Apr</v>
          </cell>
          <cell r="D4" t="str">
            <v>May</v>
          </cell>
          <cell r="E4" t="str">
            <v>Jun</v>
          </cell>
          <cell r="F4" t="str">
            <v>Jul</v>
          </cell>
          <cell r="G4" t="str">
            <v>Aug</v>
          </cell>
          <cell r="H4" t="str">
            <v>Sep</v>
          </cell>
          <cell r="I4" t="str">
            <v>Oct</v>
          </cell>
          <cell r="J4" t="str">
            <v>Nov</v>
          </cell>
          <cell r="K4" t="str">
            <v>Dec</v>
          </cell>
          <cell r="L4" t="str">
            <v>Jan</v>
          </cell>
          <cell r="M4" t="str">
            <v>Feb</v>
          </cell>
          <cell r="N4" t="str">
            <v>Mar</v>
          </cell>
        </row>
      </sheetData>
      <sheetData sheetId="3"/>
      <sheetData sheetId="4"/>
      <sheetData sheetId="5">
        <row r="2">
          <cell r="X2" t="str">
            <v>VOLUME MAP (F- formula)</v>
          </cell>
          <cell r="Y2" t="str">
            <v>Apr</v>
          </cell>
          <cell r="Z2" t="str">
            <v>May</v>
          </cell>
          <cell r="AA2" t="str">
            <v>Jun</v>
          </cell>
          <cell r="AB2" t="str">
            <v>Jul</v>
          </cell>
          <cell r="AC2" t="str">
            <v>Aug</v>
          </cell>
          <cell r="AD2" t="str">
            <v>Sep</v>
          </cell>
          <cell r="AE2" t="str">
            <v>Oct</v>
          </cell>
          <cell r="AF2" t="str">
            <v>Nov</v>
          </cell>
          <cell r="AG2" t="str">
            <v>Dec</v>
          </cell>
          <cell r="AH2" t="str">
            <v>Jan</v>
          </cell>
          <cell r="AI2" t="str">
            <v>Feb</v>
          </cell>
          <cell r="AJ2" t="str">
            <v>Mar</v>
          </cell>
        </row>
        <row r="3">
          <cell r="X3" t="str">
            <v>GRAND TOTAL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</row>
        <row r="4">
          <cell r="X4" t="str">
            <v>Martini Bianco 0.5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</row>
        <row r="5">
          <cell r="X5" t="str">
            <v>Martini Bianco 1.0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 t="str">
            <v>V</v>
          </cell>
          <cell r="AI5">
            <v>0</v>
          </cell>
          <cell r="AJ5">
            <v>0</v>
          </cell>
        </row>
        <row r="6">
          <cell r="X6" t="str">
            <v>MARTINI BIANCO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</row>
        <row r="7">
          <cell r="X7" t="str">
            <v>Martini Extra Dry 0.5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</row>
        <row r="8">
          <cell r="X8" t="str">
            <v>Martini Extra Dry 1.0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</row>
        <row r="9">
          <cell r="X9" t="str">
            <v>MARTINI EXTRA DRY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</row>
        <row r="10">
          <cell r="X10" t="str">
            <v>Martini Rosato 0.5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</row>
        <row r="11">
          <cell r="X11" t="str">
            <v>Martini Rosato 1.0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 t="str">
            <v>V</v>
          </cell>
          <cell r="AI11" t="str">
            <v>V</v>
          </cell>
          <cell r="AJ11" t="str">
            <v>V</v>
          </cell>
        </row>
        <row r="12">
          <cell r="X12" t="str">
            <v>MARTINI ROSATO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X13" t="str">
            <v>Martini Rosso 0.5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 t="str">
            <v>V</v>
          </cell>
          <cell r="AI13">
            <v>0</v>
          </cell>
          <cell r="AJ13">
            <v>0</v>
          </cell>
        </row>
        <row r="14">
          <cell r="X14" t="str">
            <v>Martini Rosso 1.0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 t="str">
            <v>V</v>
          </cell>
          <cell r="AI14" t="str">
            <v>V</v>
          </cell>
          <cell r="AJ14" t="str">
            <v>V</v>
          </cell>
        </row>
        <row r="15">
          <cell r="X15" t="str">
            <v>MARTINI ROSSO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X16" t="str">
            <v>TOTAL VERMOUTH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X17" t="str">
            <v>Martini Asti 0.2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</row>
        <row r="18">
          <cell r="X18" t="str">
            <v>Martini Asti 0.375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 t="str">
            <v>V</v>
          </cell>
          <cell r="AI18" t="str">
            <v>V</v>
          </cell>
          <cell r="AJ18" t="str">
            <v>V</v>
          </cell>
        </row>
        <row r="19">
          <cell r="X19" t="str">
            <v>Martini Asti 0.75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 t="str">
            <v>V</v>
          </cell>
          <cell r="AI19">
            <v>0</v>
          </cell>
          <cell r="AJ19">
            <v>0</v>
          </cell>
        </row>
        <row r="20">
          <cell r="X20" t="str">
            <v>Martini Asti 0.75 GB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 t="str">
            <v>V</v>
          </cell>
          <cell r="AG20" t="str">
            <v>V</v>
          </cell>
          <cell r="AH20">
            <v>0</v>
          </cell>
          <cell r="AI20" t="str">
            <v>V</v>
          </cell>
          <cell r="AJ20" t="str">
            <v>V</v>
          </cell>
        </row>
        <row r="21">
          <cell r="X21" t="str">
            <v>Martini Asti 1.5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X22" t="str">
            <v>MARTINI ASTI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X23" t="str">
            <v>Martini Royale Rosato 0.75</v>
          </cell>
          <cell r="Y23">
            <v>0</v>
          </cell>
          <cell r="Z23" t="str">
            <v>V</v>
          </cell>
          <cell r="AA23" t="str">
            <v>V</v>
          </cell>
          <cell r="AB23" t="str">
            <v>V</v>
          </cell>
          <cell r="AC23" t="str">
            <v>V</v>
          </cell>
          <cell r="AD23" t="str">
            <v>V</v>
          </cell>
          <cell r="AE23" t="str">
            <v>V</v>
          </cell>
          <cell r="AF23" t="str">
            <v>V</v>
          </cell>
          <cell r="AG23" t="str">
            <v>V</v>
          </cell>
          <cell r="AH23">
            <v>0</v>
          </cell>
          <cell r="AI23" t="str">
            <v>V</v>
          </cell>
          <cell r="AJ23" t="str">
            <v>V</v>
          </cell>
        </row>
        <row r="24">
          <cell r="X24" t="str">
            <v>Martini Royale Bianco 0.75</v>
          </cell>
          <cell r="Y24">
            <v>0</v>
          </cell>
          <cell r="Z24" t="str">
            <v>V</v>
          </cell>
          <cell r="AA24" t="str">
            <v>V</v>
          </cell>
          <cell r="AB24" t="str">
            <v>V</v>
          </cell>
          <cell r="AC24" t="str">
            <v>V</v>
          </cell>
          <cell r="AD24" t="str">
            <v>V</v>
          </cell>
          <cell r="AE24" t="str">
            <v>V</v>
          </cell>
          <cell r="AF24" t="str">
            <v>V</v>
          </cell>
          <cell r="AG24" t="str">
            <v>V</v>
          </cell>
          <cell r="AH24" t="str">
            <v>V</v>
          </cell>
          <cell r="AI24" t="str">
            <v>V</v>
          </cell>
          <cell r="AJ24" t="str">
            <v>V</v>
          </cell>
        </row>
        <row r="25">
          <cell r="X25" t="str">
            <v>Martini Royale Bellini 0.75</v>
          </cell>
          <cell r="Y25">
            <v>0</v>
          </cell>
          <cell r="Z25" t="str">
            <v>V</v>
          </cell>
          <cell r="AA25" t="str">
            <v>V</v>
          </cell>
          <cell r="AB25" t="str">
            <v>V</v>
          </cell>
          <cell r="AC25" t="str">
            <v>V</v>
          </cell>
          <cell r="AD25" t="str">
            <v>V</v>
          </cell>
          <cell r="AE25" t="str">
            <v>V</v>
          </cell>
          <cell r="AF25" t="str">
            <v>V</v>
          </cell>
          <cell r="AG25" t="str">
            <v>V</v>
          </cell>
          <cell r="AH25" t="str">
            <v>V</v>
          </cell>
          <cell r="AI25" t="str">
            <v>V</v>
          </cell>
          <cell r="AJ25" t="str">
            <v>V</v>
          </cell>
        </row>
        <row r="26">
          <cell r="X26" t="str">
            <v>MARTINI ROYALE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  <row r="27">
          <cell r="X27" t="str">
            <v>Martini Prosecco 0.75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</row>
        <row r="28">
          <cell r="X28" t="str">
            <v>Martini Prosecco 0.2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 t="str">
            <v>V</v>
          </cell>
          <cell r="AE28" t="str">
            <v>V</v>
          </cell>
          <cell r="AF28" t="str">
            <v>V</v>
          </cell>
          <cell r="AG28" t="str">
            <v>V</v>
          </cell>
          <cell r="AH28" t="str">
            <v>V</v>
          </cell>
          <cell r="AI28" t="str">
            <v>V</v>
          </cell>
          <cell r="AJ28" t="str">
            <v>V</v>
          </cell>
        </row>
        <row r="29">
          <cell r="X29" t="str">
            <v>MARTINI PROSECCO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</row>
        <row r="30">
          <cell r="X30" t="str">
            <v>Martini Rose 0.75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 t="str">
            <v>V</v>
          </cell>
          <cell r="AI30">
            <v>0</v>
          </cell>
          <cell r="AJ30" t="str">
            <v>V</v>
          </cell>
        </row>
        <row r="31">
          <cell r="X31" t="str">
            <v>TOTAL SPARKLINGS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</row>
        <row r="32">
          <cell r="X32" t="str">
            <v>Martini Langhe Nebbiolo 0.75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 t="str">
            <v>V</v>
          </cell>
          <cell r="AE32" t="str">
            <v>V</v>
          </cell>
          <cell r="AF32" t="str">
            <v>V</v>
          </cell>
          <cell r="AG32" t="str">
            <v>V</v>
          </cell>
          <cell r="AH32" t="str">
            <v>V</v>
          </cell>
          <cell r="AI32" t="str">
            <v>V</v>
          </cell>
          <cell r="AJ32" t="str">
            <v>V</v>
          </cell>
        </row>
        <row r="33">
          <cell r="X33" t="str">
            <v>Martini Piemonte Chardonnay 0.75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 t="str">
            <v>V</v>
          </cell>
          <cell r="AE33" t="str">
            <v>V</v>
          </cell>
          <cell r="AF33" t="str">
            <v>V</v>
          </cell>
          <cell r="AG33" t="str">
            <v>V</v>
          </cell>
          <cell r="AH33" t="str">
            <v>V</v>
          </cell>
          <cell r="AI33" t="str">
            <v>V</v>
          </cell>
          <cell r="AJ33" t="str">
            <v>V</v>
          </cell>
        </row>
        <row r="34">
          <cell r="X34" t="str">
            <v>Martini Piemonte Bianco 0.75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 t="str">
            <v>V</v>
          </cell>
          <cell r="AE34" t="str">
            <v>V</v>
          </cell>
          <cell r="AF34" t="str">
            <v>V</v>
          </cell>
          <cell r="AG34" t="str">
            <v>V</v>
          </cell>
          <cell r="AH34" t="str">
            <v>V</v>
          </cell>
          <cell r="AI34" t="str">
            <v>V</v>
          </cell>
          <cell r="AJ34" t="str">
            <v>V</v>
          </cell>
        </row>
        <row r="35">
          <cell r="X35" t="str">
            <v>Martini Piemonte Rosso 0.75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 t="str">
            <v>V</v>
          </cell>
          <cell r="AE35" t="str">
            <v>V</v>
          </cell>
          <cell r="AF35" t="str">
            <v>V</v>
          </cell>
          <cell r="AG35" t="str">
            <v>V</v>
          </cell>
          <cell r="AH35" t="str">
            <v>V</v>
          </cell>
          <cell r="AI35" t="str">
            <v>V</v>
          </cell>
          <cell r="AJ35" t="str">
            <v>V</v>
          </cell>
        </row>
        <row r="36">
          <cell r="X36" t="str">
            <v>TOTAL WINES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</row>
        <row r="37">
          <cell r="X37" t="str">
            <v>William Lawson's FB 0.5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X38" t="str">
            <v>William Lawson's FB 0.75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39">
          <cell r="X39" t="str">
            <v>William Lawson's FB 1.0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 t="str">
            <v>V</v>
          </cell>
          <cell r="AI39">
            <v>0</v>
          </cell>
          <cell r="AJ39">
            <v>0</v>
          </cell>
        </row>
        <row r="40">
          <cell r="X40" t="str">
            <v>WILLIAM LAWSON'S FB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X41" t="str">
            <v>William Lawson's 13YO 0.75</v>
          </cell>
          <cell r="Y41">
            <v>0</v>
          </cell>
          <cell r="Z41" t="str">
            <v>V</v>
          </cell>
          <cell r="AA41" t="str">
            <v>V</v>
          </cell>
          <cell r="AB41" t="str">
            <v>V</v>
          </cell>
          <cell r="AC41" t="str">
            <v>V</v>
          </cell>
          <cell r="AD41" t="str">
            <v>V</v>
          </cell>
          <cell r="AE41" t="str">
            <v>V</v>
          </cell>
          <cell r="AF41" t="str">
            <v>V</v>
          </cell>
          <cell r="AG41" t="str">
            <v>V</v>
          </cell>
          <cell r="AH41" t="str">
            <v>V</v>
          </cell>
          <cell r="AI41" t="str">
            <v>V</v>
          </cell>
          <cell r="AJ41" t="str">
            <v>V</v>
          </cell>
        </row>
        <row r="42">
          <cell r="X42" t="str">
            <v>William Lawson's Spiced 0.75</v>
          </cell>
          <cell r="Y42">
            <v>0</v>
          </cell>
          <cell r="Z42" t="str">
            <v>V</v>
          </cell>
          <cell r="AA42" t="str">
            <v>V</v>
          </cell>
          <cell r="AB42" t="str">
            <v>V</v>
          </cell>
          <cell r="AC42" t="str">
            <v>V</v>
          </cell>
          <cell r="AD42" t="str">
            <v>V</v>
          </cell>
          <cell r="AE42" t="str">
            <v>V</v>
          </cell>
          <cell r="AF42" t="str">
            <v>V</v>
          </cell>
          <cell r="AG42" t="str">
            <v>V</v>
          </cell>
          <cell r="AH42" t="str">
            <v>V</v>
          </cell>
          <cell r="AI42" t="str">
            <v>V</v>
          </cell>
          <cell r="AJ42" t="str">
            <v>V</v>
          </cell>
        </row>
        <row r="43">
          <cell r="X43" t="str">
            <v>TOTAL WILLIAM LAWSON'S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X44" t="str">
            <v>Dewar's White Label 0.5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 t="str">
            <v>V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X45" t="str">
            <v>Dewar's White Label 0.75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 t="str">
            <v>V</v>
          </cell>
          <cell r="AI45">
            <v>0</v>
          </cell>
          <cell r="AJ45" t="str">
            <v>V</v>
          </cell>
        </row>
        <row r="46">
          <cell r="X46" t="str">
            <v>Dewar's White Label 1.0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 t="str">
            <v>V</v>
          </cell>
          <cell r="AI46">
            <v>0</v>
          </cell>
          <cell r="AJ46">
            <v>0</v>
          </cell>
        </row>
        <row r="47">
          <cell r="X47" t="str">
            <v>DEWAR'S WL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</row>
        <row r="48">
          <cell r="X48" t="str">
            <v>Dewar's 12YO 0.375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</row>
        <row r="49">
          <cell r="X49" t="str">
            <v>Dewar's 12YO 0.5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X50" t="str">
            <v>Dewar's 12YO 0.75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1">
          <cell r="X51" t="str">
            <v>Dewar's 12YO 1.0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</row>
        <row r="52">
          <cell r="X52" t="str">
            <v>DEWAR'S 12YO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</row>
        <row r="53">
          <cell r="X53" t="str">
            <v>Dewar's Reserve 18YO 0.75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 t="str">
            <v>V</v>
          </cell>
          <cell r="AI53">
            <v>0</v>
          </cell>
          <cell r="AJ53">
            <v>0</v>
          </cell>
        </row>
        <row r="54">
          <cell r="X54" t="str">
            <v>Dewar's Signature 21YO 0.75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</row>
        <row r="55">
          <cell r="X55" t="str">
            <v>TOTAL DEWAR'S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</row>
        <row r="56">
          <cell r="X56" t="str">
            <v>Aberfeldy 12YO 0.75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</row>
        <row r="57">
          <cell r="X57" t="str">
            <v>TOTAL WHISKY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</row>
        <row r="58">
          <cell r="X58" t="str">
            <v>Bacardi Superior 0.5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</row>
        <row r="59">
          <cell r="X59" t="str">
            <v>Bacardi Superior 0.75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</row>
        <row r="60">
          <cell r="X60" t="str">
            <v>Bacardi Superior 1.0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</row>
        <row r="61">
          <cell r="X61" t="str">
            <v>BACARDI SUPERIOR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</row>
        <row r="62">
          <cell r="X62" t="str">
            <v>Bacardi Black 0.5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</row>
        <row r="63">
          <cell r="X63" t="str">
            <v>Bacardi Black 0.75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</row>
        <row r="64">
          <cell r="X64" t="str">
            <v>Bacardi Black 1.0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 t="str">
            <v>V</v>
          </cell>
          <cell r="AD64" t="str">
            <v>V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</row>
        <row r="65">
          <cell r="X65" t="str">
            <v>BACARDI BLACK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</row>
        <row r="66">
          <cell r="X66" t="str">
            <v>Bacardi Gold 0.5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</row>
        <row r="67">
          <cell r="X67" t="str">
            <v>Bacardi Gold 0.75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</row>
        <row r="68">
          <cell r="X68" t="str">
            <v>Bacardi Gold 1.0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</row>
        <row r="69">
          <cell r="X69" t="str">
            <v>BACARDI GOLD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</row>
        <row r="70">
          <cell r="X70" t="str">
            <v>Bacardi Oakheart 0.5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</row>
        <row r="71">
          <cell r="X71" t="str">
            <v>Bacardi Oakheart 0.7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</row>
        <row r="72">
          <cell r="X72" t="str">
            <v>Bacardi Oakheart 1.0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</row>
        <row r="73">
          <cell r="X73" t="str">
            <v>BACARDI OAKHEART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</row>
        <row r="74">
          <cell r="X74" t="str">
            <v>Bacardi 8 Anos 1.0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</row>
        <row r="75">
          <cell r="X75" t="str">
            <v>TOTAL BACARDI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</row>
        <row r="76">
          <cell r="X76" t="str">
            <v>Castillo Spice 0.75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</row>
        <row r="77">
          <cell r="X77" t="str">
            <v>TOTAL RUM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</row>
        <row r="78">
          <cell r="X78" t="str">
            <v>Grey Goose 0.5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79">
          <cell r="X79" t="str">
            <v>Grey Goose 0.7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</row>
        <row r="80">
          <cell r="X80" t="str">
            <v>Grey Goose 1.0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</row>
        <row r="81">
          <cell r="X81" t="str">
            <v>GREY GOOSE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2">
          <cell r="X82" t="str">
            <v>TOTAL VODKA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</row>
        <row r="83">
          <cell r="X83" t="str">
            <v>Bombay Sapphire 0.5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 t="str">
            <v>V</v>
          </cell>
          <cell r="AI83">
            <v>0</v>
          </cell>
          <cell r="AJ83">
            <v>0</v>
          </cell>
        </row>
        <row r="84">
          <cell r="X84" t="str">
            <v>Bombay Sapphire 0.75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</row>
        <row r="85">
          <cell r="X85" t="str">
            <v>Bombay Sapphire 1.0</v>
          </cell>
          <cell r="Y85">
            <v>0</v>
          </cell>
          <cell r="Z85" t="str">
            <v>V</v>
          </cell>
          <cell r="AA85" t="str">
            <v>V</v>
          </cell>
          <cell r="AB85" t="str">
            <v>V</v>
          </cell>
          <cell r="AC85" t="str">
            <v>V</v>
          </cell>
          <cell r="AD85" t="str">
            <v>V</v>
          </cell>
          <cell r="AE85" t="str">
            <v>V</v>
          </cell>
          <cell r="AF85" t="str">
            <v>V</v>
          </cell>
          <cell r="AG85">
            <v>0</v>
          </cell>
          <cell r="AH85" t="str">
            <v>V</v>
          </cell>
          <cell r="AI85" t="str">
            <v>V</v>
          </cell>
          <cell r="AJ85" t="str">
            <v>V</v>
          </cell>
        </row>
        <row r="86">
          <cell r="X86" t="str">
            <v>BOMBAY SAPPHIRE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</row>
        <row r="87">
          <cell r="X87" t="str">
            <v>Camino Real Blanco 0.75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 t="str">
            <v>V</v>
          </cell>
          <cell r="AH87">
            <v>0</v>
          </cell>
          <cell r="AI87" t="str">
            <v>V</v>
          </cell>
          <cell r="AJ87" t="str">
            <v>V</v>
          </cell>
        </row>
        <row r="88">
          <cell r="X88" t="str">
            <v>Camino Real Gold 0.75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</row>
        <row r="89">
          <cell r="X89" t="str">
            <v>CAMINO REAL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</row>
        <row r="90">
          <cell r="X90" t="str">
            <v>Baron Otard VS 0.7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</row>
        <row r="91">
          <cell r="X91" t="str">
            <v>Baron Otard VSOP GB 0.5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</row>
        <row r="92">
          <cell r="X92" t="str">
            <v>Baron Otard VSOP MB 0.7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</row>
        <row r="93">
          <cell r="X93" t="str">
            <v>Baron Otard VSOP GB 1.0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</row>
        <row r="94">
          <cell r="X94" t="str">
            <v>Baron Otard Extra 0.7</v>
          </cell>
          <cell r="Y94">
            <v>0</v>
          </cell>
          <cell r="Z94" t="str">
            <v>V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 t="str">
            <v>V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 t="str">
            <v>V</v>
          </cell>
        </row>
        <row r="95">
          <cell r="X95" t="str">
            <v>Baron Otard XO 0.7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</row>
        <row r="96">
          <cell r="X96" t="str">
            <v>BARON OTARD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</row>
        <row r="97">
          <cell r="X97" t="str">
            <v>TOTAL OTHER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</row>
        <row r="98">
          <cell r="X98" t="str">
            <v>GRAND TOTAL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расчет"/>
      <sheetName val="ФОТ и соц.налог "/>
      <sheetName val="амортизация"/>
      <sheetName val="ээ"/>
      <sheetName val="свод по материал"/>
      <sheetName val="р№1"/>
      <sheetName val="№2"/>
      <sheetName val="Услуги банков"/>
      <sheetName val="налог"/>
      <sheetName val="ЦХЛ 2004"/>
      <sheetName val="ОТиТБ"/>
      <sheetName val="D-BudgetControls"/>
      <sheetName val="2210900-Aug"/>
      <sheetName val="Об-я св-а"/>
      <sheetName val="#ССЫЛКА"/>
      <sheetName val="H3.100 Rollforward"/>
      <sheetName val="F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чет_на_оплату"/>
      <sheetName val="андеррайтинговая заявка"/>
      <sheetName val="счет_на_оплату (доп)"/>
      <sheetName val="Main"/>
      <sheetName val="Допик"/>
      <sheetName val="Служебка"/>
      <sheetName val="Изменения"/>
      <sheetName val="журнал учета"/>
      <sheetName val="журнал допы"/>
      <sheetName val="Приложение 1"/>
      <sheetName val="акт"/>
      <sheetName val="СЧФ"/>
      <sheetName val="Ком пред"/>
      <sheetName val="Расчет"/>
      <sheetName val="1"/>
      <sheetName val="2"/>
      <sheetName val="Генераторы"/>
    </sheetNames>
    <sheetDataSet>
      <sheetData sheetId="0"/>
      <sheetData sheetId="1"/>
      <sheetData sheetId="2"/>
      <sheetData sheetId="3">
        <row r="2">
          <cell r="B2" t="str">
            <v>293/1</v>
          </cell>
          <cell r="D2">
            <v>40982</v>
          </cell>
        </row>
        <row r="3">
          <cell r="B3" t="str">
            <v>Лившиц Елена Ивановна</v>
          </cell>
        </row>
        <row r="4">
          <cell r="B4" t="str">
            <v>Лившиц Елены Ивановны</v>
          </cell>
        </row>
        <row r="6">
          <cell r="B6" t="str">
            <v>Заместителя Регионального директора в г. Шымкент</v>
          </cell>
          <cell r="E6" t="str">
            <v>АО "КСЖ "НОМАД LIFE"</v>
          </cell>
        </row>
        <row r="11">
          <cell r="B11" t="str">
            <v>41221112002/293/1-1</v>
          </cell>
          <cell r="W11">
            <v>1</v>
          </cell>
          <cell r="X11">
            <v>2</v>
          </cell>
        </row>
        <row r="12">
          <cell r="B12" t="str">
            <v>Шымкент</v>
          </cell>
        </row>
        <row r="13">
          <cell r="B13">
            <v>41235</v>
          </cell>
        </row>
        <row r="15">
          <cell r="B15" t="str">
            <v xml:space="preserve">ГУ "Областной центр по профилактике и борьбе со СПИД" </v>
          </cell>
        </row>
        <row r="16">
          <cell r="B16" t="str">
            <v>ЮКО, г. Шымкент, ул. Кремлевская, 11.</v>
          </cell>
        </row>
        <row r="20">
          <cell r="B20">
            <v>582200036993</v>
          </cell>
        </row>
        <row r="21">
          <cell r="B21" t="str">
            <v>KZ42070102KSN5801000</v>
          </cell>
        </row>
        <row r="22">
          <cell r="B22" t="str">
            <v>Банк ГУ  "Комитет Казначейства Министерства Финансов РК"</v>
          </cell>
        </row>
        <row r="23">
          <cell r="B23" t="str">
            <v>KKMFKZ2A</v>
          </cell>
        </row>
        <row r="30">
          <cell r="B30" t="str">
            <v>85140</v>
          </cell>
        </row>
        <row r="31">
          <cell r="B31" t="str">
            <v>Деятельность больничных учреждений</v>
          </cell>
        </row>
        <row r="33">
          <cell r="B33">
            <v>3</v>
          </cell>
        </row>
        <row r="34">
          <cell r="B34">
            <v>41236</v>
          </cell>
          <cell r="D34">
            <v>41600</v>
          </cell>
        </row>
        <row r="42">
          <cell r="B42" t="str">
            <v>Мейрханов Т</v>
          </cell>
        </row>
        <row r="43">
          <cell r="B43" t="str">
            <v>Мейрханова Т</v>
          </cell>
        </row>
        <row r="44">
          <cell r="B44" t="str">
            <v>Главный врач</v>
          </cell>
          <cell r="F44" t="str">
            <v>Главного врача</v>
          </cell>
        </row>
        <row r="45">
          <cell r="B45" t="str">
            <v>Устав</v>
          </cell>
          <cell r="F45" t="str">
            <v>Устава</v>
          </cell>
        </row>
        <row r="83">
          <cell r="C83" t="str">
            <v>единовременно</v>
          </cell>
        </row>
        <row r="89">
          <cell r="B89">
            <v>21</v>
          </cell>
          <cell r="C89">
            <v>22541900</v>
          </cell>
          <cell r="D89">
            <v>22541900</v>
          </cell>
        </row>
        <row r="90">
          <cell r="B90">
            <v>120</v>
          </cell>
          <cell r="C90">
            <v>122642000</v>
          </cell>
          <cell r="D90">
            <v>122642000</v>
          </cell>
        </row>
        <row r="91">
          <cell r="B91">
            <v>22</v>
          </cell>
          <cell r="C91">
            <v>10316100</v>
          </cell>
          <cell r="D91">
            <v>10316100</v>
          </cell>
        </row>
        <row r="92">
          <cell r="B92">
            <v>163</v>
          </cell>
          <cell r="C92">
            <v>155500000</v>
          </cell>
          <cell r="D92">
            <v>155500000</v>
          </cell>
          <cell r="F92" t="str">
            <v>сто пятьдесят пять миллионов пятьсот тысяч</v>
          </cell>
        </row>
        <row r="94">
          <cell r="C94">
            <v>4.0000000000000002E-4</v>
          </cell>
          <cell r="D94">
            <v>9017</v>
          </cell>
          <cell r="H94">
            <v>0.04</v>
          </cell>
          <cell r="J94">
            <v>0.1</v>
          </cell>
        </row>
        <row r="95">
          <cell r="C95">
            <v>1.6000000000000001E-3</v>
          </cell>
          <cell r="D95">
            <v>196227</v>
          </cell>
          <cell r="H95">
            <v>0.16</v>
          </cell>
          <cell r="J95">
            <v>0.35</v>
          </cell>
        </row>
        <row r="96">
          <cell r="C96">
            <v>4.7000000000000002E-3</v>
          </cell>
          <cell r="D96">
            <v>48486</v>
          </cell>
          <cell r="H96">
            <v>0.47</v>
          </cell>
          <cell r="J96">
            <v>2.15</v>
          </cell>
        </row>
        <row r="97">
          <cell r="D97">
            <v>253730</v>
          </cell>
          <cell r="F97" t="str">
            <v>двести пятьдесят три тысячи семьсот тридцать</v>
          </cell>
        </row>
        <row r="98">
          <cell r="B98">
            <v>0.3</v>
          </cell>
        </row>
        <row r="109">
          <cell r="B109">
            <v>8</v>
          </cell>
        </row>
        <row r="110">
          <cell r="B110" t="str">
            <v>293/1/00000008</v>
          </cell>
        </row>
      </sheetData>
      <sheetData sheetId="4"/>
      <sheetData sheetId="5"/>
      <sheetData sheetId="6">
        <row r="23">
          <cell r="C23">
            <v>7</v>
          </cell>
        </row>
        <row r="25">
          <cell r="C25">
            <v>41235</v>
          </cell>
        </row>
        <row r="42">
          <cell r="E42">
            <v>157240000</v>
          </cell>
          <cell r="G42">
            <v>261620</v>
          </cell>
        </row>
        <row r="44">
          <cell r="C44">
            <v>7890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C5">
            <v>1</v>
          </cell>
          <cell r="D5">
            <v>0.04</v>
          </cell>
          <cell r="E5">
            <v>0.13</v>
          </cell>
        </row>
        <row r="6">
          <cell r="C6">
            <v>2</v>
          </cell>
          <cell r="D6">
            <v>0.04</v>
          </cell>
          <cell r="E6">
            <v>0.1</v>
          </cell>
        </row>
        <row r="7">
          <cell r="C7">
            <v>3</v>
          </cell>
          <cell r="D7">
            <v>0.16</v>
          </cell>
          <cell r="E7">
            <v>0.35</v>
          </cell>
        </row>
        <row r="8">
          <cell r="C8">
            <v>4</v>
          </cell>
          <cell r="D8">
            <v>0.23</v>
          </cell>
          <cell r="E8">
            <v>1.8</v>
          </cell>
        </row>
        <row r="9">
          <cell r="C9">
            <v>5</v>
          </cell>
          <cell r="D9">
            <v>0.23</v>
          </cell>
          <cell r="E9">
            <v>0.53</v>
          </cell>
        </row>
        <row r="10">
          <cell r="C10">
            <v>6</v>
          </cell>
          <cell r="D10">
            <v>0.32</v>
          </cell>
          <cell r="E10">
            <v>2</v>
          </cell>
        </row>
        <row r="11">
          <cell r="C11">
            <v>7</v>
          </cell>
          <cell r="D11">
            <v>0.47</v>
          </cell>
          <cell r="E11">
            <v>2.15</v>
          </cell>
        </row>
        <row r="12">
          <cell r="C12">
            <v>8</v>
          </cell>
          <cell r="D12">
            <v>0.5</v>
          </cell>
          <cell r="E12">
            <v>1.41</v>
          </cell>
        </row>
        <row r="13">
          <cell r="C13">
            <v>9</v>
          </cell>
          <cell r="D13">
            <v>0.5</v>
          </cell>
          <cell r="E13">
            <v>1.57</v>
          </cell>
        </row>
        <row r="14">
          <cell r="C14">
            <v>10</v>
          </cell>
          <cell r="D14">
            <v>0.56000000000000005</v>
          </cell>
          <cell r="E14">
            <v>1.17</v>
          </cell>
        </row>
        <row r="15">
          <cell r="C15">
            <v>11</v>
          </cell>
          <cell r="D15">
            <v>0.57999999999999996</v>
          </cell>
          <cell r="E15">
            <v>2.9</v>
          </cell>
        </row>
        <row r="16">
          <cell r="C16">
            <v>12</v>
          </cell>
          <cell r="D16">
            <v>0.74</v>
          </cell>
          <cell r="E16">
            <v>1.96</v>
          </cell>
        </row>
        <row r="17">
          <cell r="C17">
            <v>13</v>
          </cell>
          <cell r="D17">
            <v>0.8</v>
          </cell>
          <cell r="E17">
            <v>2.74</v>
          </cell>
        </row>
        <row r="18">
          <cell r="C18">
            <v>14</v>
          </cell>
          <cell r="D18">
            <v>1.03</v>
          </cell>
          <cell r="E18">
            <v>3.08</v>
          </cell>
        </row>
        <row r="19">
          <cell r="C19">
            <v>15</v>
          </cell>
          <cell r="D19">
            <v>1.07</v>
          </cell>
          <cell r="E19">
            <v>3.4</v>
          </cell>
        </row>
        <row r="20">
          <cell r="C20">
            <v>16</v>
          </cell>
          <cell r="D20">
            <v>1.08</v>
          </cell>
          <cell r="E20">
            <v>3.36</v>
          </cell>
        </row>
        <row r="21">
          <cell r="C21">
            <v>17</v>
          </cell>
          <cell r="D21">
            <v>1.1499999999999999</v>
          </cell>
          <cell r="E21">
            <v>9.83</v>
          </cell>
        </row>
        <row r="22">
          <cell r="C22">
            <v>18</v>
          </cell>
          <cell r="D22">
            <v>1.21</v>
          </cell>
          <cell r="E22">
            <v>2.6</v>
          </cell>
        </row>
        <row r="23">
          <cell r="C23">
            <v>19</v>
          </cell>
          <cell r="D23">
            <v>1.45</v>
          </cell>
          <cell r="E23">
            <v>4.08</v>
          </cell>
        </row>
        <row r="24">
          <cell r="C24">
            <v>20</v>
          </cell>
          <cell r="D24">
            <v>1.48</v>
          </cell>
          <cell r="E24">
            <v>4.4400000000000004</v>
          </cell>
        </row>
        <row r="25">
          <cell r="C25">
            <v>21</v>
          </cell>
          <cell r="D25">
            <v>2.94</v>
          </cell>
          <cell r="E25">
            <v>9.99</v>
          </cell>
        </row>
        <row r="26">
          <cell r="C26">
            <v>22</v>
          </cell>
          <cell r="D26">
            <v>4.3600000000000003</v>
          </cell>
          <cell r="E26">
            <v>9.17</v>
          </cell>
        </row>
      </sheetData>
      <sheetData sheetId="15">
        <row r="3">
          <cell r="C3">
            <v>1</v>
          </cell>
          <cell r="D3" t="str">
            <v>Аренда автомобилей</v>
          </cell>
        </row>
        <row r="4">
          <cell r="C4">
            <v>1</v>
          </cell>
          <cell r="D4" t="str">
            <v>Аренда офисных машин и оборудования, включая вычислительную технику</v>
          </cell>
        </row>
        <row r="5">
          <cell r="C5">
            <v>1</v>
          </cell>
          <cell r="D5" t="str">
            <v>Аренда прочих машин и оборудования</v>
          </cell>
        </row>
        <row r="6">
          <cell r="C6">
            <v>1</v>
          </cell>
          <cell r="D6" t="str">
            <v>Аренда прочих транспортных средств и оборудования</v>
          </cell>
        </row>
        <row r="7">
          <cell r="C7">
            <v>15</v>
          </cell>
          <cell r="D7" t="str">
            <v>Аренда строительного оборудования с оператором</v>
          </cell>
        </row>
        <row r="8">
          <cell r="C8">
            <v>4</v>
          </cell>
          <cell r="D8" t="str">
            <v>Брошюровочно-переплетная и отделочная деятельность</v>
          </cell>
        </row>
        <row r="9">
          <cell r="C9">
            <v>3</v>
          </cell>
          <cell r="D9" t="str">
            <v>Ветеринарная деятельность</v>
          </cell>
        </row>
        <row r="10">
          <cell r="C10">
            <v>3</v>
          </cell>
          <cell r="D10" t="str">
            <v>Врачебная практика</v>
          </cell>
        </row>
        <row r="11">
          <cell r="C11">
            <v>1</v>
          </cell>
          <cell r="D11" t="str">
            <v>Вспомогательная деятельность в сфере финансового посредничества</v>
          </cell>
        </row>
        <row r="12">
          <cell r="C12">
            <v>12</v>
          </cell>
          <cell r="D12" t="str">
            <v>Выделка и крашение меха; производство меховых изделий</v>
          </cell>
        </row>
        <row r="13">
          <cell r="C13">
            <v>6</v>
          </cell>
          <cell r="D13" t="str">
            <v>Выращивание зерновых, технических и прочих сельскохозяйственных культур, не включенных в другие группировки</v>
          </cell>
        </row>
        <row r="14">
          <cell r="C14">
            <v>1</v>
          </cell>
          <cell r="D14" t="str">
            <v>Высшее образование</v>
          </cell>
        </row>
        <row r="15">
          <cell r="C15">
            <v>1</v>
          </cell>
          <cell r="D15" t="str">
            <v>Демонстрация кинофильмов</v>
          </cell>
        </row>
        <row r="16">
          <cell r="C16">
            <v>10</v>
          </cell>
          <cell r="D16" t="str">
            <v>Деятельность автомобильного грузового транспорта</v>
          </cell>
        </row>
        <row r="17">
          <cell r="C17">
            <v>1</v>
          </cell>
          <cell r="D17" t="str">
            <v>Деятельность библиотек и архивов</v>
          </cell>
        </row>
        <row r="18">
          <cell r="C18">
            <v>3</v>
          </cell>
          <cell r="D18" t="str">
            <v>Деятельность больничных учреждений</v>
          </cell>
        </row>
        <row r="19">
          <cell r="C19">
            <v>2</v>
          </cell>
          <cell r="D19" t="str">
            <v>Деятельность ботанических садов, зоопарков и заповедников</v>
          </cell>
        </row>
        <row r="20">
          <cell r="C20">
            <v>3</v>
          </cell>
          <cell r="D20" t="str">
            <v>Деятельность в области архитектуры, инженерных изысканий и предоставление технических консультаций в этих областях</v>
          </cell>
        </row>
        <row r="21">
          <cell r="C21">
            <v>1</v>
          </cell>
          <cell r="D21" t="str">
            <v>Деятельность в области искусства</v>
          </cell>
        </row>
        <row r="22">
          <cell r="C22">
            <v>1</v>
          </cell>
          <cell r="D22" t="str">
            <v>Деятельность в области обязательного социального страхования</v>
          </cell>
        </row>
        <row r="23">
          <cell r="C23">
            <v>1</v>
          </cell>
          <cell r="D23" t="str">
            <v>Деятельность в области права, бухгалтерского учета и аудита; консультирование по вопросам коммерческой деятельности и управления</v>
          </cell>
        </row>
        <row r="24">
          <cell r="C24">
            <v>1</v>
          </cell>
          <cell r="D24" t="str">
            <v>Деятельность в области радио и телевидения</v>
          </cell>
        </row>
        <row r="25">
          <cell r="C25">
            <v>1</v>
          </cell>
          <cell r="D25" t="str">
            <v>Деятельность в области фотографии</v>
          </cell>
        </row>
        <row r="26">
          <cell r="C26">
            <v>9</v>
          </cell>
          <cell r="D26" t="str">
            <v>Деятельность водного транспорта</v>
          </cell>
        </row>
        <row r="27">
          <cell r="C27">
            <v>9</v>
          </cell>
          <cell r="D27" t="str">
            <v>Деятельность воздушного транспорта</v>
          </cell>
        </row>
        <row r="28">
          <cell r="C28">
            <v>9</v>
          </cell>
          <cell r="D28" t="str">
            <v>Деятельность железнодорожного транспорта</v>
          </cell>
        </row>
        <row r="29">
          <cell r="C29">
            <v>1</v>
          </cell>
          <cell r="D29" t="str">
            <v>Деятельность информационных агентств</v>
          </cell>
        </row>
        <row r="30">
          <cell r="C30">
            <v>1</v>
          </cell>
          <cell r="D30" t="str">
            <v>Деятельность концертных и театральных залов</v>
          </cell>
        </row>
        <row r="31">
          <cell r="C31">
            <v>2</v>
          </cell>
          <cell r="D31" t="str">
            <v>Деятельность музеев и охрана исторических мест и зданий</v>
          </cell>
        </row>
        <row r="32">
          <cell r="C32">
            <v>2</v>
          </cell>
          <cell r="D32" t="str">
            <v>Деятельность национальной почты</v>
          </cell>
        </row>
        <row r="33">
          <cell r="C33">
            <v>1</v>
          </cell>
          <cell r="D33" t="str">
            <v>Деятельность общественных объединений</v>
          </cell>
        </row>
        <row r="34">
          <cell r="C34">
            <v>1</v>
          </cell>
          <cell r="D34" t="str">
            <v>Деятельность парков развлечений и отдыха</v>
          </cell>
        </row>
        <row r="35">
          <cell r="C35">
            <v>1</v>
          </cell>
          <cell r="D35" t="str">
            <v>Деятельность по организации азартных игр</v>
          </cell>
        </row>
        <row r="36">
          <cell r="C36">
            <v>10</v>
          </cell>
          <cell r="D36" t="str">
            <v>Деятельность прочего сухопутного пассажирского транспорта, подчиняющегося расписанию</v>
          </cell>
        </row>
        <row r="37">
          <cell r="C37">
            <v>10</v>
          </cell>
          <cell r="D37" t="str">
            <v>Деятельность прочего сухопутного транспорта</v>
          </cell>
        </row>
        <row r="38">
          <cell r="C38">
            <v>1</v>
          </cell>
          <cell r="D38" t="str">
            <v>Деятельность спортивных объектов</v>
          </cell>
        </row>
        <row r="39">
          <cell r="C39">
            <v>3</v>
          </cell>
          <cell r="D39" t="str">
            <v>Деятельность такси</v>
          </cell>
        </row>
        <row r="40">
          <cell r="C40">
            <v>1</v>
          </cell>
          <cell r="D40" t="str">
            <v>Деятельность туристических агентств</v>
          </cell>
        </row>
        <row r="41">
          <cell r="C41">
            <v>2</v>
          </cell>
          <cell r="D41" t="str">
            <v>Деятельность школ подготовки водителей транспортных средств</v>
          </cell>
        </row>
        <row r="42">
          <cell r="C42">
            <v>1</v>
          </cell>
          <cell r="D42" t="str">
            <v>Деятельность экстерриториальных организаций</v>
          </cell>
        </row>
        <row r="43">
          <cell r="C43">
            <v>1</v>
          </cell>
          <cell r="D43" t="str">
            <v>Деятельность, связанная с вычислительной техникой</v>
          </cell>
        </row>
        <row r="44">
          <cell r="C44">
            <v>15</v>
          </cell>
          <cell r="D44" t="str">
            <v>Добыча железных руд</v>
          </cell>
        </row>
        <row r="45">
          <cell r="C45">
            <v>16</v>
          </cell>
          <cell r="D45" t="str">
            <v xml:space="preserve">Добыча и агломерация торфа </v>
          </cell>
        </row>
        <row r="46">
          <cell r="C46">
            <v>18</v>
          </cell>
          <cell r="D46" t="str">
            <v>Добыча и обогащение каменного угля</v>
          </cell>
        </row>
        <row r="47">
          <cell r="C47">
            <v>18</v>
          </cell>
          <cell r="D47" t="str">
            <v>Добыча и обогащение лигнита</v>
          </cell>
        </row>
        <row r="48">
          <cell r="C48">
            <v>16</v>
          </cell>
          <cell r="D48" t="str">
            <v>Добыча и производство соли</v>
          </cell>
        </row>
        <row r="49">
          <cell r="C49">
            <v>17</v>
          </cell>
          <cell r="D49" t="str">
            <v>Добыча известняка, гипса и мела</v>
          </cell>
        </row>
        <row r="50">
          <cell r="C50">
            <v>18</v>
          </cell>
          <cell r="D50" t="str">
            <v>Добыча камня для строительства</v>
          </cell>
        </row>
        <row r="51">
          <cell r="C51">
            <v>15</v>
          </cell>
          <cell r="D51" t="str">
            <v>Добыча минерального сырья для химической промышленности и производства удобрений</v>
          </cell>
        </row>
        <row r="52">
          <cell r="C52">
            <v>16</v>
          </cell>
          <cell r="D52" t="str">
            <v>Добыча минерального сырья для химической промышленности и производства удобрений</v>
          </cell>
        </row>
        <row r="53">
          <cell r="C53">
            <v>12</v>
          </cell>
          <cell r="D53" t="str">
            <v>Добыча песка и глины</v>
          </cell>
        </row>
        <row r="54">
          <cell r="C54">
            <v>18</v>
          </cell>
          <cell r="D54" t="str">
            <v>Добыча руд цветных металлов, кроме урановой и ториевой руд</v>
          </cell>
        </row>
        <row r="55">
          <cell r="C55">
            <v>18</v>
          </cell>
          <cell r="D55" t="str">
            <v>Добыча сланцев</v>
          </cell>
        </row>
        <row r="56">
          <cell r="C56">
            <v>15</v>
          </cell>
          <cell r="D56" t="str">
            <v>Добыча сырой нефти и природного газа</v>
          </cell>
        </row>
        <row r="57">
          <cell r="C57">
            <v>13</v>
          </cell>
          <cell r="D57" t="str">
            <v>Добыча урановой и ториевой руд</v>
          </cell>
        </row>
        <row r="58">
          <cell r="C58">
            <v>4</v>
          </cell>
          <cell r="D58" t="str">
            <v>Дубление и отделка кожи</v>
          </cell>
        </row>
        <row r="59">
          <cell r="C59">
            <v>5</v>
          </cell>
          <cell r="D59" t="str">
            <v>Животноводство</v>
          </cell>
        </row>
        <row r="60">
          <cell r="C60">
            <v>4</v>
          </cell>
          <cell r="D60" t="str">
            <v>Изготовление печатных форм</v>
          </cell>
        </row>
        <row r="61">
          <cell r="C61">
            <v>3</v>
          </cell>
          <cell r="D61" t="str">
            <v>Издательская деятельность</v>
          </cell>
        </row>
        <row r="62">
          <cell r="C62">
            <v>11</v>
          </cell>
          <cell r="D62" t="str">
            <v>Изоляционные работы</v>
          </cell>
        </row>
        <row r="63">
          <cell r="C63">
            <v>1</v>
          </cell>
          <cell r="D63" t="str">
            <v>Исследования и разработки в области естественных и технических наук</v>
          </cell>
        </row>
        <row r="64">
          <cell r="C64">
            <v>1</v>
          </cell>
          <cell r="D64" t="str">
            <v>Исследования и разработки в области общественных и гуманитарных наук</v>
          </cell>
        </row>
        <row r="65">
          <cell r="C65">
            <v>11</v>
          </cell>
          <cell r="D65" t="str">
            <v>Ковка, прессование, штамповка, прокатка; порошковая металлургия</v>
          </cell>
        </row>
        <row r="66">
          <cell r="C66">
            <v>4</v>
          </cell>
          <cell r="D66" t="str">
            <v>Копирование записанных носителей информации</v>
          </cell>
        </row>
        <row r="67">
          <cell r="C67">
            <v>1</v>
          </cell>
          <cell r="D67" t="str">
            <v>Курьерская деятельность</v>
          </cell>
        </row>
        <row r="68">
          <cell r="C68">
            <v>15</v>
          </cell>
          <cell r="D68" t="str">
            <v>Лесоводство и лесозаготовки</v>
          </cell>
        </row>
        <row r="69">
          <cell r="C69">
            <v>14</v>
          </cell>
          <cell r="D69" t="str">
            <v>Литье металлов</v>
          </cell>
        </row>
        <row r="70">
          <cell r="C70">
            <v>1</v>
          </cell>
          <cell r="D70" t="str">
            <v>Наем рабочей силы и подбор персонала</v>
          </cell>
        </row>
        <row r="71">
          <cell r="C71">
            <v>1</v>
          </cell>
          <cell r="D71" t="str">
            <v>Начальное образование (первая ступень)</v>
          </cell>
        </row>
        <row r="72">
          <cell r="C72">
            <v>12</v>
          </cell>
          <cell r="D72" t="str">
            <v>Обработка металлических отходов и лома</v>
          </cell>
        </row>
        <row r="73">
          <cell r="C73">
            <v>8</v>
          </cell>
          <cell r="D73" t="str">
            <v>Обработка металлов и нанесение покрытий на металлы; основные технологические процессы машиностроения</v>
          </cell>
        </row>
        <row r="74">
          <cell r="C74">
            <v>10</v>
          </cell>
          <cell r="D74" t="str">
            <v>Обработка неметаллических отходов и лома</v>
          </cell>
        </row>
        <row r="75">
          <cell r="C75">
            <v>1</v>
          </cell>
          <cell r="D75" t="str">
            <v>Образование для взрослых и прочие виды образования, не включенные в другие группировки</v>
          </cell>
        </row>
        <row r="76">
          <cell r="C76">
            <v>16</v>
          </cell>
          <cell r="D76" t="str">
            <v>Общестроительные работы</v>
          </cell>
        </row>
        <row r="77">
          <cell r="C77">
            <v>1</v>
          </cell>
          <cell r="D77" t="str">
            <v>Операции с недвижимым имуществом</v>
          </cell>
        </row>
        <row r="78">
          <cell r="C78">
            <v>2</v>
          </cell>
          <cell r="D78" t="str">
            <v>Оптовая торговля и торговля через агентов, кроме торговли автомобилями и мотоциклами</v>
          </cell>
        </row>
        <row r="79">
          <cell r="C79">
            <v>1</v>
          </cell>
          <cell r="D79" t="str">
            <v>Оптовая торговля через агентов (за вознаграждение или на договорной основе)</v>
          </cell>
        </row>
        <row r="80">
          <cell r="C80">
            <v>9</v>
          </cell>
          <cell r="D80" t="str">
            <v>Организация перевозок грузов</v>
          </cell>
        </row>
        <row r="81">
          <cell r="C81">
            <v>1</v>
          </cell>
          <cell r="D81" t="str">
            <v>Организация похорон и предоставление связанных с ними услуг</v>
          </cell>
        </row>
        <row r="82">
          <cell r="C82">
            <v>4</v>
          </cell>
          <cell r="D82" t="str">
            <v>Отделка тканей и текстильных изделий</v>
          </cell>
        </row>
        <row r="83">
          <cell r="C83">
            <v>7</v>
          </cell>
          <cell r="D83" t="str">
            <v>Отделочные работы</v>
          </cell>
        </row>
        <row r="84">
          <cell r="C84">
            <v>5</v>
          </cell>
          <cell r="D84" t="str">
            <v>Охота и разведение дичи, включая предоставление услуг в этих областях</v>
          </cell>
        </row>
        <row r="85">
          <cell r="C85">
            <v>12</v>
          </cell>
          <cell r="D85" t="str">
            <v>Переработка и консервирование рыбы и рыбных продуктов</v>
          </cell>
        </row>
        <row r="86">
          <cell r="C86">
            <v>8</v>
          </cell>
          <cell r="D86" t="str">
            <v>Переработка и консервирование фруктов и овощей</v>
          </cell>
        </row>
        <row r="87">
          <cell r="C87">
            <v>5</v>
          </cell>
          <cell r="D87" t="str">
            <v>Переработка молока и производство сыра</v>
          </cell>
        </row>
        <row r="88">
          <cell r="C88">
            <v>4</v>
          </cell>
          <cell r="D88" t="str">
            <v>Полиграфическая деятельность, не включенная в другие группировки</v>
          </cell>
        </row>
        <row r="89">
          <cell r="C89">
            <v>1</v>
          </cell>
          <cell r="D89" t="str">
            <v>Предоставление прочих индивидуальных услуг</v>
          </cell>
        </row>
        <row r="90">
          <cell r="C90">
            <v>3</v>
          </cell>
          <cell r="D90" t="str">
            <v>Предоставление прочих услуг потребителям</v>
          </cell>
        </row>
        <row r="91">
          <cell r="C91">
            <v>1</v>
          </cell>
          <cell r="D91" t="str">
            <v>Предоставление секретарских услуг и услуг по переводу</v>
          </cell>
        </row>
        <row r="92">
          <cell r="C92">
            <v>1</v>
          </cell>
          <cell r="D92" t="str">
            <v>Предоставление социальных услуг</v>
          </cell>
        </row>
        <row r="93">
          <cell r="C93">
            <v>1</v>
          </cell>
          <cell r="D93" t="str">
            <v>Предоставление услуг барами</v>
          </cell>
        </row>
        <row r="94">
          <cell r="C94">
            <v>5</v>
          </cell>
          <cell r="D94" t="str">
            <v>Предоставление услуг в области животноводства, кроме ветеринарных услуг</v>
          </cell>
        </row>
        <row r="95">
          <cell r="C95">
            <v>16</v>
          </cell>
          <cell r="D95" t="str">
            <v>Предоставление услуг в области лесоводства и лесозаготовок</v>
          </cell>
        </row>
        <row r="96">
          <cell r="C96">
            <v>4</v>
          </cell>
          <cell r="D96" t="str">
            <v>Предоставление услуг в области растениеводства</v>
          </cell>
        </row>
        <row r="97">
          <cell r="C97">
            <v>1</v>
          </cell>
          <cell r="D97" t="str">
            <v>Предоставление услуг гостиницами</v>
          </cell>
        </row>
        <row r="98">
          <cell r="C98">
            <v>3</v>
          </cell>
          <cell r="D98" t="str">
            <v>Предоставление услуг парикмахерскими и салонами красоты</v>
          </cell>
        </row>
        <row r="99">
          <cell r="C99">
            <v>1</v>
          </cell>
          <cell r="D99" t="str">
            <v>Предоставление услуг по ведению домашнего хозяйства</v>
          </cell>
        </row>
        <row r="100">
          <cell r="C100">
            <v>17</v>
          </cell>
          <cell r="D100" t="str">
            <v>Предоставление услуг по добыче нефти и газа</v>
          </cell>
        </row>
        <row r="101">
          <cell r="C101">
            <v>1</v>
          </cell>
          <cell r="D101" t="str">
            <v>Предоставление услуг прочими местами для краткосрочного проживания</v>
          </cell>
        </row>
        <row r="102">
          <cell r="C102">
            <v>1</v>
          </cell>
          <cell r="D102" t="str">
            <v>Предоставление услуг ресторанами</v>
          </cell>
        </row>
        <row r="103">
          <cell r="C103">
            <v>4</v>
          </cell>
          <cell r="D103" t="str">
            <v>Предоставление услуг столовыми при предприятиях и учреждениях и поставка готовой пищи</v>
          </cell>
        </row>
        <row r="104">
          <cell r="C104">
            <v>3</v>
          </cell>
          <cell r="D104" t="str">
            <v>Проведение расследований и обеспечение безопасности</v>
          </cell>
        </row>
        <row r="105">
          <cell r="C105">
            <v>7</v>
          </cell>
          <cell r="D105" t="str">
            <v>Производств контрольно-измерительных приборов, кроме приборов контроля и регулирования технологических процессов</v>
          </cell>
        </row>
        <row r="106">
          <cell r="C106">
            <v>17</v>
          </cell>
          <cell r="D106" t="str">
            <v>Производство агрохимических продуктов</v>
          </cell>
        </row>
        <row r="107">
          <cell r="C107">
            <v>13</v>
          </cell>
          <cell r="D107" t="str">
            <v>Производство алюминия</v>
          </cell>
        </row>
        <row r="108">
          <cell r="C108">
            <v>7</v>
          </cell>
          <cell r="D108" t="str">
            <v>Производство аппаратуры для радио, телевидения и связи</v>
          </cell>
        </row>
        <row r="109">
          <cell r="C109">
            <v>16</v>
          </cell>
          <cell r="D109" t="str">
            <v>Производство бетона, готового для использования</v>
          </cell>
        </row>
        <row r="110">
          <cell r="C110">
            <v>16</v>
          </cell>
          <cell r="D110" t="str">
            <v>Производство благородных (драгоценных) металлов</v>
          </cell>
        </row>
        <row r="111">
          <cell r="C111">
            <v>7</v>
          </cell>
          <cell r="D111" t="str">
            <v>Производство бумажной массы, бумаги, картона и изделий из них</v>
          </cell>
        </row>
        <row r="112">
          <cell r="C112">
            <v>17</v>
          </cell>
          <cell r="D112" t="str">
            <v>Производство гальванических элементов (электрических аккумуляторов и первичных элементов)</v>
          </cell>
        </row>
        <row r="113">
          <cell r="C113">
            <v>17</v>
          </cell>
          <cell r="D113" t="str">
            <v>Производство гипсовых изделий для использования в строительстве</v>
          </cell>
        </row>
        <row r="114">
          <cell r="C114">
            <v>6</v>
          </cell>
          <cell r="D114" t="str">
            <v>Производство готовых кормов для животных</v>
          </cell>
        </row>
        <row r="115">
          <cell r="C115">
            <v>4</v>
          </cell>
          <cell r="D115" t="str">
            <v>Производство готовых текстильных изделий, кроме одежды</v>
          </cell>
        </row>
        <row r="116">
          <cell r="C116">
            <v>19</v>
          </cell>
          <cell r="D116" t="str">
            <v xml:space="preserve">Производство двигателей и турбин, кроме авиационных, автомобильных и мотоциклетных двигателей </v>
          </cell>
        </row>
        <row r="117">
          <cell r="C117">
            <v>10</v>
          </cell>
          <cell r="D117" t="str">
            <v>Производство деревянной тары</v>
          </cell>
        </row>
        <row r="118">
          <cell r="C118">
            <v>10</v>
          </cell>
          <cell r="D118" t="str">
            <v>Производство деревянных строительных конструкций и столярных изделий</v>
          </cell>
        </row>
        <row r="119">
          <cell r="C119">
            <v>6</v>
          </cell>
          <cell r="D119" t="str">
            <v>Производство детского питания и диетических пищевых продуктов</v>
          </cell>
        </row>
        <row r="120">
          <cell r="C120">
            <v>13</v>
          </cell>
          <cell r="D120" t="str">
            <v xml:space="preserve">Производство железнодорожного подвижного состава </v>
          </cell>
        </row>
        <row r="121">
          <cell r="C121">
            <v>18</v>
          </cell>
          <cell r="D121" t="str">
            <v xml:space="preserve">Производство и распределение газообразного топлива </v>
          </cell>
        </row>
        <row r="122">
          <cell r="C122">
            <v>15</v>
          </cell>
          <cell r="D122" t="str">
            <v>Производство и распределение электроэнергии</v>
          </cell>
        </row>
        <row r="123">
          <cell r="C123">
            <v>4</v>
          </cell>
          <cell r="D123" t="str">
            <v>Производство игр и игрушек</v>
          </cell>
        </row>
        <row r="124">
          <cell r="C124">
            <v>18</v>
          </cell>
          <cell r="D124" t="str">
            <v>Производство изделий из асбестоцемента и волокнистого цемента</v>
          </cell>
        </row>
        <row r="125">
          <cell r="C125">
            <v>12</v>
          </cell>
          <cell r="D125" t="str">
            <v>Производство изделий из проволоки</v>
          </cell>
        </row>
        <row r="126">
          <cell r="C126">
            <v>10</v>
          </cell>
          <cell r="D126" t="str">
            <v>Производство изделий медицинской техники, включая хирургическое оборудование, и ортопедических приспособлений</v>
          </cell>
        </row>
        <row r="127">
          <cell r="C127">
            <v>11</v>
          </cell>
          <cell r="D127" t="str">
            <v>Производство изолированных проводов и кабелей</v>
          </cell>
        </row>
        <row r="128">
          <cell r="C128">
            <v>8</v>
          </cell>
          <cell r="D128" t="str">
            <v>Производство искусственных и синтетических волокон</v>
          </cell>
        </row>
        <row r="129">
          <cell r="C129">
            <v>7</v>
          </cell>
          <cell r="D129" t="str">
            <v>Производство какао, шоколада и сахаристых кондитерских изделий</v>
          </cell>
        </row>
        <row r="130">
          <cell r="C130">
            <v>6</v>
          </cell>
          <cell r="D130" t="str">
            <v>Производство канатов, веревок, шпагата и сетей</v>
          </cell>
        </row>
        <row r="131">
          <cell r="C131">
            <v>8</v>
          </cell>
          <cell r="D131" t="str">
            <v>Производство керамических изделий, кроме используемых в строительстве</v>
          </cell>
        </row>
        <row r="132">
          <cell r="C132">
            <v>6</v>
          </cell>
          <cell r="D132" t="str">
            <v>Производство керамических плиток и плит</v>
          </cell>
        </row>
        <row r="133">
          <cell r="C133">
            <v>2</v>
          </cell>
          <cell r="D133" t="str">
            <v>Производство кино- и видеофильмов</v>
          </cell>
        </row>
        <row r="134">
          <cell r="C134">
            <v>8</v>
          </cell>
          <cell r="D134" t="str">
            <v>Производство кирпича, черепицы и прочих строительных изделий из обожженной глины</v>
          </cell>
        </row>
        <row r="135">
          <cell r="C135">
            <v>6</v>
          </cell>
          <cell r="D135" t="str">
            <v>Производство ковров и ковровых изделий</v>
          </cell>
        </row>
        <row r="136">
          <cell r="C136">
            <v>14</v>
          </cell>
          <cell r="D136" t="str">
            <v>Производство кокса</v>
          </cell>
        </row>
        <row r="137">
          <cell r="C137">
            <v>16</v>
          </cell>
          <cell r="D137" t="str">
            <v>Производство кранов и клапанов</v>
          </cell>
        </row>
        <row r="138">
          <cell r="C138">
            <v>11</v>
          </cell>
          <cell r="D138" t="str">
            <v>Производство красителей и пигментов</v>
          </cell>
        </row>
        <row r="139">
          <cell r="C139">
            <v>11</v>
          </cell>
          <cell r="D139" t="str">
            <v>Производство красок и лаков</v>
          </cell>
        </row>
        <row r="140">
          <cell r="C140">
            <v>6</v>
          </cell>
          <cell r="D140" t="str">
            <v>Производство крахмала и крахмалопродуктов</v>
          </cell>
        </row>
        <row r="141">
          <cell r="C141">
            <v>12</v>
          </cell>
          <cell r="D141" t="str">
            <v>Производство крепежных изделий, цепей и пружин</v>
          </cell>
        </row>
        <row r="142">
          <cell r="C142">
            <v>10</v>
          </cell>
          <cell r="D142" t="str">
            <v>Производство кухонной мебели</v>
          </cell>
        </row>
        <row r="143">
          <cell r="C143">
            <v>17</v>
          </cell>
          <cell r="D143" t="str">
            <v>Производство летательных аппаратов, включая космические</v>
          </cell>
        </row>
        <row r="144">
          <cell r="C144">
            <v>6</v>
          </cell>
          <cell r="D144" t="str">
            <v>Производство макаронных изделий</v>
          </cell>
        </row>
        <row r="145">
          <cell r="C145">
            <v>8</v>
          </cell>
          <cell r="D145" t="str">
            <v>Производство маргарина</v>
          </cell>
        </row>
        <row r="146">
          <cell r="C146">
            <v>4</v>
          </cell>
          <cell r="D146" t="str">
            <v xml:space="preserve">Производство матрасов </v>
          </cell>
        </row>
        <row r="147">
          <cell r="C147">
            <v>16</v>
          </cell>
          <cell r="D147" t="str">
            <v>Производство машин и оборудования для добычи полезных ископаемых и строительства</v>
          </cell>
        </row>
        <row r="148">
          <cell r="C148">
            <v>18</v>
          </cell>
          <cell r="D148" t="str">
            <v>Производство машин и оборудования для изготовления бумаги и картона</v>
          </cell>
        </row>
        <row r="149">
          <cell r="C149">
            <v>18</v>
          </cell>
          <cell r="D149" t="str">
            <v>Производство машин и оборудования для изготовления пищевых продуктов, включая напитки, и табачных изделий</v>
          </cell>
        </row>
        <row r="150">
          <cell r="C150">
            <v>14</v>
          </cell>
          <cell r="D150" t="str">
            <v>Производство машин и оборудования для металлургии</v>
          </cell>
        </row>
        <row r="151">
          <cell r="C151">
            <v>10</v>
          </cell>
          <cell r="D151" t="str">
            <v>Производство мебели для офисов и предприятий торговли</v>
          </cell>
        </row>
        <row r="152">
          <cell r="C152">
            <v>20</v>
          </cell>
          <cell r="D152" t="str">
            <v>Производство меди</v>
          </cell>
        </row>
        <row r="153">
          <cell r="C153">
            <v>12</v>
          </cell>
          <cell r="D153" t="str">
            <v>Производство металлических бочек и аналогичных емкостей</v>
          </cell>
        </row>
        <row r="154">
          <cell r="C154">
            <v>17</v>
          </cell>
          <cell r="D154" t="str">
            <v>Производство металлических цистерн, резервуаров и контейнеров</v>
          </cell>
        </row>
        <row r="155">
          <cell r="C155">
            <v>6</v>
          </cell>
          <cell r="D155" t="str">
            <v>Производство мороженого</v>
          </cell>
        </row>
        <row r="156">
          <cell r="C156">
            <v>17</v>
          </cell>
          <cell r="D156" t="str">
            <v>Производство мотоциклов и велосипедов</v>
          </cell>
        </row>
        <row r="157">
          <cell r="C157">
            <v>7</v>
          </cell>
          <cell r="D157" t="str">
            <v>Производство музыкальных инструментов</v>
          </cell>
        </row>
        <row r="158">
          <cell r="C158">
            <v>5</v>
          </cell>
          <cell r="D158" t="str">
            <v>Производство мыла и моющих, чистящих и полирующих средств, парфюмерных и косметических средств</v>
          </cell>
        </row>
        <row r="159">
          <cell r="C159">
            <v>5</v>
          </cell>
          <cell r="D159" t="str">
            <v>Производство мяса сельскохозяйственной птицы и кроликов</v>
          </cell>
        </row>
        <row r="160">
          <cell r="C160">
            <v>6</v>
          </cell>
          <cell r="D160" t="str">
            <v>Производство мясных продуктов</v>
          </cell>
        </row>
        <row r="161">
          <cell r="C161">
            <v>6</v>
          </cell>
          <cell r="D161" t="str">
            <v>Производство напитков</v>
          </cell>
        </row>
        <row r="162">
          <cell r="C162">
            <v>16</v>
          </cell>
          <cell r="D162" t="str">
            <v>Производство насосов, компрессоров и гидравлических систем</v>
          </cell>
        </row>
        <row r="163">
          <cell r="C163">
            <v>7</v>
          </cell>
          <cell r="D163" t="str">
            <v>Производство неочищенных масел и жиров</v>
          </cell>
        </row>
        <row r="164">
          <cell r="C164">
            <v>14</v>
          </cell>
          <cell r="D164" t="str">
            <v>Производство нефтепродуктов</v>
          </cell>
        </row>
        <row r="165">
          <cell r="C165">
            <v>8</v>
          </cell>
          <cell r="D165" t="str">
            <v>Производство ножевых изделий, инструментов, оснастки и скобяных изделий</v>
          </cell>
        </row>
        <row r="166">
          <cell r="C166">
            <v>18</v>
          </cell>
          <cell r="D166" t="str">
            <v>Производство оборудования для изготовления текстильных, швейных, меховых и кожаных изделий</v>
          </cell>
        </row>
        <row r="167">
          <cell r="C167">
            <v>6</v>
          </cell>
          <cell r="D167" t="str">
            <v>Производство обуви</v>
          </cell>
        </row>
        <row r="168">
          <cell r="C168">
            <v>4</v>
          </cell>
          <cell r="D168" t="str">
            <v>Производство одежды из кожи</v>
          </cell>
        </row>
        <row r="169">
          <cell r="C169">
            <v>4</v>
          </cell>
          <cell r="D169" t="str">
            <v>Производство одежды из текстильных материалов</v>
          </cell>
        </row>
        <row r="170">
          <cell r="C170">
            <v>7</v>
          </cell>
          <cell r="D170" t="str">
            <v>Производство оптических приборов и фотооборудования</v>
          </cell>
        </row>
        <row r="171">
          <cell r="C171">
            <v>10</v>
          </cell>
          <cell r="D171" t="str">
            <v>Производство оружия и боеприпасов</v>
          </cell>
        </row>
        <row r="172">
          <cell r="C172">
            <v>6</v>
          </cell>
          <cell r="D172" t="str">
            <v>Производство паровых котлов, кроме котлов центрального отопления</v>
          </cell>
        </row>
        <row r="173">
          <cell r="C173">
            <v>21</v>
          </cell>
          <cell r="D173" t="str">
            <v>Производство печей и печных горелок</v>
          </cell>
        </row>
        <row r="174">
          <cell r="C174">
            <v>11</v>
          </cell>
          <cell r="D174" t="str">
            <v>Производство пластмасс в первичных формах</v>
          </cell>
        </row>
        <row r="175">
          <cell r="C175">
            <v>11</v>
          </cell>
          <cell r="D175" t="str">
            <v>Производство пластмассовых изделий для упаковывания товаров</v>
          </cell>
        </row>
        <row r="176">
          <cell r="C176">
            <v>11</v>
          </cell>
          <cell r="D176" t="str">
            <v>Производство пластмассовых изделий, используемых в строительстве</v>
          </cell>
        </row>
        <row r="177">
          <cell r="C177">
            <v>11</v>
          </cell>
          <cell r="D177" t="str">
            <v>Производство пластмассовых плит, полос, труб и профилей</v>
          </cell>
        </row>
        <row r="178">
          <cell r="C178">
            <v>12</v>
          </cell>
          <cell r="D178" t="str">
            <v>Производство подшипников, зубчатых передач, элементов механических передач и приводов</v>
          </cell>
        </row>
        <row r="179">
          <cell r="C179">
            <v>12</v>
          </cell>
          <cell r="D179" t="str">
            <v>Производство подъемно-транспортного оборудования</v>
          </cell>
        </row>
        <row r="180">
          <cell r="C180">
            <v>7</v>
          </cell>
          <cell r="D180" t="str">
            <v>Производство приборов контроля и регулирования технологических процессов</v>
          </cell>
        </row>
        <row r="181">
          <cell r="C181">
            <v>6</v>
          </cell>
          <cell r="D181" t="str">
            <v>Производство продуктов мукомольно-крупяной промышленности</v>
          </cell>
        </row>
        <row r="182">
          <cell r="C182">
            <v>12</v>
          </cell>
          <cell r="D182" t="str">
            <v>Производство промышленного холодильного и вентиляционного оборудования</v>
          </cell>
        </row>
        <row r="183">
          <cell r="C183">
            <v>22</v>
          </cell>
          <cell r="D183" t="str">
            <v>Производство промышленных газов</v>
          </cell>
        </row>
        <row r="184">
          <cell r="C184">
            <v>13</v>
          </cell>
          <cell r="D184" t="str">
            <v xml:space="preserve">Производство прочего электрооборудования </v>
          </cell>
        </row>
        <row r="185">
          <cell r="C185">
            <v>10</v>
          </cell>
          <cell r="D185" t="str">
            <v>Производство прочей мебели</v>
          </cell>
        </row>
        <row r="186">
          <cell r="C186">
            <v>12</v>
          </cell>
          <cell r="D186" t="str">
            <v>Производство прочей неметаллической минеральной продукции</v>
          </cell>
        </row>
        <row r="187">
          <cell r="C187">
            <v>12</v>
          </cell>
          <cell r="D187" t="str">
            <v>Производство прочих готовых металлических изделий</v>
          </cell>
        </row>
        <row r="188">
          <cell r="C188">
            <v>18</v>
          </cell>
          <cell r="D188" t="str">
            <v>Производство прочих изделий из бетона, гипса и цемента</v>
          </cell>
        </row>
        <row r="189">
          <cell r="C189">
            <v>10</v>
          </cell>
          <cell r="D189" t="str">
            <v>Производство прочих изделий из дерева и пробки, соломки и материалов для плетения</v>
          </cell>
        </row>
        <row r="190">
          <cell r="C190">
            <v>13</v>
          </cell>
          <cell r="D190" t="str">
            <v>Производство прочих машин и оборудования для сельского и лесного хозяйства</v>
          </cell>
        </row>
        <row r="191">
          <cell r="C191">
            <v>13</v>
          </cell>
          <cell r="D191" t="str">
            <v>Производство прочих машин и оборудования общего назначения, не включенных в другие группировки</v>
          </cell>
        </row>
        <row r="192">
          <cell r="C192">
            <v>13</v>
          </cell>
          <cell r="D192" t="str">
            <v xml:space="preserve">Производство прочих машин и оборудования специального назначения, не включенных в другие группировки </v>
          </cell>
        </row>
        <row r="193">
          <cell r="C193">
            <v>17</v>
          </cell>
          <cell r="D193" t="str">
            <v>Производство прочих основных неорганических (химических) веществ</v>
          </cell>
        </row>
        <row r="194">
          <cell r="C194">
            <v>17</v>
          </cell>
          <cell r="D194" t="str">
            <v>Производство прочих основных органических (химических) веществ</v>
          </cell>
        </row>
        <row r="195">
          <cell r="C195">
            <v>6</v>
          </cell>
          <cell r="D195" t="str">
            <v>Производство прочих пищевых продуктов, не включенных в другие группировки</v>
          </cell>
        </row>
        <row r="196">
          <cell r="C196">
            <v>11</v>
          </cell>
          <cell r="D196" t="str">
            <v>Производство прочих пластмассовых изделий</v>
          </cell>
        </row>
        <row r="197">
          <cell r="C197">
            <v>8</v>
          </cell>
          <cell r="D197" t="str">
            <v>Производство прочих резиновых изделий</v>
          </cell>
        </row>
        <row r="198">
          <cell r="C198">
            <v>6</v>
          </cell>
          <cell r="D198" t="str">
            <v>Производство прочих текстильных изделий, не включенных в другие группировки</v>
          </cell>
        </row>
        <row r="199">
          <cell r="C199">
            <v>4</v>
          </cell>
          <cell r="D199" t="str">
            <v>Производство прочих текстильных тканей</v>
          </cell>
        </row>
        <row r="200">
          <cell r="C200">
            <v>17</v>
          </cell>
          <cell r="D200" t="str">
            <v>Производство прочих транспортных средств и оборудования, не включенных в другие группировки</v>
          </cell>
        </row>
        <row r="201">
          <cell r="C201">
            <v>11</v>
          </cell>
          <cell r="D201" t="str">
            <v>Производство прочих химических продуктов</v>
          </cell>
        </row>
        <row r="202">
          <cell r="C202">
            <v>12</v>
          </cell>
          <cell r="D202" t="str">
            <v>Производство прочих цветных металлов</v>
          </cell>
        </row>
        <row r="203">
          <cell r="C203">
            <v>5</v>
          </cell>
          <cell r="D203" t="str">
            <v>Производство пряностей и приправ</v>
          </cell>
        </row>
        <row r="204">
          <cell r="C204">
            <v>18</v>
          </cell>
          <cell r="D204" t="str">
            <v>Производство радиаторов и котлов центрального отопления</v>
          </cell>
        </row>
        <row r="205">
          <cell r="C205">
            <v>7</v>
          </cell>
          <cell r="D205" t="str">
            <v>Производство различной продукции, не включенной в другие группировки</v>
          </cell>
        </row>
        <row r="206">
          <cell r="C206">
            <v>7</v>
          </cell>
          <cell r="D206" t="str">
            <v>Производство рафинированных масел и жиров</v>
          </cell>
        </row>
        <row r="207">
          <cell r="C207">
            <v>7</v>
          </cell>
          <cell r="D207" t="str">
            <v>Производство резиновых изделий</v>
          </cell>
        </row>
        <row r="208">
          <cell r="C208">
            <v>7</v>
          </cell>
          <cell r="D208" t="str">
            <v>Производство сахара</v>
          </cell>
        </row>
        <row r="209">
          <cell r="C209">
            <v>14</v>
          </cell>
          <cell r="D209" t="str">
            <v>Производство свинца, цинка и олова</v>
          </cell>
        </row>
        <row r="210">
          <cell r="C210">
            <v>13</v>
          </cell>
          <cell r="D210" t="str">
            <v>Производство сельскохозяйственных тракторов</v>
          </cell>
        </row>
        <row r="211">
          <cell r="C211">
            <v>11</v>
          </cell>
          <cell r="D211" t="str">
            <v>Производство синтетического каучука</v>
          </cell>
        </row>
        <row r="212">
          <cell r="C212">
            <v>7</v>
          </cell>
          <cell r="D212" t="str">
            <v>Производство спортивных товаров</v>
          </cell>
        </row>
        <row r="213">
          <cell r="C213">
            <v>10</v>
          </cell>
          <cell r="D213" t="str">
            <v>Производство станков</v>
          </cell>
        </row>
        <row r="214">
          <cell r="C214">
            <v>8</v>
          </cell>
          <cell r="D214" t="str">
            <v>Производство стекла и изделий из стекла</v>
          </cell>
        </row>
        <row r="215">
          <cell r="C215">
            <v>17</v>
          </cell>
          <cell r="D215" t="str">
            <v>Производство строительных изделий из бетона</v>
          </cell>
        </row>
        <row r="216">
          <cell r="C216">
            <v>18</v>
          </cell>
          <cell r="D216" t="str">
            <v>Производство строительных металлических изделий</v>
          </cell>
        </row>
        <row r="217">
          <cell r="C217">
            <v>13</v>
          </cell>
          <cell r="D217" t="str">
            <v>Производство строительных металлических конструкций</v>
          </cell>
        </row>
        <row r="218">
          <cell r="C218">
            <v>10</v>
          </cell>
          <cell r="D218" t="str">
            <v>Производство стульев и другой мебели для сидения</v>
          </cell>
        </row>
        <row r="219">
          <cell r="C219">
            <v>6</v>
          </cell>
          <cell r="D219" t="str">
            <v>Производство сухарей и печенья, мучных кондитерских изделий длительного хранения</v>
          </cell>
        </row>
        <row r="220">
          <cell r="C220">
            <v>16</v>
          </cell>
          <cell r="D220" t="str">
            <v>Производство сухих бетонных смесей</v>
          </cell>
        </row>
        <row r="221">
          <cell r="C221">
            <v>4</v>
          </cell>
          <cell r="D221" t="str">
            <v>Производство трикотажного полотна</v>
          </cell>
        </row>
        <row r="222">
          <cell r="C222">
            <v>4</v>
          </cell>
          <cell r="D222" t="str">
            <v>Производство трикотажных изделий</v>
          </cell>
        </row>
        <row r="223">
          <cell r="C223">
            <v>13</v>
          </cell>
          <cell r="D223" t="str">
            <v>Производство труб</v>
          </cell>
        </row>
        <row r="224">
          <cell r="C224">
            <v>11</v>
          </cell>
          <cell r="D224" t="str">
            <v>Производство удобрений и азотных соединений</v>
          </cell>
        </row>
        <row r="225">
          <cell r="C225">
            <v>12</v>
          </cell>
          <cell r="D225" t="str">
            <v>Производство упаковки из легких металлов</v>
          </cell>
        </row>
        <row r="226">
          <cell r="C226">
            <v>4</v>
          </cell>
          <cell r="D226" t="str">
            <v>Производство фармацевтической продукции</v>
          </cell>
        </row>
        <row r="227">
          <cell r="C227">
            <v>6</v>
          </cell>
          <cell r="D227" t="str">
            <v>Производство хлеба; мучных кондитерских изделий недлительного хранения</v>
          </cell>
        </row>
        <row r="228">
          <cell r="C228">
            <v>7</v>
          </cell>
          <cell r="D228" t="str">
            <v>Производство хлопчатобумажных тканей</v>
          </cell>
        </row>
        <row r="229">
          <cell r="C229">
            <v>14</v>
          </cell>
          <cell r="D229" t="str">
            <v>Производство цемента, извести и гипса</v>
          </cell>
        </row>
        <row r="230">
          <cell r="C230">
            <v>7</v>
          </cell>
          <cell r="D230" t="str">
            <v>Производство часов</v>
          </cell>
        </row>
        <row r="231">
          <cell r="C231">
            <v>7</v>
          </cell>
          <cell r="D231" t="str">
            <v>Производство чая и кофе</v>
          </cell>
        </row>
        <row r="232">
          <cell r="C232">
            <v>6</v>
          </cell>
          <cell r="D232" t="str">
            <v>Производство чемоданов, сумок и других изделий из кожи</v>
          </cell>
        </row>
        <row r="233">
          <cell r="C233">
            <v>13</v>
          </cell>
          <cell r="D233" t="str">
            <v>Производство чугуна, стали и ферросплавов (учитываемых по стандарту Европейского объединения угля и стали - далее ЕОУС)</v>
          </cell>
        </row>
        <row r="234">
          <cell r="C234">
            <v>4</v>
          </cell>
          <cell r="D234" t="str">
            <v>Производство шелковых тканей</v>
          </cell>
        </row>
        <row r="235">
          <cell r="C235">
            <v>7</v>
          </cell>
          <cell r="D235" t="str">
            <v>Производство шерстяных тканей из волокон гребенного прядения</v>
          </cell>
        </row>
        <row r="236">
          <cell r="C236">
            <v>7</v>
          </cell>
          <cell r="D236" t="str">
            <v>Производство шерстяных тканей из волокон кардного прядения</v>
          </cell>
        </row>
        <row r="237">
          <cell r="C237">
            <v>10</v>
          </cell>
          <cell r="D237" t="str">
            <v>Производство шпона, фанеры, плит и панелей</v>
          </cell>
        </row>
        <row r="238">
          <cell r="C238">
            <v>11</v>
          </cell>
          <cell r="D238" t="str">
            <v>Производство электрических ламп и осветительного оборудования</v>
          </cell>
        </row>
        <row r="239">
          <cell r="C239">
            <v>13</v>
          </cell>
          <cell r="D239" t="str">
            <v>Производство электродвигателей, генераторов и трансформаторов</v>
          </cell>
        </row>
        <row r="240">
          <cell r="C240">
            <v>9</v>
          </cell>
          <cell r="D240" t="str">
            <v>Производство электрораспределительной и регулирующей аппаратуры</v>
          </cell>
        </row>
        <row r="241">
          <cell r="C241">
            <v>7</v>
          </cell>
          <cell r="D241" t="str">
            <v>Производство ювелирных изделий, монет и медалей</v>
          </cell>
        </row>
        <row r="242">
          <cell r="C242">
            <v>15</v>
          </cell>
          <cell r="D242" t="str">
            <v>Производство ядерных материалов</v>
          </cell>
        </row>
        <row r="243">
          <cell r="C243">
            <v>1</v>
          </cell>
          <cell r="D243" t="str">
            <v>Прокат прочих бытовых изделий и предметов личного пользования</v>
          </cell>
        </row>
        <row r="244">
          <cell r="C244">
            <v>6</v>
          </cell>
          <cell r="D244" t="str">
            <v>Прочая вспомогательная деятельность водного транспорта</v>
          </cell>
        </row>
        <row r="245">
          <cell r="C245">
            <v>7</v>
          </cell>
          <cell r="D245" t="str">
            <v>Прочая вспомогательная деятельность воздушного транспорта</v>
          </cell>
        </row>
        <row r="246">
          <cell r="C246">
            <v>7</v>
          </cell>
          <cell r="D246" t="str">
            <v>Прочая вспомогательная деятельность сухопутного транспорта</v>
          </cell>
        </row>
        <row r="247">
          <cell r="C247">
            <v>1</v>
          </cell>
          <cell r="D247" t="str">
            <v>Прочая деятельность в области спорта</v>
          </cell>
        </row>
        <row r="248">
          <cell r="C248">
            <v>1</v>
          </cell>
          <cell r="D248" t="str">
            <v>Прочая деятельность по организации отдыха и развлечений, не включенная в другие группировки</v>
          </cell>
        </row>
        <row r="249">
          <cell r="C249">
            <v>3</v>
          </cell>
          <cell r="D249" t="str">
            <v>Прочая деятельность по охране здоровья</v>
          </cell>
        </row>
        <row r="250">
          <cell r="C250">
            <v>1</v>
          </cell>
          <cell r="D250" t="str">
            <v>Прочая зрелищно-развлекательная деятельность</v>
          </cell>
        </row>
        <row r="251">
          <cell r="C251">
            <v>17</v>
          </cell>
          <cell r="D251" t="str">
            <v>Прочая первичная обработка чугуна и стали и производство ферросплавов (не учитываемых ЕОУС)</v>
          </cell>
        </row>
        <row r="252">
          <cell r="C252">
            <v>16</v>
          </cell>
          <cell r="D252" t="str">
            <v>Прочие отрасли горнодобывающей промышленности, не включенные в другие группировки</v>
          </cell>
        </row>
        <row r="253">
          <cell r="C253">
            <v>18</v>
          </cell>
          <cell r="D253" t="str">
            <v xml:space="preserve">Прочие строительные работы </v>
          </cell>
        </row>
        <row r="254">
          <cell r="C254">
            <v>9</v>
          </cell>
          <cell r="D254" t="str">
            <v>Прядение текстильных волокон</v>
          </cell>
        </row>
        <row r="255">
          <cell r="C255">
            <v>12</v>
          </cell>
          <cell r="D255" t="str">
            <v>Разборка и снос зданий; земляные работы</v>
          </cell>
        </row>
        <row r="256">
          <cell r="C256">
            <v>19</v>
          </cell>
          <cell r="D256" t="str">
            <v>Разведочное бурение</v>
          </cell>
        </row>
        <row r="257">
          <cell r="C257">
            <v>10</v>
          </cell>
          <cell r="D257" t="str">
            <v>Распиловка и строгание древесины; пропитка древесины</v>
          </cell>
        </row>
        <row r="258">
          <cell r="C258">
            <v>2</v>
          </cell>
          <cell r="D258" t="str">
            <v>Распространение кино- и видеофильмов</v>
          </cell>
        </row>
        <row r="259">
          <cell r="C259">
            <v>4</v>
          </cell>
          <cell r="D259" t="str">
            <v>Растениеводство</v>
          </cell>
        </row>
        <row r="260">
          <cell r="C260">
            <v>4</v>
          </cell>
          <cell r="D260" t="str">
            <v>Растениеводство в сочетании с животноводством (смешанное сельское хозяйство)</v>
          </cell>
        </row>
        <row r="261">
          <cell r="C261">
            <v>18</v>
          </cell>
          <cell r="D261" t="str">
            <v>Резка, обработка и отделка камня</v>
          </cell>
        </row>
        <row r="262">
          <cell r="C262">
            <v>1</v>
          </cell>
          <cell r="D262" t="str">
            <v>Реклама</v>
          </cell>
        </row>
        <row r="263">
          <cell r="C263">
            <v>2</v>
          </cell>
          <cell r="D263" t="str">
            <v>Розничная торговля моторным топливом</v>
          </cell>
        </row>
        <row r="264">
          <cell r="C264">
            <v>2</v>
          </cell>
          <cell r="D264" t="str">
            <v>Розничная торговля, кроме торговли автомобилями и мотоциклами; ремонт бытовых изделий и предметов личного пользования</v>
          </cell>
        </row>
        <row r="265">
          <cell r="C265">
            <v>5</v>
          </cell>
          <cell r="D265" t="str">
            <v>Рыбоводство</v>
          </cell>
        </row>
        <row r="266">
          <cell r="C266">
            <v>13</v>
          </cell>
          <cell r="D266" t="str">
            <v>Рыболовство</v>
          </cell>
        </row>
        <row r="267">
          <cell r="C267">
            <v>9</v>
          </cell>
          <cell r="D267" t="str">
            <v>Санитарно-технические работы</v>
          </cell>
        </row>
        <row r="268">
          <cell r="C268">
            <v>14</v>
          </cell>
          <cell r="D268" t="str">
            <v>Сбор, очистка и распределение воды</v>
          </cell>
        </row>
        <row r="269">
          <cell r="C269">
            <v>13</v>
          </cell>
          <cell r="D269" t="str">
            <v>Снабжение паром и горячей водой</v>
          </cell>
        </row>
        <row r="270">
          <cell r="C270">
            <v>1</v>
          </cell>
          <cell r="D270" t="str">
            <v>Среднее образование (вторая ступень)</v>
          </cell>
        </row>
        <row r="271">
          <cell r="C271">
            <v>3</v>
          </cell>
          <cell r="D271" t="str">
            <v>Стирка, химическая чистка и окраска текстильных и меховых изделий</v>
          </cell>
        </row>
        <row r="272">
          <cell r="C272">
            <v>2</v>
          </cell>
          <cell r="D272" t="str">
            <v>Стоматологическая деятельность</v>
          </cell>
        </row>
        <row r="273">
          <cell r="C273">
            <v>1</v>
          </cell>
          <cell r="D273" t="str">
            <v>Страхование</v>
          </cell>
        </row>
        <row r="274">
          <cell r="C274">
            <v>15</v>
          </cell>
          <cell r="D274" t="str">
            <v>Строительство водных сооружений</v>
          </cell>
        </row>
        <row r="275">
          <cell r="C275">
            <v>15</v>
          </cell>
          <cell r="D275" t="str">
            <v>Строительство дорог, аэродромов и спортивных сооружений</v>
          </cell>
        </row>
        <row r="276">
          <cell r="C276">
            <v>9</v>
          </cell>
          <cell r="D276" t="str">
            <v>Строительство и ремонт судов</v>
          </cell>
        </row>
        <row r="277">
          <cell r="C277">
            <v>8</v>
          </cell>
          <cell r="D277" t="str">
            <v>Технические испытания и исследования</v>
          </cell>
        </row>
        <row r="278">
          <cell r="C278">
            <v>4</v>
          </cell>
          <cell r="D278" t="str">
            <v>Техническое обслуживание и ремонт автомобилей</v>
          </cell>
        </row>
        <row r="279">
          <cell r="C279">
            <v>1</v>
          </cell>
          <cell r="D279" t="str">
            <v>Торговля автомобильными деталями, узлами и принадлежностями</v>
          </cell>
        </row>
        <row r="280">
          <cell r="C280">
            <v>1</v>
          </cell>
          <cell r="D280" t="str">
            <v>Торговля автомобилями</v>
          </cell>
        </row>
        <row r="281">
          <cell r="C281">
            <v>4</v>
          </cell>
          <cell r="D281" t="str">
            <v>Торговля мотоциклами, их деталями, узлами и принадлежностями, техническое обслуживание и ремонт мотоциклов</v>
          </cell>
        </row>
        <row r="282">
          <cell r="C282">
            <v>9</v>
          </cell>
          <cell r="D282" t="str">
            <v>Транспортирование по трубопроводам</v>
          </cell>
        </row>
        <row r="283">
          <cell r="C283">
            <v>7</v>
          </cell>
          <cell r="D283" t="str">
            <v>Транспортная обработка грузов</v>
          </cell>
        </row>
        <row r="284">
          <cell r="C284">
            <v>16</v>
          </cell>
          <cell r="D284" t="str">
            <v>Удаление сточных вод, отходов и аналогичная деятельность</v>
          </cell>
        </row>
        <row r="285">
          <cell r="C285">
            <v>2</v>
          </cell>
          <cell r="D285" t="str">
            <v>Упаковывание</v>
          </cell>
        </row>
        <row r="286">
          <cell r="C286">
            <v>16</v>
          </cell>
          <cell r="D286" t="str">
            <v>Установка прочего инженерного оборудования</v>
          </cell>
        </row>
        <row r="287">
          <cell r="C287">
            <v>16</v>
          </cell>
          <cell r="D287" t="str">
            <v>Устройство покрытий зданий и сооружений</v>
          </cell>
        </row>
        <row r="288">
          <cell r="C288">
            <v>1</v>
          </cell>
          <cell r="D288" t="str">
            <v>Физкультурно-оздоровительная деятельность</v>
          </cell>
        </row>
        <row r="289">
          <cell r="C289">
            <v>1</v>
          </cell>
          <cell r="D289" t="str">
            <v>Финансовое посредничество</v>
          </cell>
        </row>
        <row r="290">
          <cell r="C290">
            <v>7</v>
          </cell>
          <cell r="D290" t="str">
            <v>Хранение и складирование</v>
          </cell>
        </row>
        <row r="291">
          <cell r="C291">
            <v>2</v>
          </cell>
          <cell r="D291" t="str">
            <v>Чистка и уборка производственных и жилых помещений, оборудования и транспортных средств</v>
          </cell>
        </row>
        <row r="292">
          <cell r="C292">
            <v>17</v>
          </cell>
          <cell r="D292" t="str">
            <v>Электромонтажные работы</v>
          </cell>
        </row>
        <row r="293">
          <cell r="C293">
            <v>9</v>
          </cell>
          <cell r="D293" t="str">
            <v>Электросвязь</v>
          </cell>
        </row>
      </sheetData>
      <sheetData sheetId="1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STemp"/>
      <sheetName val="ЯНВАРЬ"/>
      <sheetName val="Capex"/>
      <sheetName val="Форма2"/>
      <sheetName val="Sample size_BAK"/>
    </sheetNames>
    <sheetDataSet>
      <sheetData sheetId="0" refreshError="1">
        <row r="3">
          <cell r="B3" t="str">
            <v>Bogatyr Access Komir</v>
          </cell>
        </row>
        <row r="4">
          <cell r="B4" t="str">
            <v>31/12/01</v>
          </cell>
        </row>
        <row r="5">
          <cell r="B5" t="str">
            <v>to substatiate inventory balance through observati</v>
          </cell>
        </row>
        <row r="6">
          <cell r="B6" t="str">
            <v>DO</v>
          </cell>
        </row>
        <row r="7">
          <cell r="B7" t="str">
            <v>31-Mar-02</v>
          </cell>
        </row>
        <row r="13">
          <cell r="B13" t="str">
            <v>#,###,###,###,##0.00;(#,###,###,###,##0.00)</v>
          </cell>
        </row>
        <row r="15">
          <cell r="B15" t="str">
            <v>#,###,###,###,##0;(#,###,###,###,##0)</v>
          </cell>
        </row>
        <row r="45">
          <cell r="B45">
            <v>984227671.2093569</v>
          </cell>
        </row>
        <row r="46">
          <cell r="B46">
            <v>5678</v>
          </cell>
        </row>
        <row r="47">
          <cell r="B47">
            <v>179</v>
          </cell>
        </row>
        <row r="48">
          <cell r="B48">
            <v>60915811.921569996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AL68"/>
      <sheetName val="ЯНВАРЬ"/>
      <sheetName val="Threshold Table"/>
      <sheetName val="TB"/>
      <sheetName val="PR CN"/>
      <sheetName val="FES"/>
      <sheetName val="Загрузка "/>
      <sheetName val="Final_1145"/>
      <sheetName val="SMSTemp"/>
      <sheetName val="МО 0012"/>
      <sheetName val="chiet tinh"/>
      <sheetName val="Sheet1"/>
      <sheetName val="Sheet3"/>
      <sheetName val="P9-BS by Co"/>
      <sheetName val="Assumptions"/>
      <sheetName val="PYTB"/>
      <sheetName val="Sony"/>
      <sheetName val="A-20"/>
      <sheetName val="CASH"/>
      <sheetName val="Info"/>
      <sheetName val="PR_CN"/>
      <sheetName val="Threshold_Table"/>
      <sheetName val="Загрузка_"/>
      <sheetName val="д.7.001"/>
      <sheetName val="FAAL68.XLS"/>
      <sheetName val="FDREPORT"/>
      <sheetName val="Resource Sheet"/>
      <sheetName val="Main Sheet"/>
      <sheetName val="Управление"/>
      <sheetName val="3НК"/>
      <sheetName val="ОборБалФормОтч"/>
      <sheetName val="Selection"/>
      <sheetName val="fish"/>
      <sheetName val="Anlagevermögen"/>
      <sheetName val="Assumption"/>
      <sheetName val="Calculations"/>
      <sheetName val="SGV_Oz"/>
      <sheetName val="PDC_Worksheet"/>
      <sheetName val="SUMMARY"/>
      <sheetName val="Aug"/>
      <sheetName val="July"/>
      <sheetName val="June"/>
      <sheetName val="May"/>
      <sheetName val="Sept"/>
      <sheetName val="#REF"/>
      <sheetName val="KONSOLID"/>
      <sheetName val="7.1"/>
      <sheetName val="IFRS FS"/>
    </sheetNames>
    <definedNames>
      <definedName name="BILAN"/>
      <definedName name="GDBUT"/>
      <definedName name="GDRAP"/>
      <definedName name="GEBUT"/>
      <definedName name="GERAP"/>
      <definedName name="SATBLT"/>
      <definedName name="SATBUS"/>
      <definedName name="SATRA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enarios"/>
      <sheetName val="Macroeconomic Assumptions"/>
      <sheetName val="Production Inputs"/>
      <sheetName val="Assets Inputs"/>
      <sheetName val="Actuals Input"/>
      <sheetName val="Workings"/>
      <sheetName val="Key Assumptions"/>
      <sheetName val="Key Results"/>
      <sheetName val="Balance Sheet"/>
      <sheetName val="Profit and Loss"/>
      <sheetName val="Cash Flow"/>
      <sheetName val="Steel Sales"/>
      <sheetName val="Steel Operating Costs"/>
      <sheetName val="Fixed Assets"/>
      <sheetName val="Financing"/>
      <sheetName val="Shareholder Funds"/>
      <sheetName val="IFRS FS"/>
      <sheetName val="IK2001-update FY 2001"/>
      <sheetName val="Bonds"/>
      <sheetName val="c_data"/>
      <sheetName val="To Generate"/>
      <sheetName val="CA"/>
      <sheetName val="класс"/>
    </sheetNames>
    <sheetDataSet>
      <sheetData sheetId="0">
        <row r="1">
          <cell r="D1">
            <v>1997</v>
          </cell>
        </row>
      </sheetData>
      <sheetData sheetId="1">
        <row r="1">
          <cell r="D1">
            <v>1997</v>
          </cell>
          <cell r="E1">
            <v>1998</v>
          </cell>
          <cell r="F1">
            <v>1999</v>
          </cell>
          <cell r="G1">
            <v>2000</v>
          </cell>
          <cell r="H1">
            <v>2001</v>
          </cell>
          <cell r="I1">
            <v>2002</v>
          </cell>
          <cell r="J1">
            <v>2003</v>
          </cell>
          <cell r="K1">
            <v>2004</v>
          </cell>
          <cell r="L1">
            <v>2005</v>
          </cell>
          <cell r="M1">
            <v>2006</v>
          </cell>
          <cell r="N1">
            <v>2007</v>
          </cell>
          <cell r="O1">
            <v>2008</v>
          </cell>
          <cell r="P1">
            <v>2009</v>
          </cell>
        </row>
        <row r="2">
          <cell r="D2" t="str">
            <v>Actual</v>
          </cell>
          <cell r="E2" t="str">
            <v>Actual</v>
          </cell>
          <cell r="F2" t="str">
            <v>Actual</v>
          </cell>
          <cell r="G2" t="str">
            <v>Actual</v>
          </cell>
          <cell r="H2" t="str">
            <v>Estimate</v>
          </cell>
          <cell r="I2" t="str">
            <v>Forecast</v>
          </cell>
          <cell r="J2" t="str">
            <v>Forecast</v>
          </cell>
          <cell r="K2" t="str">
            <v>Forecast</v>
          </cell>
          <cell r="L2" t="str">
            <v>Forecast</v>
          </cell>
          <cell r="M2" t="str">
            <v>Forecast</v>
          </cell>
          <cell r="N2" t="str">
            <v>Forecast</v>
          </cell>
          <cell r="O2" t="str">
            <v>Forecast</v>
          </cell>
          <cell r="P2" t="str">
            <v>Forecast</v>
          </cell>
        </row>
      </sheetData>
      <sheetData sheetId="2">
        <row r="1">
          <cell r="D1">
            <v>1997</v>
          </cell>
        </row>
      </sheetData>
      <sheetData sheetId="3"/>
      <sheetData sheetId="4"/>
      <sheetData sheetId="5">
        <row r="1">
          <cell r="D1">
            <v>1997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Total Compare  BB and MGP"/>
      <sheetName val="Total Summary NDB"/>
      <sheetName val="f Data"/>
      <sheetName val="f Parameters"/>
      <sheetName val="f Summary NDB"/>
      <sheetName val="m Data"/>
      <sheetName val="m Parameters"/>
      <sheetName val="m Summary NDB"/>
      <sheetName val="m Selfemployed new"/>
      <sheetName val="m Selfempl-K"/>
      <sheetName val="m Selfemployed"/>
      <sheetName val="m Project Num-Sevice-Pay"/>
      <sheetName val="m NDB Cont-Bal"/>
      <sheetName val="m NDB NC-AL"/>
      <sheetName val="m Future Assets and Liabilities"/>
      <sheetName val="m NDC5%"/>
      <sheetName val="m DC10%"/>
      <sheetName val="m Solidary Pension"/>
      <sheetName val="m BB-MGP(NDB)-MGP(NDC)"/>
      <sheetName val="m Compare  BB and MGP"/>
      <sheetName val="f Selfemployed"/>
      <sheetName val="f Project Num-Sevice-Pay"/>
      <sheetName val="f NDB Cont-Bal"/>
      <sheetName val="f NDB NC-AL"/>
      <sheetName val="f Future Assets and Liabilities"/>
      <sheetName val="f NDC5%"/>
      <sheetName val="f DC10%"/>
      <sheetName val="f Solidary Pension"/>
      <sheetName val="f BB-MGP(NDB)-MGP(NDC)"/>
      <sheetName val="f Compare  BB and MGP"/>
    </sheetNames>
    <sheetDataSet>
      <sheetData sheetId="0"/>
      <sheetData sheetId="1"/>
      <sheetData sheetId="2"/>
      <sheetData sheetId="3">
        <row r="21">
          <cell r="F21">
            <v>0</v>
          </cell>
        </row>
      </sheetData>
      <sheetData sheetId="4">
        <row r="2">
          <cell r="D2">
            <v>2013</v>
          </cell>
        </row>
      </sheetData>
      <sheetData sheetId="5"/>
      <sheetData sheetId="6">
        <row r="21">
          <cell r="D21">
            <v>1.3749999999999999E-3</v>
          </cell>
        </row>
      </sheetData>
      <sheetData sheetId="7">
        <row r="3">
          <cell r="C3">
            <v>5378869</v>
          </cell>
        </row>
      </sheetData>
      <sheetData sheetId="8"/>
      <sheetData sheetId="9"/>
      <sheetData sheetId="10"/>
      <sheetData sheetId="11"/>
      <sheetData sheetId="12">
        <row r="620">
          <cell r="HE620">
            <v>114987</v>
          </cell>
        </row>
      </sheetData>
      <sheetData sheetId="13"/>
      <sheetData sheetId="14"/>
      <sheetData sheetId="15"/>
      <sheetData sheetId="16"/>
      <sheetData sheetId="17"/>
      <sheetData sheetId="18"/>
      <sheetData sheetId="19">
        <row r="2">
          <cell r="HE2">
            <v>37319.46</v>
          </cell>
        </row>
      </sheetData>
      <sheetData sheetId="20"/>
      <sheetData sheetId="21"/>
      <sheetData sheetId="22">
        <row r="42">
          <cell r="D42">
            <v>1.7212900000000001E-3</v>
          </cell>
        </row>
      </sheetData>
      <sheetData sheetId="23"/>
      <sheetData sheetId="24"/>
      <sheetData sheetId="25"/>
      <sheetData sheetId="26"/>
      <sheetData sheetId="27"/>
      <sheetData sheetId="28">
        <row r="10">
          <cell r="O10">
            <v>20</v>
          </cell>
        </row>
      </sheetData>
      <sheetData sheetId="29"/>
      <sheetData sheetId="3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O302.1"/>
      <sheetName val="yO100 - Taxes lead"/>
      <sheetName val="yO101 - Updated taxes lead _ZAO"/>
      <sheetName val="yO102-Taxes lead_OAO"/>
      <sheetName val="yO200 - Error Schedule"/>
      <sheetName val="yO300 - CIT"/>
      <sheetName val="yO301 - Confirmation of BV "/>
      <sheetName val="yO302"/>
      <sheetName val="yO302.2"/>
      <sheetName val="yO302.3"/>
      <sheetName val="yO303 - FOREX testing"/>
      <sheetName val="yO304_Interest testing"/>
      <sheetName val="yO400 - VAT"/>
      <sheetName val="yO500 - WHT &amp; RCVAT testing"/>
      <sheetName val="yO501"/>
      <sheetName val="yO502"/>
      <sheetName val="yO503"/>
      <sheetName val="yO900-Tax audit acts"/>
      <sheetName val="yO302_1"/>
      <sheetName val="группа"/>
      <sheetName val="Workings"/>
      <sheetName val="Macroeconomic Assumptions"/>
      <sheetName val="O. Taxes_YE_2003"/>
      <sheetName val="#ССЫЛКА"/>
      <sheetName val="ЯНВ_99"/>
      <sheetName val="N_SVOD"/>
      <sheetName val="Hidden"/>
      <sheetName val="CA"/>
      <sheetName val="класс"/>
      <sheetName val="База"/>
      <sheetName val="Loaded"/>
      <sheetName val="UNITPRICES"/>
      <sheetName val="Cash Flow - CY Workings"/>
      <sheetName val="FS-97"/>
      <sheetName val="Cash CCI Detail"/>
      <sheetName val="XLR_NoRangeSheet"/>
      <sheetName val="ЯНВА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-1"/>
      <sheetName val="TB-2"/>
      <sheetName val="AutoAdj"/>
      <sheetName val="Info"/>
      <sheetName val="Control"/>
      <sheetName val="A1"/>
      <sheetName val="A1-1"/>
      <sheetName val="A2"/>
      <sheetName val="A3"/>
      <sheetName val="A3-1"/>
      <sheetName val="A4"/>
      <sheetName val="A4-1"/>
      <sheetName val="A5"/>
      <sheetName val="O1"/>
      <sheetName val="O2"/>
      <sheetName val="O3"/>
      <sheetName val="O3-1"/>
      <sheetName val="O4"/>
      <sheetName val="K1"/>
      <sheetName val="P1"/>
      <sheetName val="P2"/>
      <sheetName val="P3"/>
      <sheetName val="C1"/>
      <sheetName val="C2-1"/>
      <sheetName val="C2-2"/>
      <sheetName val="C3-1"/>
      <sheetName val="C3-2"/>
      <sheetName val="C4"/>
      <sheetName val="C5"/>
      <sheetName val="C6"/>
      <sheetName val="Акт"/>
      <sheetName val="C7"/>
      <sheetName val="Grouplist"/>
      <sheetName val="Rates"/>
      <sheetName val="PP&amp;E mvt for 2003"/>
      <sheetName val="Àêò"/>
      <sheetName val="additional_data"/>
      <sheetName val="страхов"/>
      <sheetName val="комм"/>
      <sheetName val="ГПХ"/>
      <sheetName val="Plrap"/>
      <sheetName val="Plsum"/>
      <sheetName val="Pladj"/>
      <sheetName val="Cash Flow - 2004 Workings"/>
      <sheetName val="7.1"/>
      <sheetName val="2.2 ОтклОТМ"/>
      <sheetName val="1.3.2 ОТМ"/>
      <sheetName val="PP_E mvt for 2003"/>
      <sheetName val="Форма2"/>
      <sheetName val="Форма1"/>
      <sheetName val="Предпр"/>
      <sheetName val="ЦентрЗатр"/>
      <sheetName val="ЕдИзм"/>
      <sheetName val="yO302.1"/>
      <sheetName val="#ССЫЛКА"/>
      <sheetName val="ЯНВ_99"/>
      <sheetName val="N_SVOD"/>
      <sheetName val="FES"/>
      <sheetName val="L-1"/>
      <sheetName val="Anlagevermögen"/>
      <sheetName val="1NK"/>
      <sheetName val="ñòðàõîâ"/>
      <sheetName val="êîìì"/>
      <sheetName val="ÃÏÕ"/>
      <sheetName val="2.2 ÎòêëÎÒÌ"/>
      <sheetName val="1.3.2 ÎÒÌ"/>
      <sheetName val="Ôîðìà2"/>
      <sheetName val="Ôîðìà1"/>
      <sheetName val="Ïðåäïð"/>
      <sheetName val="ÖåíòðÇàòð"/>
      <sheetName val="ÅäÈçì"/>
      <sheetName val="#ÑÑÛËÊÀ"/>
      <sheetName val="ßÍÂ_99"/>
      <sheetName val="д.7.001"/>
      <sheetName val="свод"/>
      <sheetName val="группа"/>
      <sheetName val="Расчеты"/>
      <sheetName val="Данные"/>
      <sheetName val="Содержание"/>
      <sheetName val="PP&amp;E_mvt_for_2003"/>
      <sheetName val="2_2_ОтклОТМ"/>
      <sheetName val="1_3_2_ОТМ"/>
      <sheetName val="PP_E_mvt_for_2003"/>
      <sheetName val="Cash_Flow_-_2004_Workings"/>
      <sheetName val="7_1"/>
      <sheetName val="PP&amp;E_mvt_for_20031"/>
      <sheetName val="2_2_ОтклОТМ1"/>
      <sheetName val="1_3_2_ОТМ1"/>
      <sheetName val="PP_E_mvt_for_20031"/>
      <sheetName val="Cash_Flow_-_2004_Workings1"/>
      <sheetName val="7_11"/>
      <sheetName val="NOV"/>
      <sheetName val="Def"/>
      <sheetName val="2БО"/>
      <sheetName val="Sheet1"/>
      <sheetName val="VLOOKUP"/>
      <sheetName val="INPUTMASTER"/>
      <sheetName val="Capex"/>
      <sheetName val="Assump"/>
      <sheetName val="Ввод"/>
      <sheetName val="Standing data"/>
      <sheetName val="2005 Social"/>
      <sheetName val="Cash Flow - CY Workings"/>
      <sheetName val="Собственный капитал"/>
      <sheetName val="US Dollar 2003"/>
      <sheetName val="SDR 2003"/>
      <sheetName val="Пр2"/>
      <sheetName val="Inputs - general"/>
      <sheetName val="ATI"/>
      <sheetName val="I KEY INFORMATION"/>
      <sheetName val="VI REVENUE OOD"/>
      <sheetName val="IIb P&amp;L short"/>
      <sheetName val="IV REVENUE ROOMS"/>
      <sheetName val="IV REVENUE  F&amp;B"/>
      <sheetName val="Assp"/>
      <sheetName val="ToggleBox"/>
      <sheetName val="Cash CCI Detail"/>
      <sheetName val="Disclosure"/>
      <sheetName val="БРК 1"/>
      <sheetName val="БРК 2"/>
      <sheetName val="БРК 3"/>
      <sheetName val="Управление"/>
      <sheetName val="ГБРК"/>
      <sheetName val="Произв. затраты"/>
      <sheetName val="TERMS"/>
      <sheetName val="Sensitivity"/>
    </sheetNames>
    <sheetDataSet>
      <sheetData sheetId="0" refreshError="1"/>
      <sheetData sheetId="1" refreshError="1"/>
      <sheetData sheetId="2" refreshError="1"/>
      <sheetData sheetId="3" refreshError="1">
        <row r="5">
          <cell r="G5" t="str">
            <v>ДД ММММ ГГГГ</v>
          </cell>
        </row>
        <row r="6">
          <cell r="G6" t="str">
            <v>ДД ММММ ГГГГ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"/>
      <sheetName val="10-1"/>
      <sheetName val="SMSTemp"/>
      <sheetName val="CPI"/>
      <sheetName val="Sheet1"/>
      <sheetName val="Info"/>
      <sheetName val="yO302.1"/>
      <sheetName val="Cash Flow - 2004 Workings"/>
      <sheetName val="co_code"/>
      <sheetName val="UNITPRICES"/>
      <sheetName val="- 1 -"/>
      <sheetName val="UOG_TB"/>
      <sheetName val="definitions"/>
      <sheetName val="Sales for 2001"/>
      <sheetName val="GAAP TB 31.12.01  detail p&amp;l"/>
    </sheetNames>
    <sheetDataSet>
      <sheetData sheetId="0">
        <row r="30">
          <cell r="B30">
            <v>1307518.6400001969</v>
          </cell>
        </row>
      </sheetData>
      <sheetData sheetId="1">
        <row r="30">
          <cell r="B30">
            <v>1307518.6400001969</v>
          </cell>
        </row>
      </sheetData>
      <sheetData sheetId="2">
        <row r="30">
          <cell r="B30">
            <v>1307518.6400001969</v>
          </cell>
        </row>
        <row r="31">
          <cell r="B31">
            <v>0</v>
          </cell>
        </row>
        <row r="32">
          <cell r="B32">
            <v>1307518.6400001969</v>
          </cell>
        </row>
        <row r="33">
          <cell r="B33">
            <v>31999</v>
          </cell>
        </row>
        <row r="34">
          <cell r="B34">
            <v>15</v>
          </cell>
        </row>
        <row r="35">
          <cell r="B35">
            <v>87167.909333346455</v>
          </cell>
        </row>
        <row r="36">
          <cell r="B36">
            <v>61501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1307518.6400001969</v>
          </cell>
        </row>
        <row r="42">
          <cell r="B42">
            <v>1307518.6400001969</v>
          </cell>
        </row>
        <row r="50">
          <cell r="B50">
            <v>0</v>
          </cell>
        </row>
        <row r="51">
          <cell r="B51">
            <v>31999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Commutations"/>
      <sheetName val="C изменн (2)"/>
      <sheetName val="на 12.10. на 5,1 млрд. (6 мес) "/>
      <sheetName val="м таблица дожития 2003"/>
      <sheetName val="Calculation"/>
      <sheetName val="ж табл дожития 2003"/>
      <sheetName val="снижение пенсионного возр на 27"/>
      <sheetName val="m project num-sevice-pay"/>
      <sheetName val="067 100 (апп не имеющ.право) "/>
      <sheetName val="КВИ_медпомощь_свод"/>
      <sheetName val="Население "/>
      <sheetName val="C_изменн_(2)"/>
      <sheetName val="на_12_10__на_5,1_млрд__(6_мес)_"/>
      <sheetName val="м_таблица_дожития_2003"/>
      <sheetName val="ж_табл_дожития_2003"/>
      <sheetName val="снижение_пенсионного_возр_на_27"/>
      <sheetName val="m_project_num-sevice-pay"/>
      <sheetName val="067_100_(апп_не_имеющ_право)_"/>
      <sheetName val="Main"/>
      <sheetName val="2"/>
      <sheetName val="Изменения"/>
      <sheetName val="1"/>
    </sheetNames>
    <sheetDataSet>
      <sheetData sheetId="0" refreshError="1">
        <row r="2">
          <cell r="C2">
            <v>0</v>
          </cell>
        </row>
        <row r="7">
          <cell r="J7">
            <v>0</v>
          </cell>
          <cell r="K7">
            <v>10000000</v>
          </cell>
          <cell r="L7">
            <v>10000000</v>
          </cell>
        </row>
        <row r="8">
          <cell r="J8">
            <v>1</v>
          </cell>
          <cell r="K8">
            <v>9925632.7492134459</v>
          </cell>
          <cell r="L8">
            <v>9945710.3838826269</v>
          </cell>
        </row>
        <row r="9">
          <cell r="J9">
            <v>2</v>
          </cell>
          <cell r="K9">
            <v>9861679.0374081489</v>
          </cell>
          <cell r="L9">
            <v>9898939.5036394335</v>
          </cell>
        </row>
        <row r="10">
          <cell r="J10">
            <v>3</v>
          </cell>
          <cell r="K10">
            <v>9807934.3539986555</v>
          </cell>
          <cell r="L10">
            <v>9859578.5969153997</v>
          </cell>
        </row>
        <row r="11">
          <cell r="J11">
            <v>4</v>
          </cell>
          <cell r="K11">
            <v>9764226.1353661697</v>
          </cell>
          <cell r="L11">
            <v>9827535.6383749619</v>
          </cell>
        </row>
        <row r="12">
          <cell r="J12">
            <v>5</v>
          </cell>
          <cell r="K12">
            <v>9730412.8415534496</v>
          </cell>
          <cell r="L12">
            <v>9802734.9814694561</v>
          </cell>
        </row>
        <row r="13">
          <cell r="J13">
            <v>6</v>
          </cell>
          <cell r="K13">
            <v>9706383.1939263344</v>
          </cell>
          <cell r="L13">
            <v>9785117.0616324898</v>
          </cell>
        </row>
        <row r="14">
          <cell r="J14">
            <v>7</v>
          </cell>
          <cell r="K14">
            <v>9692055.5680608135</v>
          </cell>
          <cell r="L14">
            <v>9774638.1592762694</v>
          </cell>
        </row>
        <row r="15">
          <cell r="J15">
            <v>8</v>
          </cell>
          <cell r="K15">
            <v>9687377.5372367091</v>
          </cell>
          <cell r="L15">
            <v>9771270.2212747969</v>
          </cell>
        </row>
        <row r="16">
          <cell r="J16">
            <v>9</v>
          </cell>
          <cell r="K16">
            <v>9682591.570475826</v>
          </cell>
          <cell r="L16">
            <v>9767972.5655450635</v>
          </cell>
        </row>
        <row r="17">
          <cell r="J17">
            <v>10</v>
          </cell>
          <cell r="K17">
            <v>9677697.8287559208</v>
          </cell>
          <cell r="L17">
            <v>9764745.1212155595</v>
          </cell>
        </row>
        <row r="18">
          <cell r="J18">
            <v>11</v>
          </cell>
          <cell r="K18">
            <v>9672696.4766548667</v>
          </cell>
          <cell r="L18">
            <v>9761587.818929214</v>
          </cell>
        </row>
        <row r="19">
          <cell r="J19">
            <v>12</v>
          </cell>
          <cell r="K19">
            <v>9667587.6823414322</v>
          </cell>
          <cell r="L19">
            <v>9758500.5908409152</v>
          </cell>
        </row>
        <row r="20">
          <cell r="J20">
            <v>13</v>
          </cell>
          <cell r="K20">
            <v>9662371.6175658554</v>
          </cell>
          <cell r="L20">
            <v>9755483.3706150819</v>
          </cell>
        </row>
        <row r="21">
          <cell r="J21">
            <v>14</v>
          </cell>
          <cell r="K21">
            <v>9655084.6308221109</v>
          </cell>
          <cell r="L21">
            <v>9751805.5265207924</v>
          </cell>
        </row>
        <row r="22">
          <cell r="J22">
            <v>15</v>
          </cell>
          <cell r="K22">
            <v>9645730.9673218019</v>
          </cell>
          <cell r="L22">
            <v>9747467.7616330646</v>
          </cell>
        </row>
        <row r="23">
          <cell r="J23">
            <v>16</v>
          </cell>
          <cell r="K23">
            <v>9634316.200635314</v>
          </cell>
          <cell r="L23">
            <v>9742470.9130648188</v>
          </cell>
        </row>
        <row r="24">
          <cell r="J24">
            <v>17</v>
          </cell>
          <cell r="K24">
            <v>9620847.2271903157</v>
          </cell>
          <cell r="L24">
            <v>9736815.9516983591</v>
          </cell>
        </row>
        <row r="25">
          <cell r="J25">
            <v>18</v>
          </cell>
          <cell r="K25">
            <v>9605332.2593536675</v>
          </cell>
          <cell r="L25">
            <v>9730503.9818715863</v>
          </cell>
        </row>
        <row r="26">
          <cell r="J26">
            <v>19</v>
          </cell>
          <cell r="K26">
            <v>9586154.3698887825</v>
          </cell>
          <cell r="L26">
            <v>9723630.359537242</v>
          </cell>
        </row>
        <row r="27">
          <cell r="J27">
            <v>20</v>
          </cell>
          <cell r="K27">
            <v>9563334.1923703942</v>
          </cell>
          <cell r="L27">
            <v>9716196.2480739933</v>
          </cell>
        </row>
        <row r="28">
          <cell r="J28">
            <v>21</v>
          </cell>
          <cell r="K28">
            <v>9536896.5224390421</v>
          </cell>
          <cell r="L28">
            <v>9708202.9078690596</v>
          </cell>
        </row>
        <row r="29">
          <cell r="J29">
            <v>22</v>
          </cell>
          <cell r="K29">
            <v>9506870.2730082683</v>
          </cell>
          <cell r="L29">
            <v>9699651.6959622055</v>
          </cell>
        </row>
        <row r="30">
          <cell r="J30">
            <v>23</v>
          </cell>
          <cell r="K30">
            <v>9473288.4216399826</v>
          </cell>
          <cell r="L30">
            <v>9690544.0656618681</v>
          </cell>
        </row>
        <row r="31">
          <cell r="J31">
            <v>24</v>
          </cell>
          <cell r="K31">
            <v>9438816.8847701717</v>
          </cell>
          <cell r="L31">
            <v>9680798.5813767612</v>
          </cell>
        </row>
        <row r="32">
          <cell r="J32">
            <v>25</v>
          </cell>
          <cell r="K32">
            <v>9403466.143203821</v>
          </cell>
          <cell r="L32">
            <v>9670417.1421702486</v>
          </cell>
        </row>
        <row r="33">
          <cell r="J33">
            <v>26</v>
          </cell>
          <cell r="K33">
            <v>9367246.9214637317</v>
          </cell>
          <cell r="L33">
            <v>9659401.7725862674</v>
          </cell>
        </row>
        <row r="34">
          <cell r="J34">
            <v>27</v>
          </cell>
          <cell r="K34">
            <v>9330170.1823636703</v>
          </cell>
          <cell r="L34">
            <v>9647754.6219913159</v>
          </cell>
        </row>
        <row r="35">
          <cell r="J35">
            <v>28</v>
          </cell>
          <cell r="K35">
            <v>9292247.1214738712</v>
          </cell>
          <cell r="L35">
            <v>9635477.963875426</v>
          </cell>
        </row>
        <row r="36">
          <cell r="J36">
            <v>29</v>
          </cell>
          <cell r="K36">
            <v>9252108.243716808</v>
          </cell>
          <cell r="L36">
            <v>9622427.2040342912</v>
          </cell>
        </row>
        <row r="37">
          <cell r="J37">
            <v>30</v>
          </cell>
          <cell r="K37">
            <v>9209783.0300003309</v>
          </cell>
          <cell r="L37">
            <v>9608605.4667837303</v>
          </cell>
        </row>
        <row r="38">
          <cell r="J38">
            <v>31</v>
          </cell>
          <cell r="K38">
            <v>9165302.5142589994</v>
          </cell>
          <cell r="L38">
            <v>9594016.0620317999</v>
          </cell>
        </row>
        <row r="39">
          <cell r="J39">
            <v>32</v>
          </cell>
          <cell r="K39">
            <v>9118699.2454812992</v>
          </cell>
          <cell r="L39">
            <v>9578662.4839575067</v>
          </cell>
        </row>
        <row r="40">
          <cell r="J40">
            <v>33</v>
          </cell>
          <cell r="K40">
            <v>9070007.247959137</v>
          </cell>
          <cell r="L40">
            <v>9562548.4096156918</v>
          </cell>
        </row>
        <row r="41">
          <cell r="J41">
            <v>34</v>
          </cell>
          <cell r="K41">
            <v>9018497.9590072241</v>
          </cell>
          <cell r="L41">
            <v>9545516.4857309964</v>
          </cell>
        </row>
        <row r="42">
          <cell r="J42">
            <v>35</v>
          </cell>
          <cell r="K42">
            <v>8964221.3748121653</v>
          </cell>
          <cell r="L42">
            <v>9527571.6225344501</v>
          </cell>
        </row>
        <row r="43">
          <cell r="J43">
            <v>36</v>
          </cell>
          <cell r="K43">
            <v>8907230.0412775297</v>
          </cell>
          <cell r="L43">
            <v>9508718.9926429335</v>
          </cell>
        </row>
        <row r="44">
          <cell r="J44">
            <v>37</v>
          </cell>
          <cell r="K44">
            <v>8847578.9690972082</v>
          </cell>
          <cell r="L44">
            <v>9488964.028573161</v>
          </cell>
        </row>
        <row r="45">
          <cell r="J45">
            <v>38</v>
          </cell>
          <cell r="K45">
            <v>8785325.5451009665</v>
          </cell>
          <cell r="L45">
            <v>9468312.4201314375</v>
          </cell>
        </row>
        <row r="46">
          <cell r="J46">
            <v>39</v>
          </cell>
          <cell r="K46">
            <v>8718323.7114962768</v>
          </cell>
          <cell r="L46">
            <v>9445702.200691754</v>
          </cell>
        </row>
        <row r="47">
          <cell r="J47">
            <v>40</v>
          </cell>
          <cell r="K47">
            <v>8646685.9884733241</v>
          </cell>
          <cell r="L47">
            <v>9421147.2018797826</v>
          </cell>
        </row>
        <row r="48">
          <cell r="J48">
            <v>41</v>
          </cell>
          <cell r="K48">
            <v>8570532.3149315491</v>
          </cell>
          <cell r="L48">
            <v>9394662.4598023687</v>
          </cell>
        </row>
        <row r="49">
          <cell r="J49">
            <v>42</v>
          </cell>
          <cell r="K49">
            <v>8489989.7130551916</v>
          </cell>
          <cell r="L49">
            <v>9366264.1996991653</v>
          </cell>
        </row>
        <row r="50">
          <cell r="J50">
            <v>43</v>
          </cell>
          <cell r="K50">
            <v>8405191.9343407899</v>
          </cell>
          <cell r="L50">
            <v>9335969.8193695322</v>
          </cell>
        </row>
        <row r="51">
          <cell r="J51">
            <v>44</v>
          </cell>
          <cell r="K51">
            <v>8314733.9900093963</v>
          </cell>
          <cell r="L51">
            <v>9302964.773495201</v>
          </cell>
        </row>
        <row r="52">
          <cell r="J52">
            <v>45</v>
          </cell>
          <cell r="K52">
            <v>8218812.4749257173</v>
          </cell>
          <cell r="L52">
            <v>9267277.688087957</v>
          </cell>
        </row>
        <row r="53">
          <cell r="J53">
            <v>46</v>
          </cell>
          <cell r="K53">
            <v>8117634.7097164029</v>
          </cell>
          <cell r="L53">
            <v>9228939.5171801355</v>
          </cell>
        </row>
        <row r="54">
          <cell r="J54">
            <v>47</v>
          </cell>
          <cell r="K54">
            <v>8011417.9916283041</v>
          </cell>
          <cell r="L54">
            <v>9187983.4980457779</v>
          </cell>
        </row>
        <row r="55">
          <cell r="J55">
            <v>48</v>
          </cell>
          <cell r="K55">
            <v>7900388.8142506769</v>
          </cell>
          <cell r="L55">
            <v>9144445.1031321362</v>
          </cell>
        </row>
        <row r="56">
          <cell r="J56">
            <v>49</v>
          </cell>
          <cell r="K56">
            <v>7779035.5275822487</v>
          </cell>
          <cell r="L56">
            <v>9096146.4442917649</v>
          </cell>
        </row>
        <row r="57">
          <cell r="J57">
            <v>50</v>
          </cell>
          <cell r="K57">
            <v>7647865.6487232195</v>
          </cell>
          <cell r="L57">
            <v>9043162.5430335477</v>
          </cell>
        </row>
        <row r="58">
          <cell r="J58">
            <v>51</v>
          </cell>
          <cell r="K58">
            <v>7507423.8815448768</v>
          </cell>
          <cell r="L58">
            <v>8985575.6993833818</v>
          </cell>
        </row>
        <row r="59">
          <cell r="J59">
            <v>52</v>
          </cell>
          <cell r="K59">
            <v>7358288.3297174294</v>
          </cell>
          <cell r="L59">
            <v>8923475.2785972469</v>
          </cell>
        </row>
        <row r="60">
          <cell r="J60">
            <v>53</v>
          </cell>
          <cell r="K60">
            <v>7201066.5114632295</v>
          </cell>
          <cell r="L60">
            <v>8856957.4796984475</v>
          </cell>
        </row>
        <row r="61">
          <cell r="J61">
            <v>54</v>
          </cell>
          <cell r="K61">
            <v>7038410.2092323033</v>
          </cell>
          <cell r="L61">
            <v>8784810.6364796776</v>
          </cell>
        </row>
        <row r="62">
          <cell r="J62">
            <v>55</v>
          </cell>
          <cell r="K62">
            <v>6870832.8042364698</v>
          </cell>
          <cell r="L62">
            <v>8707176.4931796119</v>
          </cell>
        </row>
        <row r="63">
          <cell r="J63">
            <v>56</v>
          </cell>
          <cell r="K63">
            <v>6698854.7370894058</v>
          </cell>
          <cell r="L63">
            <v>8624207.1213988382</v>
          </cell>
        </row>
        <row r="64">
          <cell r="J64">
            <v>57</v>
          </cell>
          <cell r="K64">
            <v>6523000.8147684364</v>
          </cell>
          <cell r="L64">
            <v>8536064.4224665985</v>
          </cell>
        </row>
        <row r="65">
          <cell r="J65">
            <v>58</v>
          </cell>
          <cell r="K65">
            <v>6343797.5484569352</v>
          </cell>
          <cell r="L65">
            <v>8442919.5995290671</v>
          </cell>
        </row>
        <row r="66">
          <cell r="J66">
            <v>59</v>
          </cell>
          <cell r="K66">
            <v>6149189.9068010589</v>
          </cell>
          <cell r="L66">
            <v>8339706.9266045457</v>
          </cell>
        </row>
        <row r="67">
          <cell r="J67">
            <v>60</v>
          </cell>
          <cell r="K67">
            <v>5940848.2560863439</v>
          </cell>
          <cell r="L67">
            <v>8226807.2675624797</v>
          </cell>
        </row>
        <row r="68">
          <cell r="J68">
            <v>61</v>
          </cell>
          <cell r="K68">
            <v>5720529.0977987228</v>
          </cell>
          <cell r="L68">
            <v>8104635.4828298762</v>
          </cell>
        </row>
        <row r="69">
          <cell r="J69">
            <v>62</v>
          </cell>
          <cell r="K69">
            <v>5490050.188720813</v>
          </cell>
          <cell r="L69">
            <v>7973637.8798351809</v>
          </cell>
        </row>
        <row r="70">
          <cell r="J70">
            <v>63</v>
          </cell>
          <cell r="K70">
            <v>5251265.363134793</v>
          </cell>
          <cell r="L70">
            <v>7834289.4848476266</v>
          </cell>
        </row>
        <row r="71">
          <cell r="J71">
            <v>64</v>
          </cell>
          <cell r="K71">
            <v>5005547.3807501281</v>
          </cell>
          <cell r="L71">
            <v>7685276.1133805532</v>
          </cell>
        </row>
        <row r="72">
          <cell r="J72">
            <v>65</v>
          </cell>
          <cell r="K72">
            <v>4754818.5690671429</v>
          </cell>
          <cell r="L72">
            <v>7527226.9813568527</v>
          </cell>
        </row>
        <row r="73">
          <cell r="J73">
            <v>66</v>
          </cell>
          <cell r="K73">
            <v>4500967.2234337591</v>
          </cell>
          <cell r="L73">
            <v>7360802.1762826927</v>
          </cell>
        </row>
        <row r="74">
          <cell r="J74">
            <v>67</v>
          </cell>
          <cell r="K74">
            <v>4245824.176540372</v>
          </cell>
          <cell r="L74">
            <v>7186688.0396474525</v>
          </cell>
        </row>
        <row r="75">
          <cell r="J75">
            <v>68</v>
          </cell>
          <cell r="K75">
            <v>3991141.3345746547</v>
          </cell>
          <cell r="L75">
            <v>7005592.4272719305</v>
          </cell>
        </row>
        <row r="76">
          <cell r="J76">
            <v>69</v>
          </cell>
          <cell r="K76">
            <v>3734073.9129514238</v>
          </cell>
          <cell r="L76">
            <v>6804542.5323371831</v>
          </cell>
        </row>
        <row r="77">
          <cell r="J77">
            <v>70</v>
          </cell>
          <cell r="K77">
            <v>3477040.0928899609</v>
          </cell>
          <cell r="L77">
            <v>6585448.4178204909</v>
          </cell>
        </row>
        <row r="78">
          <cell r="J78">
            <v>71</v>
          </cell>
          <cell r="K78">
            <v>3222312.5565931122</v>
          </cell>
          <cell r="L78">
            <v>6350361.4650589721</v>
          </cell>
        </row>
        <row r="79">
          <cell r="J79">
            <v>72</v>
          </cell>
          <cell r="K79">
            <v>2971986.9867126076</v>
          </cell>
          <cell r="L79">
            <v>6101442.0955966935</v>
          </cell>
        </row>
        <row r="80">
          <cell r="J80">
            <v>73</v>
          </cell>
          <cell r="K80">
            <v>2727956.3716346053</v>
          </cell>
          <cell r="L80">
            <v>5840926.3983458849</v>
          </cell>
        </row>
        <row r="81">
          <cell r="J81">
            <v>74</v>
          </cell>
          <cell r="K81">
            <v>2486924.065567005</v>
          </cell>
          <cell r="L81">
            <v>5559454.3812291473</v>
          </cell>
        </row>
        <row r="82">
          <cell r="J82">
            <v>75</v>
          </cell>
          <cell r="K82">
            <v>2251654.9037533593</v>
          </cell>
          <cell r="L82">
            <v>5261012.63794275</v>
          </cell>
        </row>
        <row r="83">
          <cell r="J83">
            <v>76</v>
          </cell>
          <cell r="K83">
            <v>2024578.7084573375</v>
          </cell>
          <cell r="L83">
            <v>4949697.1494975826</v>
          </cell>
        </row>
        <row r="84">
          <cell r="J84">
            <v>77</v>
          </cell>
          <cell r="K84">
            <v>1807757.0892448055</v>
          </cell>
          <cell r="L84">
            <v>4629618.6295241015</v>
          </cell>
        </row>
        <row r="85">
          <cell r="J85">
            <v>78</v>
          </cell>
          <cell r="K85">
            <v>1602864.4687828948</v>
          </cell>
          <cell r="L85">
            <v>4304811.506512329</v>
          </cell>
        </row>
        <row r="86">
          <cell r="J86">
            <v>79</v>
          </cell>
          <cell r="K86">
            <v>1408155.2249640373</v>
          </cell>
          <cell r="L86">
            <v>3968340.2179073752</v>
          </cell>
        </row>
        <row r="87">
          <cell r="J87">
            <v>80</v>
          </cell>
          <cell r="K87">
            <v>1225643.0883213859</v>
          </cell>
          <cell r="L87">
            <v>3626408.7794694002</v>
          </cell>
        </row>
        <row r="88">
          <cell r="J88">
            <v>81</v>
          </cell>
          <cell r="K88">
            <v>1056815.8808813447</v>
          </cell>
          <cell r="L88">
            <v>3284917.0380444853</v>
          </cell>
        </row>
        <row r="89">
          <cell r="J89">
            <v>82</v>
          </cell>
          <cell r="K89">
            <v>902646.70927401795</v>
          </cell>
          <cell r="L89">
            <v>2949293.1416395642</v>
          </cell>
        </row>
        <row r="90">
          <cell r="J90">
            <v>83</v>
          </cell>
          <cell r="K90">
            <v>763624.82527696295</v>
          </cell>
          <cell r="L90">
            <v>2624356.638581702</v>
          </cell>
        </row>
        <row r="91">
          <cell r="J91">
            <v>84</v>
          </cell>
          <cell r="K91">
            <v>627250.91718252143</v>
          </cell>
          <cell r="L91">
            <v>2292267.3966994826</v>
          </cell>
        </row>
        <row r="92">
          <cell r="J92">
            <v>85</v>
          </cell>
          <cell r="K92">
            <v>499819.04483718617</v>
          </cell>
          <cell r="L92">
            <v>1964683.9641319774</v>
          </cell>
        </row>
        <row r="93">
          <cell r="J93">
            <v>86</v>
          </cell>
          <cell r="K93">
            <v>385994.71892991906</v>
          </cell>
          <cell r="L93">
            <v>1651759.1783513515</v>
          </cell>
        </row>
        <row r="94">
          <cell r="J94">
            <v>87</v>
          </cell>
          <cell r="K94">
            <v>288607.16437148774</v>
          </cell>
          <cell r="L94">
            <v>1361641.3776176926</v>
          </cell>
        </row>
        <row r="95">
          <cell r="J95">
            <v>88</v>
          </cell>
          <cell r="K95">
            <v>208699.18214081164</v>
          </cell>
          <cell r="L95">
            <v>1100194.6026853139</v>
          </cell>
        </row>
        <row r="96">
          <cell r="J96">
            <v>89</v>
          </cell>
          <cell r="K96">
            <v>150915.68749201368</v>
          </cell>
          <cell r="L96">
            <v>888947.84168181103</v>
          </cell>
        </row>
        <row r="97">
          <cell r="J97">
            <v>90</v>
          </cell>
          <cell r="K97">
            <v>109130.97261598382</v>
          </cell>
          <cell r="L97">
            <v>718262.26315052866</v>
          </cell>
        </row>
        <row r="98">
          <cell r="J98">
            <v>91</v>
          </cell>
          <cell r="K98">
            <v>78915.382370310937</v>
          </cell>
          <cell r="L98">
            <v>580349.77360435517</v>
          </cell>
        </row>
        <row r="99">
          <cell r="J99">
            <v>92</v>
          </cell>
          <cell r="K99">
            <v>57065.720440030731</v>
          </cell>
          <cell r="L99">
            <v>468917.66002753342</v>
          </cell>
        </row>
        <row r="100">
          <cell r="J100">
            <v>93</v>
          </cell>
          <cell r="K100">
            <v>41265.674086943036</v>
          </cell>
          <cell r="L100">
            <v>378881.46405240073</v>
          </cell>
        </row>
        <row r="101">
          <cell r="J101">
            <v>94</v>
          </cell>
          <cell r="K101">
            <v>29595.017717602521</v>
          </cell>
          <cell r="L101">
            <v>306132.98674667475</v>
          </cell>
        </row>
        <row r="102">
          <cell r="J102">
            <v>95</v>
          </cell>
          <cell r="K102">
            <v>20445.832455536533</v>
          </cell>
          <cell r="L102">
            <v>243708.89125623539</v>
          </cell>
        </row>
        <row r="103">
          <cell r="J103">
            <v>96</v>
          </cell>
          <cell r="K103">
            <v>13549.482785060238</v>
          </cell>
          <cell r="L103">
            <v>189488.9527394262</v>
          </cell>
        </row>
        <row r="104">
          <cell r="J104">
            <v>97</v>
          </cell>
          <cell r="K104">
            <v>8573.7691600911512</v>
          </cell>
          <cell r="L104">
            <v>143571.95167260477</v>
          </cell>
        </row>
        <row r="105">
          <cell r="J105">
            <v>98</v>
          </cell>
          <cell r="K105">
            <v>5154.1232674342382</v>
          </cell>
          <cell r="L105">
            <v>105745.78623241518</v>
          </cell>
        </row>
        <row r="106">
          <cell r="J106">
            <v>99</v>
          </cell>
          <cell r="K106">
            <v>2927.2158210090861</v>
          </cell>
          <cell r="L106">
            <v>75509.983822792594</v>
          </cell>
        </row>
        <row r="107">
          <cell r="J107">
            <v>100</v>
          </cell>
          <cell r="K107">
            <v>1561.4038327904182</v>
          </cell>
          <cell r="L107">
            <v>52123.889025089382</v>
          </cell>
        </row>
        <row r="108">
          <cell r="J108">
            <v>101</v>
          </cell>
          <cell r="K108">
            <v>777.18106249194136</v>
          </cell>
          <cell r="L108">
            <v>34673.037335011373</v>
          </cell>
        </row>
        <row r="109">
          <cell r="J109">
            <v>102</v>
          </cell>
          <cell r="K109">
            <v>358.52908226598913</v>
          </cell>
          <cell r="L109">
            <v>22151.168462478403</v>
          </cell>
        </row>
        <row r="110">
          <cell r="J110">
            <v>103</v>
          </cell>
          <cell r="K110">
            <v>152.00650816619677</v>
          </cell>
          <cell r="L110">
            <v>13541.096656284244</v>
          </cell>
        </row>
        <row r="111">
          <cell r="J111">
            <v>104</v>
          </cell>
          <cell r="K111">
            <v>58.874402317224622</v>
          </cell>
          <cell r="L111">
            <v>7885.3994006533185</v>
          </cell>
        </row>
        <row r="112">
          <cell r="J112">
            <v>105</v>
          </cell>
          <cell r="K112">
            <v>20.625535646232997</v>
          </cell>
          <cell r="L112">
            <v>4362.6470214608553</v>
          </cell>
        </row>
        <row r="113">
          <cell r="J113">
            <v>106</v>
          </cell>
          <cell r="K113">
            <v>6.4823112031017986</v>
          </cell>
          <cell r="L113">
            <v>2279.199887062673</v>
          </cell>
        </row>
        <row r="114">
          <cell r="J114">
            <v>107</v>
          </cell>
          <cell r="K114">
            <v>1.8150471368685031</v>
          </cell>
          <cell r="L114">
            <v>1119.7089670733512</v>
          </cell>
        </row>
        <row r="115">
          <cell r="J115">
            <v>108</v>
          </cell>
          <cell r="K115">
            <v>0.18150471368685026</v>
          </cell>
          <cell r="L115">
            <v>514.69265799628647</v>
          </cell>
        </row>
        <row r="116">
          <cell r="J116">
            <v>109</v>
          </cell>
          <cell r="K116">
            <v>1.8150471368685021E-2</v>
          </cell>
          <cell r="L116">
            <v>220.43483080490105</v>
          </cell>
        </row>
        <row r="117">
          <cell r="J117">
            <v>110</v>
          </cell>
          <cell r="K117">
            <v>1.8150471368685017E-3</v>
          </cell>
          <cell r="L117">
            <v>87.613504786015753</v>
          </cell>
        </row>
        <row r="118">
          <cell r="J118">
            <v>111</v>
          </cell>
          <cell r="K118">
            <v>1.8150471368685013E-4</v>
          </cell>
          <cell r="L118">
            <v>32.012626748736515</v>
          </cell>
        </row>
        <row r="119">
          <cell r="J119">
            <v>112</v>
          </cell>
          <cell r="K119">
            <v>1.8150471368685008E-5</v>
          </cell>
          <cell r="L119">
            <v>10.717270694142227</v>
          </cell>
        </row>
        <row r="120">
          <cell r="J120">
            <v>113</v>
          </cell>
          <cell r="K120">
            <v>1.8150471368685004E-6</v>
          </cell>
          <cell r="L120">
            <v>2.6793176735355568</v>
          </cell>
        </row>
      </sheetData>
      <sheetData sheetId="1" refreshError="1">
        <row r="3">
          <cell r="C3">
            <v>1</v>
          </cell>
        </row>
        <row r="8">
          <cell r="A8">
            <v>-3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A9">
            <v>-2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A10">
            <v>-1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A11">
            <v>0</v>
          </cell>
          <cell r="B11">
            <v>10000000</v>
          </cell>
          <cell r="C11">
            <v>10000000</v>
          </cell>
          <cell r="D11">
            <v>100000</v>
          </cell>
          <cell r="E11">
            <v>100000</v>
          </cell>
          <cell r="F11">
            <v>6091445.5414419854</v>
          </cell>
          <cell r="G11">
            <v>7223105.1372286314</v>
          </cell>
          <cell r="H11">
            <v>6041445.5414419854</v>
          </cell>
          <cell r="I11">
            <v>7173105.1372286314</v>
          </cell>
        </row>
        <row r="12">
          <cell r="A12">
            <v>1</v>
          </cell>
          <cell r="B12">
            <v>9925632.7492134459</v>
          </cell>
          <cell r="C12">
            <v>9945710.3838826269</v>
          </cell>
          <cell r="D12">
            <v>99256.327492134456</v>
          </cell>
          <cell r="E12">
            <v>99457.103838826268</v>
          </cell>
          <cell r="F12">
            <v>5991445.5414419854</v>
          </cell>
          <cell r="G12">
            <v>7123105.1372286314</v>
          </cell>
          <cell r="H12">
            <v>5941817.3776959181</v>
          </cell>
          <cell r="I12">
            <v>7073376.5853092186</v>
          </cell>
        </row>
        <row r="13">
          <cell r="A13">
            <v>2</v>
          </cell>
          <cell r="B13">
            <v>9861679.0374081489</v>
          </cell>
          <cell r="C13">
            <v>9898939.5036394335</v>
          </cell>
          <cell r="D13">
            <v>98616.790374081495</v>
          </cell>
          <cell r="E13">
            <v>98989.395036394344</v>
          </cell>
          <cell r="F13">
            <v>5892189.2139498508</v>
          </cell>
          <cell r="G13">
            <v>7023648.0333898049</v>
          </cell>
          <cell r="H13">
            <v>5842880.81876281</v>
          </cell>
          <cell r="I13">
            <v>6974153.335871608</v>
          </cell>
        </row>
        <row r="14">
          <cell r="A14">
            <v>3</v>
          </cell>
          <cell r="B14">
            <v>9807934.3539986555</v>
          </cell>
          <cell r="C14">
            <v>9859578.5969153997</v>
          </cell>
          <cell r="D14">
            <v>98079.343539986556</v>
          </cell>
          <cell r="E14">
            <v>98595.785969153992</v>
          </cell>
          <cell r="F14">
            <v>5793572.4235757692</v>
          </cell>
          <cell r="G14">
            <v>6924658.6383534102</v>
          </cell>
          <cell r="H14">
            <v>5744532.7518057758</v>
          </cell>
          <cell r="I14">
            <v>6875360.7453688327</v>
          </cell>
        </row>
        <row r="15">
          <cell r="A15">
            <v>4</v>
          </cell>
          <cell r="B15">
            <v>9764226.1353661697</v>
          </cell>
          <cell r="C15">
            <v>9827535.6383749619</v>
          </cell>
          <cell r="D15">
            <v>97642.261353661699</v>
          </cell>
          <cell r="E15">
            <v>98275.356383749619</v>
          </cell>
          <cell r="F15">
            <v>5695493.0800357824</v>
          </cell>
          <cell r="G15">
            <v>6826062.8523842562</v>
          </cell>
          <cell r="H15">
            <v>5646671.9493589513</v>
          </cell>
          <cell r="I15">
            <v>6776925.1741923811</v>
          </cell>
        </row>
        <row r="16">
          <cell r="A16">
            <v>5</v>
          </cell>
          <cell r="B16">
            <v>9730412.8415534496</v>
          </cell>
          <cell r="C16">
            <v>9802734.9814694561</v>
          </cell>
          <cell r="D16">
            <v>97304.128415534491</v>
          </cell>
          <cell r="E16">
            <v>98027.349814694564</v>
          </cell>
          <cell r="F16">
            <v>5597850.8186821211</v>
          </cell>
          <cell r="G16">
            <v>6727787.4960005069</v>
          </cell>
          <cell r="H16">
            <v>5549198.754474354</v>
          </cell>
          <cell r="I16">
            <v>6678773.8210931597</v>
          </cell>
        </row>
        <row r="17">
          <cell r="A17">
            <v>6</v>
          </cell>
          <cell r="B17">
            <v>9706383.1939263344</v>
          </cell>
          <cell r="C17">
            <v>9785117.0616324898</v>
          </cell>
          <cell r="D17">
            <v>97063.831939263342</v>
          </cell>
          <cell r="E17">
            <v>97851.170616324904</v>
          </cell>
          <cell r="F17">
            <v>5500546.6902665868</v>
          </cell>
          <cell r="G17">
            <v>6629760.1461858125</v>
          </cell>
          <cell r="H17">
            <v>5452014.7742969552</v>
          </cell>
          <cell r="I17">
            <v>6580834.56087765</v>
          </cell>
        </row>
        <row r="18">
          <cell r="A18">
            <v>7</v>
          </cell>
          <cell r="B18">
            <v>9692055.5680608135</v>
          </cell>
          <cell r="C18">
            <v>9774638.1592762694</v>
          </cell>
          <cell r="D18">
            <v>96920.555680608129</v>
          </cell>
          <cell r="E18">
            <v>97746.3815927627</v>
          </cell>
          <cell r="F18">
            <v>5403482.8583273236</v>
          </cell>
          <cell r="G18">
            <v>6531908.9755694875</v>
          </cell>
          <cell r="H18">
            <v>5355022.5804870194</v>
          </cell>
          <cell r="I18">
            <v>6483035.7847731058</v>
          </cell>
        </row>
        <row r="19">
          <cell r="A19">
            <v>8</v>
          </cell>
          <cell r="B19">
            <v>9687377.5372367091</v>
          </cell>
          <cell r="C19">
            <v>9771270.2212747969</v>
          </cell>
          <cell r="D19">
            <v>96873.77537236709</v>
          </cell>
          <cell r="E19">
            <v>97712.702212747972</v>
          </cell>
          <cell r="F19">
            <v>5306562.3026467152</v>
          </cell>
          <cell r="G19">
            <v>6434162.5939767249</v>
          </cell>
          <cell r="H19">
            <v>5258125.4149605315</v>
          </cell>
          <cell r="I19">
            <v>6385306.2428703513</v>
          </cell>
        </row>
        <row r="20">
          <cell r="A20">
            <v>9</v>
          </cell>
          <cell r="B20">
            <v>9682591.570475826</v>
          </cell>
          <cell r="C20">
            <v>9767972.5655450635</v>
          </cell>
          <cell r="D20">
            <v>96825.915704758256</v>
          </cell>
          <cell r="E20">
            <v>97679.725655450631</v>
          </cell>
          <cell r="F20">
            <v>5209688.5272743478</v>
          </cell>
          <cell r="G20">
            <v>6336449.8917639768</v>
          </cell>
          <cell r="H20">
            <v>5161275.5694219684</v>
          </cell>
          <cell r="I20">
            <v>6287610.0289362511</v>
          </cell>
        </row>
        <row r="21">
          <cell r="A21">
            <v>10</v>
          </cell>
          <cell r="B21">
            <v>9677697.8287559208</v>
          </cell>
          <cell r="C21">
            <v>9764745.1212155595</v>
          </cell>
          <cell r="D21">
            <v>96776.978287559206</v>
          </cell>
          <cell r="E21">
            <v>97647.451212155604</v>
          </cell>
          <cell r="F21">
            <v>5112862.6115695899</v>
          </cell>
          <cell r="G21">
            <v>6238770.1661085263</v>
          </cell>
          <cell r="H21">
            <v>5064474.1224258104</v>
          </cell>
          <cell r="I21">
            <v>6189946.4405024489</v>
          </cell>
        </row>
        <row r="22">
          <cell r="A22">
            <v>11</v>
          </cell>
          <cell r="B22">
            <v>9672696.4766548667</v>
          </cell>
          <cell r="C22">
            <v>9761587.818929214</v>
          </cell>
          <cell r="D22">
            <v>96726.96476654867</v>
          </cell>
          <cell r="E22">
            <v>97615.87818929214</v>
          </cell>
          <cell r="F22">
            <v>5016085.6332820309</v>
          </cell>
          <cell r="G22">
            <v>6141122.7148963707</v>
          </cell>
          <cell r="H22">
            <v>4967722.1508987565</v>
          </cell>
          <cell r="I22">
            <v>6092314.7758017248</v>
          </cell>
        </row>
        <row r="23">
          <cell r="A23">
            <v>12</v>
          </cell>
          <cell r="B23">
            <v>9667587.6823414322</v>
          </cell>
          <cell r="C23">
            <v>9758500.5908409152</v>
          </cell>
          <cell r="D23">
            <v>96675.876823414321</v>
          </cell>
          <cell r="E23">
            <v>97585.005908409148</v>
          </cell>
          <cell r="F23">
            <v>4919358.668515482</v>
          </cell>
          <cell r="G23">
            <v>6043506.8367070789</v>
          </cell>
          <cell r="H23">
            <v>4871020.7301037749</v>
          </cell>
          <cell r="I23">
            <v>5994714.3337528743</v>
          </cell>
        </row>
        <row r="24">
          <cell r="A24">
            <v>13</v>
          </cell>
          <cell r="B24">
            <v>9662371.6175658554</v>
          </cell>
          <cell r="C24">
            <v>9755483.3706150819</v>
          </cell>
          <cell r="D24">
            <v>96623.716175658556</v>
          </cell>
          <cell r="E24">
            <v>97554.833706150821</v>
          </cell>
          <cell r="F24">
            <v>4822682.7916920679</v>
          </cell>
          <cell r="G24">
            <v>5945921.8307986697</v>
          </cell>
          <cell r="H24">
            <v>4774370.9336042386</v>
          </cell>
          <cell r="I24">
            <v>5897144.4139455939</v>
          </cell>
        </row>
        <row r="25">
          <cell r="A25">
            <v>14</v>
          </cell>
          <cell r="B25">
            <v>9655084.6308221109</v>
          </cell>
          <cell r="C25">
            <v>9751805.5265207924</v>
          </cell>
          <cell r="D25">
            <v>96550.846308221109</v>
          </cell>
          <cell r="E25">
            <v>97518.05526520792</v>
          </cell>
          <cell r="F25">
            <v>4726059.0755164092</v>
          </cell>
          <cell r="G25">
            <v>5848366.997092519</v>
          </cell>
          <cell r="H25">
            <v>4677783.6523622982</v>
          </cell>
          <cell r="I25">
            <v>5799607.9694599146</v>
          </cell>
        </row>
        <row r="26">
          <cell r="A26">
            <v>15</v>
          </cell>
          <cell r="B26">
            <v>9645730.9673218019</v>
          </cell>
          <cell r="C26">
            <v>9747467.7616330646</v>
          </cell>
          <cell r="D26">
            <v>96457.309673218027</v>
          </cell>
          <cell r="E26">
            <v>97474.677616330649</v>
          </cell>
          <cell r="F26">
            <v>4629508.2292081881</v>
          </cell>
          <cell r="G26">
            <v>5750848.9418273112</v>
          </cell>
          <cell r="H26">
            <v>4581279.5743715791</v>
          </cell>
          <cell r="I26">
            <v>5702111.6030191462</v>
          </cell>
        </row>
        <row r="27">
          <cell r="A27">
            <v>16</v>
          </cell>
          <cell r="B27">
            <v>9634316.200635314</v>
          </cell>
          <cell r="C27">
            <v>9742470.9130648188</v>
          </cell>
          <cell r="D27">
            <v>96343.162006353145</v>
          </cell>
          <cell r="E27">
            <v>97424.709130648189</v>
          </cell>
          <cell r="F27">
            <v>4533050.9195349701</v>
          </cell>
          <cell r="G27">
            <v>5653374.2642109804</v>
          </cell>
          <cell r="H27">
            <v>4484879.3385317931</v>
          </cell>
          <cell r="I27">
            <v>5604661.9096456561</v>
          </cell>
        </row>
        <row r="28">
          <cell r="A28">
            <v>17</v>
          </cell>
          <cell r="B28">
            <v>9620847.2271903157</v>
          </cell>
          <cell r="C28">
            <v>9736815.9516983591</v>
          </cell>
          <cell r="D28">
            <v>96208.472271903156</v>
          </cell>
          <cell r="E28">
            <v>97368.159516983593</v>
          </cell>
          <cell r="F28">
            <v>4436707.757528617</v>
          </cell>
          <cell r="G28">
            <v>5555949.5550803319</v>
          </cell>
          <cell r="H28">
            <v>4388603.5213926658</v>
          </cell>
          <cell r="I28">
            <v>5507265.4753218405</v>
          </cell>
        </row>
        <row r="29">
          <cell r="A29">
            <v>18</v>
          </cell>
          <cell r="B29">
            <v>9605332.2593536675</v>
          </cell>
          <cell r="C29">
            <v>9730503.9818715863</v>
          </cell>
          <cell r="D29">
            <v>96053.322593536679</v>
          </cell>
          <cell r="E29">
            <v>97305.039818715872</v>
          </cell>
          <cell r="F29">
            <v>4340499.2852567136</v>
          </cell>
          <cell r="G29">
            <v>5458581.3955633482</v>
          </cell>
          <cell r="H29">
            <v>4292472.6239599455</v>
          </cell>
          <cell r="I29">
            <v>5409928.8756539905</v>
          </cell>
        </row>
        <row r="30">
          <cell r="A30">
            <v>19</v>
          </cell>
          <cell r="B30">
            <v>9586154.3698887825</v>
          </cell>
          <cell r="C30">
            <v>9723630.359537242</v>
          </cell>
          <cell r="D30">
            <v>95861.543698887821</v>
          </cell>
          <cell r="E30">
            <v>97236.303595372417</v>
          </cell>
          <cell r="F30">
            <v>4244445.9626631774</v>
          </cell>
          <cell r="G30">
            <v>5361276.355744632</v>
          </cell>
          <cell r="H30">
            <v>4196515.1908137333</v>
          </cell>
          <cell r="I30">
            <v>5312658.2039469462</v>
          </cell>
        </row>
        <row r="31">
          <cell r="A31">
            <v>20</v>
          </cell>
          <cell r="B31">
            <v>9563334.1923703942</v>
          </cell>
          <cell r="C31">
            <v>9716196.2480739933</v>
          </cell>
          <cell r="D31">
            <v>95633.341923703949</v>
          </cell>
          <cell r="E31">
            <v>97161.962480739938</v>
          </cell>
          <cell r="F31">
            <v>4148584.4189642896</v>
          </cell>
          <cell r="G31">
            <v>5264040.0521492595</v>
          </cell>
          <cell r="H31">
            <v>4100767.7480024374</v>
          </cell>
          <cell r="I31">
            <v>5215459.0709088892</v>
          </cell>
        </row>
        <row r="32">
          <cell r="A32">
            <v>21</v>
          </cell>
          <cell r="B32">
            <v>9536896.5224390421</v>
          </cell>
          <cell r="C32">
            <v>9708202.9078690596</v>
          </cell>
          <cell r="D32">
            <v>95368.965224390427</v>
          </cell>
          <cell r="E32">
            <v>97082.029078690597</v>
          </cell>
          <cell r="F32">
            <v>4052951.0770405857</v>
          </cell>
          <cell r="G32">
            <v>5166878.0896685198</v>
          </cell>
          <cell r="H32">
            <v>4005266.5944283903</v>
          </cell>
          <cell r="I32">
            <v>5118337.0751291746</v>
          </cell>
        </row>
        <row r="33">
          <cell r="A33">
            <v>22</v>
          </cell>
          <cell r="B33">
            <v>9506870.2730082683</v>
          </cell>
          <cell r="C33">
            <v>9699651.6959622055</v>
          </cell>
          <cell r="D33">
            <v>95068.702730082689</v>
          </cell>
          <cell r="E33">
            <v>96996.516959622051</v>
          </cell>
          <cell r="F33">
            <v>3957582.1118161953</v>
          </cell>
          <cell r="G33">
            <v>5069796.0605898295</v>
          </cell>
          <cell r="H33">
            <v>3910047.7604511539</v>
          </cell>
          <cell r="I33">
            <v>5021297.8021100182</v>
          </cell>
        </row>
        <row r="34">
          <cell r="A34">
            <v>23</v>
          </cell>
          <cell r="B34">
            <v>9473288.4216399826</v>
          </cell>
          <cell r="C34">
            <v>9690544.0656618681</v>
          </cell>
          <cell r="D34">
            <v>94732.884216399834</v>
          </cell>
          <cell r="E34">
            <v>96905.440656618681</v>
          </cell>
          <cell r="F34">
            <v>3862513.4090861124</v>
          </cell>
          <cell r="G34">
            <v>4972799.543630207</v>
          </cell>
          <cell r="H34">
            <v>3815146.9669779125</v>
          </cell>
          <cell r="I34">
            <v>4924346.8233018974</v>
          </cell>
        </row>
        <row r="35">
          <cell r="A35">
            <v>24</v>
          </cell>
          <cell r="B35">
            <v>9438816.8847701717</v>
          </cell>
          <cell r="C35">
            <v>9680798.5813767612</v>
          </cell>
          <cell r="D35">
            <v>94388.168847701716</v>
          </cell>
          <cell r="E35">
            <v>96807.98581376762</v>
          </cell>
          <cell r="F35">
            <v>3767780.5248697125</v>
          </cell>
          <cell r="G35">
            <v>4875894.1029735887</v>
          </cell>
          <cell r="H35">
            <v>3720586.4404458618</v>
          </cell>
          <cell r="I35">
            <v>4827490.1100667054</v>
          </cell>
        </row>
        <row r="36">
          <cell r="A36">
            <v>25</v>
          </cell>
          <cell r="B36">
            <v>9403466.143203821</v>
          </cell>
          <cell r="C36">
            <v>9670417.1421702486</v>
          </cell>
          <cell r="D36">
            <v>94034.661432038207</v>
          </cell>
          <cell r="E36">
            <v>96704.171421702486</v>
          </cell>
          <cell r="F36">
            <v>3673392.356022011</v>
          </cell>
          <cell r="G36">
            <v>4779086.1171598211</v>
          </cell>
          <cell r="H36">
            <v>3626375.025305992</v>
          </cell>
          <cell r="I36">
            <v>4730734.0314489696</v>
          </cell>
        </row>
        <row r="37">
          <cell r="A37">
            <v>26</v>
          </cell>
          <cell r="B37">
            <v>9367246.9214637317</v>
          </cell>
          <cell r="C37">
            <v>9659401.7725862674</v>
          </cell>
          <cell r="D37">
            <v>93672.469214637313</v>
          </cell>
          <cell r="E37">
            <v>96594.017725862679</v>
          </cell>
          <cell r="F37">
            <v>3579357.694589973</v>
          </cell>
          <cell r="G37">
            <v>4682381.9457381191</v>
          </cell>
          <cell r="H37">
            <v>3532521.4599826541</v>
          </cell>
          <cell r="I37">
            <v>4634084.9368751878</v>
          </cell>
        </row>
        <row r="38">
          <cell r="A38">
            <v>27</v>
          </cell>
          <cell r="B38">
            <v>9330170.1823636703</v>
          </cell>
          <cell r="C38">
            <v>9647754.6219913159</v>
          </cell>
          <cell r="D38">
            <v>93301.7018236367</v>
          </cell>
          <cell r="E38">
            <v>96477.546219913158</v>
          </cell>
          <cell r="F38">
            <v>3485685.2253753357</v>
          </cell>
          <cell r="G38">
            <v>4585787.9280122565</v>
          </cell>
          <cell r="H38">
            <v>3439034.3744635172</v>
          </cell>
          <cell r="I38">
            <v>4537549.1549022999</v>
          </cell>
        </row>
        <row r="39">
          <cell r="A39">
            <v>28</v>
          </cell>
          <cell r="B39">
            <v>9292247.1214738712</v>
          </cell>
          <cell r="C39">
            <v>9635477.963875426</v>
          </cell>
          <cell r="D39">
            <v>92922.471214738718</v>
          </cell>
          <cell r="E39">
            <v>96354.779638754262</v>
          </cell>
          <cell r="F39">
            <v>3392383.5235516988</v>
          </cell>
          <cell r="G39">
            <v>4489310.3817923432</v>
          </cell>
          <cell r="H39">
            <v>3345922.2879443294</v>
          </cell>
          <cell r="I39">
            <v>4441132.9919729661</v>
          </cell>
        </row>
        <row r="40">
          <cell r="A40">
            <v>29</v>
          </cell>
          <cell r="B40">
            <v>9252108.243716808</v>
          </cell>
          <cell r="C40">
            <v>9622427.2040342912</v>
          </cell>
          <cell r="D40">
            <v>92521.082437168079</v>
          </cell>
          <cell r="E40">
            <v>96224.272040342912</v>
          </cell>
          <cell r="F40">
            <v>3299461.0523369601</v>
          </cell>
          <cell r="G40">
            <v>4392955.602153589</v>
          </cell>
          <cell r="H40">
            <v>3253200.5111183762</v>
          </cell>
          <cell r="I40">
            <v>4344843.4661334176</v>
          </cell>
        </row>
        <row r="41">
          <cell r="A41">
            <v>30</v>
          </cell>
          <cell r="B41">
            <v>9209783.0300003309</v>
          </cell>
          <cell r="C41">
            <v>9608605.4667837303</v>
          </cell>
          <cell r="D41">
            <v>92097.830300003305</v>
          </cell>
          <cell r="E41">
            <v>96086.054667837307</v>
          </cell>
          <cell r="F41">
            <v>3206939.9698997922</v>
          </cell>
          <cell r="G41">
            <v>4296731.3301132461</v>
          </cell>
          <cell r="H41">
            <v>3160891.0547497906</v>
          </cell>
          <cell r="I41">
            <v>4248688.3027793271</v>
          </cell>
        </row>
        <row r="42">
          <cell r="A42">
            <v>31</v>
          </cell>
          <cell r="B42">
            <v>9165302.5142589994</v>
          </cell>
          <cell r="C42">
            <v>9594016.0620317999</v>
          </cell>
          <cell r="D42">
            <v>91653.025142589991</v>
          </cell>
          <cell r="E42">
            <v>95940.160620317998</v>
          </cell>
          <cell r="F42">
            <v>3114842.1395997889</v>
          </cell>
          <cell r="G42">
            <v>4200645.2754454091</v>
          </cell>
          <cell r="H42">
            <v>3069015.6270284941</v>
          </cell>
          <cell r="I42">
            <v>4152675.1951352502</v>
          </cell>
        </row>
        <row r="43">
          <cell r="A43">
            <v>32</v>
          </cell>
          <cell r="B43">
            <v>9118699.2454812992</v>
          </cell>
          <cell r="C43">
            <v>9578662.4839575067</v>
          </cell>
          <cell r="D43">
            <v>91186.992454812993</v>
          </cell>
          <cell r="E43">
            <v>95786.624839575074</v>
          </cell>
          <cell r="F43">
            <v>3023189.1144571989</v>
          </cell>
          <cell r="G43">
            <v>4104705.1148250913</v>
          </cell>
          <cell r="H43">
            <v>2977595.6182297925</v>
          </cell>
          <cell r="I43">
            <v>4056811.8024053038</v>
          </cell>
        </row>
        <row r="44">
          <cell r="A44">
            <v>33</v>
          </cell>
          <cell r="B44">
            <v>9070007.247959137</v>
          </cell>
          <cell r="C44">
            <v>9562548.4096156918</v>
          </cell>
          <cell r="D44">
            <v>90700.07247959137</v>
          </cell>
          <cell r="E44">
            <v>95625.484096156913</v>
          </cell>
          <cell r="F44">
            <v>2932002.122002386</v>
          </cell>
          <cell r="G44">
            <v>4008918.4899855163</v>
          </cell>
          <cell r="H44">
            <v>2886652.0857625902</v>
          </cell>
          <cell r="I44">
            <v>3961105.7479374376</v>
          </cell>
        </row>
        <row r="45">
          <cell r="A45">
            <v>34</v>
          </cell>
          <cell r="B45">
            <v>9018497.9590072241</v>
          </cell>
          <cell r="C45">
            <v>9545516.4857309964</v>
          </cell>
          <cell r="D45">
            <v>90184.979590072238</v>
          </cell>
          <cell r="E45">
            <v>95455.164857309966</v>
          </cell>
          <cell r="F45">
            <v>2841302.0495227948</v>
          </cell>
          <cell r="G45">
            <v>3913293.0058893594</v>
          </cell>
          <cell r="H45">
            <v>2796209.5597277586</v>
          </cell>
          <cell r="I45">
            <v>3865565.4234607043</v>
          </cell>
        </row>
        <row r="46">
          <cell r="A46">
            <v>35</v>
          </cell>
          <cell r="B46">
            <v>8964221.3748121653</v>
          </cell>
          <cell r="C46">
            <v>9527571.6225344501</v>
          </cell>
          <cell r="D46">
            <v>89642.213748121649</v>
          </cell>
          <cell r="E46">
            <v>95275.716225344499</v>
          </cell>
          <cell r="F46">
            <v>2751117.0699327225</v>
          </cell>
          <cell r="G46">
            <v>3817837.8410320496</v>
          </cell>
          <cell r="H46">
            <v>2706295.9630586617</v>
          </cell>
          <cell r="I46">
            <v>3770199.9829193773</v>
          </cell>
        </row>
        <row r="47">
          <cell r="A47">
            <v>36</v>
          </cell>
          <cell r="B47">
            <v>8907230.0412775297</v>
          </cell>
          <cell r="C47">
            <v>9508718.9926429335</v>
          </cell>
          <cell r="D47">
            <v>89072.300412775294</v>
          </cell>
          <cell r="E47">
            <v>95087.189926429332</v>
          </cell>
          <cell r="F47">
            <v>2661474.8561846009</v>
          </cell>
          <cell r="G47">
            <v>3722562.1248067049</v>
          </cell>
          <cell r="H47">
            <v>2616938.7059782133</v>
          </cell>
          <cell r="I47">
            <v>3675018.5298434901</v>
          </cell>
        </row>
        <row r="48">
          <cell r="A48">
            <v>37</v>
          </cell>
          <cell r="B48">
            <v>8847578.9690972082</v>
          </cell>
          <cell r="C48">
            <v>9488964.028573161</v>
          </cell>
          <cell r="D48">
            <v>88475.789690972088</v>
          </cell>
          <cell r="E48">
            <v>94889.640285731613</v>
          </cell>
          <cell r="F48">
            <v>2572402.5557718254</v>
          </cell>
          <cell r="G48">
            <v>3627474.9348802757</v>
          </cell>
          <cell r="H48">
            <v>2528164.6609263392</v>
          </cell>
          <cell r="I48">
            <v>3580030.1147374101</v>
          </cell>
        </row>
        <row r="49">
          <cell r="A49">
            <v>38</v>
          </cell>
          <cell r="B49">
            <v>8785325.5451009665</v>
          </cell>
          <cell r="C49">
            <v>9468312.4201314375</v>
          </cell>
          <cell r="D49">
            <v>87853.255451009667</v>
          </cell>
          <cell r="E49">
            <v>94683.124201314378</v>
          </cell>
          <cell r="F49">
            <v>2483926.7660808531</v>
          </cell>
          <cell r="G49">
            <v>3532585.294594544</v>
          </cell>
          <cell r="H49">
            <v>2440000.1383553483</v>
          </cell>
          <cell r="I49">
            <v>3485243.7324938867</v>
          </cell>
        </row>
        <row r="50">
          <cell r="A50">
            <v>39</v>
          </cell>
          <cell r="B50">
            <v>8718323.7114962768</v>
          </cell>
          <cell r="C50">
            <v>9445702.200691754</v>
          </cell>
          <cell r="D50">
            <v>87183.237114962772</v>
          </cell>
          <cell r="E50">
            <v>94457.022006917541</v>
          </cell>
          <cell r="F50">
            <v>2396073.5106298435</v>
          </cell>
          <cell r="G50">
            <v>3437902.1703932295</v>
          </cell>
          <cell r="H50">
            <v>2352481.8920723619</v>
          </cell>
          <cell r="I50">
            <v>3390673.6593897706</v>
          </cell>
        </row>
        <row r="51">
          <cell r="A51">
            <v>40</v>
          </cell>
          <cell r="B51">
            <v>8646685.9884733241</v>
          </cell>
          <cell r="C51">
            <v>9421147.2018797826</v>
          </cell>
          <cell r="D51">
            <v>86466.859884733247</v>
          </cell>
          <cell r="E51">
            <v>94211.472018797824</v>
          </cell>
          <cell r="F51">
            <v>2308890.2735148808</v>
          </cell>
          <cell r="G51">
            <v>3343445.1483863117</v>
          </cell>
          <cell r="H51">
            <v>2265656.8435725141</v>
          </cell>
          <cell r="I51">
            <v>3296339.4123769128</v>
          </cell>
        </row>
        <row r="52">
          <cell r="A52">
            <v>41</v>
          </cell>
          <cell r="B52">
            <v>8570532.3149315491</v>
          </cell>
          <cell r="C52">
            <v>9394662.4598023687</v>
          </cell>
          <cell r="D52">
            <v>85705.323149315489</v>
          </cell>
          <cell r="E52">
            <v>93946.624598023685</v>
          </cell>
          <cell r="F52">
            <v>2222423.4136301475</v>
          </cell>
          <cell r="G52">
            <v>3249233.6763675138</v>
          </cell>
          <cell r="H52">
            <v>2179570.7520554899</v>
          </cell>
          <cell r="I52">
            <v>3202260.3640685021</v>
          </cell>
        </row>
        <row r="53">
          <cell r="A53">
            <v>42</v>
          </cell>
          <cell r="B53">
            <v>8489989.7130551916</v>
          </cell>
          <cell r="C53">
            <v>9366264.1996991653</v>
          </cell>
          <cell r="D53">
            <v>84899.897130551923</v>
          </cell>
          <cell r="E53">
            <v>93662.641996991661</v>
          </cell>
          <cell r="F53">
            <v>2136718.0904808319</v>
          </cell>
          <cell r="G53">
            <v>3155287.0517694904</v>
          </cell>
          <cell r="H53">
            <v>2094268.141915556</v>
          </cell>
          <cell r="I53">
            <v>3108455.7307709944</v>
          </cell>
        </row>
        <row r="54">
          <cell r="A54">
            <v>43</v>
          </cell>
          <cell r="B54">
            <v>8405191.9343407899</v>
          </cell>
          <cell r="C54">
            <v>9335969.8193695322</v>
          </cell>
          <cell r="D54">
            <v>84051.919343407906</v>
          </cell>
          <cell r="E54">
            <v>93359.698193695323</v>
          </cell>
          <cell r="F54">
            <v>2051818.1933502799</v>
          </cell>
          <cell r="G54">
            <v>3061624.4097724985</v>
          </cell>
          <cell r="H54">
            <v>2009792.2336785761</v>
          </cell>
          <cell r="I54">
            <v>3014944.5606756508</v>
          </cell>
        </row>
        <row r="55">
          <cell r="A55">
            <v>44</v>
          </cell>
          <cell r="B55">
            <v>8314733.9900093963</v>
          </cell>
          <cell r="C55">
            <v>9302964.773495201</v>
          </cell>
          <cell r="D55">
            <v>83147.339900093968</v>
          </cell>
          <cell r="E55">
            <v>93029.647734952014</v>
          </cell>
          <cell r="F55">
            <v>1967766.274006872</v>
          </cell>
          <cell r="G55">
            <v>2968264.7115788031</v>
          </cell>
          <cell r="H55">
            <v>1926192.6040568249</v>
          </cell>
          <cell r="I55">
            <v>2921749.8877113271</v>
          </cell>
        </row>
        <row r="56">
          <cell r="A56">
            <v>45</v>
          </cell>
          <cell r="B56">
            <v>8218812.4749257173</v>
          </cell>
          <cell r="C56">
            <v>9267277.688087957</v>
          </cell>
          <cell r="D56">
            <v>82188.124749257171</v>
          </cell>
          <cell r="E56">
            <v>92672.776880879566</v>
          </cell>
          <cell r="F56">
            <v>1884618.9341067779</v>
          </cell>
          <cell r="G56">
            <v>2875235.063843851</v>
          </cell>
          <cell r="H56">
            <v>1843524.8717321493</v>
          </cell>
          <cell r="I56">
            <v>2828898.675403411</v>
          </cell>
        </row>
        <row r="57">
          <cell r="A57">
            <v>46</v>
          </cell>
          <cell r="B57">
            <v>8117634.7097164029</v>
          </cell>
          <cell r="C57">
            <v>9228939.5171801355</v>
          </cell>
          <cell r="D57">
            <v>81176.347097164034</v>
          </cell>
          <cell r="E57">
            <v>92289.395171801356</v>
          </cell>
          <cell r="F57">
            <v>1802430.8093575207</v>
          </cell>
          <cell r="G57">
            <v>2782562.2869629716</v>
          </cell>
          <cell r="H57">
            <v>1761842.6358089386</v>
          </cell>
          <cell r="I57">
            <v>2736417.5893770708</v>
          </cell>
        </row>
        <row r="58">
          <cell r="A58">
            <v>47</v>
          </cell>
          <cell r="B58">
            <v>8011417.9916283041</v>
          </cell>
          <cell r="C58">
            <v>9187983.4980457779</v>
          </cell>
          <cell r="D58">
            <v>80114.179916283043</v>
          </cell>
          <cell r="E58">
            <v>91879.834980457774</v>
          </cell>
          <cell r="F58">
            <v>1721254.4622603566</v>
          </cell>
          <cell r="G58">
            <v>2690272.89179117</v>
          </cell>
          <cell r="H58">
            <v>1681197.3723022151</v>
          </cell>
          <cell r="I58">
            <v>2644332.974300941</v>
          </cell>
        </row>
        <row r="59">
          <cell r="A59">
            <v>48</v>
          </cell>
          <cell r="B59">
            <v>7900388.8142506769</v>
          </cell>
          <cell r="C59">
            <v>9144445.1031321362</v>
          </cell>
          <cell r="D59">
            <v>79003.888142506767</v>
          </cell>
          <cell r="E59">
            <v>91444.451031321369</v>
          </cell>
          <cell r="F59">
            <v>1641140.2823440735</v>
          </cell>
          <cell r="G59">
            <v>2598393.0568107124</v>
          </cell>
          <cell r="H59">
            <v>1601638.3382728202</v>
          </cell>
          <cell r="I59">
            <v>2552670.8312950516</v>
          </cell>
        </row>
        <row r="60">
          <cell r="A60">
            <v>49</v>
          </cell>
          <cell r="B60">
            <v>7779035.5275822487</v>
          </cell>
          <cell r="C60">
            <v>9096146.4442917649</v>
          </cell>
          <cell r="D60">
            <v>77790.355275822483</v>
          </cell>
          <cell r="E60">
            <v>90961.464442917655</v>
          </cell>
          <cell r="F60">
            <v>1562136.3942015667</v>
          </cell>
          <cell r="G60">
            <v>2506948.6057793912</v>
          </cell>
          <cell r="H60">
            <v>1523241.2165636555</v>
          </cell>
          <cell r="I60">
            <v>2461467.8735579322</v>
          </cell>
        </row>
        <row r="61">
          <cell r="A61">
            <v>50</v>
          </cell>
          <cell r="B61">
            <v>7647865.6487232195</v>
          </cell>
          <cell r="C61">
            <v>9043162.5430335477</v>
          </cell>
          <cell r="D61">
            <v>76478.656487232191</v>
          </cell>
          <cell r="E61">
            <v>90431.62543033548</v>
          </cell>
          <cell r="F61">
            <v>1484346.0389257441</v>
          </cell>
          <cell r="G61">
            <v>2415987.1413364736</v>
          </cell>
          <cell r="H61">
            <v>1446106.7106821281</v>
          </cell>
          <cell r="I61">
            <v>2370771.328621306</v>
          </cell>
        </row>
        <row r="62">
          <cell r="A62">
            <v>51</v>
          </cell>
          <cell r="B62">
            <v>7507423.8815448768</v>
          </cell>
          <cell r="C62">
            <v>8985575.6993833818</v>
          </cell>
          <cell r="D62">
            <v>75074.238815448771</v>
          </cell>
          <cell r="E62">
            <v>89855.756993833813</v>
          </cell>
          <cell r="F62">
            <v>1407867.3824385121</v>
          </cell>
          <cell r="G62">
            <v>2325555.5159061383</v>
          </cell>
          <cell r="H62">
            <v>1370330.2630307877</v>
          </cell>
          <cell r="I62">
            <v>2280627.6374092214</v>
          </cell>
        </row>
        <row r="63">
          <cell r="A63">
            <v>52</v>
          </cell>
          <cell r="B63">
            <v>7358288.3297174294</v>
          </cell>
          <cell r="C63">
            <v>8923475.2785972469</v>
          </cell>
          <cell r="D63">
            <v>73582.883297174296</v>
          </cell>
          <cell r="E63">
            <v>89234.752785972465</v>
          </cell>
          <cell r="F63">
            <v>1332793.1436230633</v>
          </cell>
          <cell r="G63">
            <v>2235699.7589123044</v>
          </cell>
          <cell r="H63">
            <v>1296001.7019744762</v>
          </cell>
          <cell r="I63">
            <v>2191082.3825193183</v>
          </cell>
        </row>
        <row r="64">
          <cell r="A64">
            <v>53</v>
          </cell>
          <cell r="B64">
            <v>7201066.5114632295</v>
          </cell>
          <cell r="C64">
            <v>8856957.4796984475</v>
          </cell>
          <cell r="D64">
            <v>72010.665114632298</v>
          </cell>
          <cell r="E64">
            <v>88569.574796984482</v>
          </cell>
          <cell r="F64">
            <v>1259210.2603258891</v>
          </cell>
          <cell r="G64">
            <v>2146465.0061263321</v>
          </cell>
          <cell r="H64">
            <v>1223204.9277685729</v>
          </cell>
          <cell r="I64">
            <v>2102180.2187278396</v>
          </cell>
        </row>
        <row r="65">
          <cell r="A65">
            <v>54</v>
          </cell>
          <cell r="B65">
            <v>7038410.2092323033</v>
          </cell>
          <cell r="C65">
            <v>8784810.6364796776</v>
          </cell>
          <cell r="D65">
            <v>70384.102092323039</v>
          </cell>
          <cell r="E65">
            <v>87848.106364796782</v>
          </cell>
          <cell r="F65">
            <v>1187199.5952112568</v>
          </cell>
          <cell r="G65">
            <v>2057895.4313293477</v>
          </cell>
          <cell r="H65">
            <v>1152007.5441650953</v>
          </cell>
          <cell r="I65">
            <v>2013971.3781469492</v>
          </cell>
        </row>
        <row r="66">
          <cell r="A66">
            <v>55</v>
          </cell>
          <cell r="B66">
            <v>6870832.8042364698</v>
          </cell>
          <cell r="C66">
            <v>8707176.4931796119</v>
          </cell>
          <cell r="D66">
            <v>68708.328042364694</v>
          </cell>
          <cell r="E66">
            <v>87071.764931796119</v>
          </cell>
          <cell r="F66">
            <v>1116815.4931189336</v>
          </cell>
          <cell r="G66">
            <v>1970047.3249645508</v>
          </cell>
          <cell r="H66">
            <v>1082461.3290977513</v>
          </cell>
          <cell r="I66">
            <v>1926511.4424986527</v>
          </cell>
        </row>
        <row r="67">
          <cell r="A67">
            <v>56</v>
          </cell>
          <cell r="B67">
            <v>6698854.7370894058</v>
          </cell>
          <cell r="C67">
            <v>8624207.1213988382</v>
          </cell>
          <cell r="D67">
            <v>66988.547370894055</v>
          </cell>
          <cell r="E67">
            <v>86242.071213988384</v>
          </cell>
          <cell r="F67">
            <v>1048107.165076569</v>
          </cell>
          <cell r="G67">
            <v>1882975.5600327547</v>
          </cell>
          <cell r="H67">
            <v>1014612.8913911219</v>
          </cell>
          <cell r="I67">
            <v>1839854.5244257604</v>
          </cell>
        </row>
        <row r="68">
          <cell r="A68">
            <v>57</v>
          </cell>
          <cell r="B68">
            <v>6523000.8147684364</v>
          </cell>
          <cell r="C68">
            <v>8536064.4224665985</v>
          </cell>
          <cell r="D68">
            <v>65230.008147684362</v>
          </cell>
          <cell r="E68">
            <v>85360.644224665986</v>
          </cell>
          <cell r="F68">
            <v>981118.61770567496</v>
          </cell>
          <cell r="G68">
            <v>1796733.4888187663</v>
          </cell>
          <cell r="H68">
            <v>948503.61363183276</v>
          </cell>
          <cell r="I68">
            <v>1754053.1667064333</v>
          </cell>
        </row>
        <row r="69">
          <cell r="A69">
            <v>58</v>
          </cell>
          <cell r="B69">
            <v>6343797.5484569352</v>
          </cell>
          <cell r="C69">
            <v>8442919.5995290671</v>
          </cell>
          <cell r="D69">
            <v>63437.975484569353</v>
          </cell>
          <cell r="E69">
            <v>84429.195995290676</v>
          </cell>
          <cell r="F69">
            <v>915888.60955799057</v>
          </cell>
          <cell r="G69">
            <v>1711372.8445941003</v>
          </cell>
          <cell r="H69">
            <v>884169.6218157059</v>
          </cell>
          <cell r="I69">
            <v>1669158.2465964549</v>
          </cell>
        </row>
        <row r="70">
          <cell r="A70">
            <v>59</v>
          </cell>
          <cell r="B70">
            <v>6149189.9068010589</v>
          </cell>
          <cell r="C70">
            <v>8339706.9266045457</v>
          </cell>
          <cell r="D70">
            <v>61491.899068010593</v>
          </cell>
          <cell r="E70">
            <v>83397.069266045452</v>
          </cell>
          <cell r="F70">
            <v>852450.63407342124</v>
          </cell>
          <cell r="G70">
            <v>1626943.6485988095</v>
          </cell>
          <cell r="H70">
            <v>821704.68453941599</v>
          </cell>
          <cell r="I70">
            <v>1585245.1139657868</v>
          </cell>
        </row>
        <row r="71">
          <cell r="A71">
            <v>60</v>
          </cell>
          <cell r="B71">
            <v>5940848.2560863439</v>
          </cell>
          <cell r="C71">
            <v>8226807.2675624797</v>
          </cell>
          <cell r="D71">
            <v>59408.482560863442</v>
          </cell>
          <cell r="E71">
            <v>82268.072675624804</v>
          </cell>
          <cell r="F71">
            <v>790958.73500541062</v>
          </cell>
          <cell r="G71">
            <v>1543546.579332764</v>
          </cell>
          <cell r="H71">
            <v>761254.49372497888</v>
          </cell>
          <cell r="I71">
            <v>1502412.5429949516</v>
          </cell>
        </row>
        <row r="72">
          <cell r="A72">
            <v>61</v>
          </cell>
          <cell r="B72">
            <v>5720529.0977987228</v>
          </cell>
          <cell r="C72">
            <v>8104635.4828298762</v>
          </cell>
          <cell r="D72">
            <v>57205.290977987228</v>
          </cell>
          <cell r="E72">
            <v>81046.354828298761</v>
          </cell>
          <cell r="F72">
            <v>731550.25244454714</v>
          </cell>
          <cell r="G72">
            <v>1461278.5066571392</v>
          </cell>
          <cell r="H72">
            <v>702947.60695555352</v>
          </cell>
          <cell r="I72">
            <v>1420755.3292429899</v>
          </cell>
        </row>
        <row r="73">
          <cell r="A73">
            <v>62</v>
          </cell>
          <cell r="B73">
            <v>5490050.188720813</v>
          </cell>
          <cell r="C73">
            <v>7973637.8798351809</v>
          </cell>
          <cell r="D73">
            <v>54900.501887208135</v>
          </cell>
          <cell r="E73">
            <v>79736.378798351812</v>
          </cell>
          <cell r="F73">
            <v>674344.96146655991</v>
          </cell>
          <cell r="G73">
            <v>1380232.1518288404</v>
          </cell>
          <cell r="H73">
            <v>646894.71052295587</v>
          </cell>
          <cell r="I73">
            <v>1340363.9624296646</v>
          </cell>
        </row>
        <row r="74">
          <cell r="A74">
            <v>63</v>
          </cell>
          <cell r="B74">
            <v>5251265.363134793</v>
          </cell>
          <cell r="C74">
            <v>7834289.4848476266</v>
          </cell>
          <cell r="D74">
            <v>52512.65363134793</v>
          </cell>
          <cell r="E74">
            <v>78342.894848476266</v>
          </cell>
          <cell r="F74">
            <v>619444.45957935182</v>
          </cell>
          <cell r="G74">
            <v>1300495.7730304885</v>
          </cell>
          <cell r="H74">
            <v>593188.13276367786</v>
          </cell>
          <cell r="I74">
            <v>1261324.3256062504</v>
          </cell>
        </row>
        <row r="75">
          <cell r="A75">
            <v>64</v>
          </cell>
          <cell r="B75">
            <v>5005547.3807501281</v>
          </cell>
          <cell r="C75">
            <v>7685276.1133805532</v>
          </cell>
          <cell r="D75">
            <v>50055.473807501279</v>
          </cell>
          <cell r="E75">
            <v>76852.761133805529</v>
          </cell>
          <cell r="F75">
            <v>566931.80594800389</v>
          </cell>
          <cell r="G75">
            <v>1222152.8781820124</v>
          </cell>
          <cell r="H75">
            <v>541904.06904425321</v>
          </cell>
          <cell r="I75">
            <v>1183726.4976151097</v>
          </cell>
        </row>
        <row r="76">
          <cell r="A76">
            <v>65</v>
          </cell>
          <cell r="B76">
            <v>4754818.5690671429</v>
          </cell>
          <cell r="C76">
            <v>7527226.9813568527</v>
          </cell>
          <cell r="D76">
            <v>47548.185690671431</v>
          </cell>
          <cell r="E76">
            <v>75272.269813568535</v>
          </cell>
          <cell r="F76">
            <v>516876.33214050264</v>
          </cell>
          <cell r="G76">
            <v>1145300.1170482067</v>
          </cell>
          <cell r="H76">
            <v>493102.23929516692</v>
          </cell>
          <cell r="I76">
            <v>1107663.9821414226</v>
          </cell>
        </row>
        <row r="77">
          <cell r="A77">
            <v>66</v>
          </cell>
          <cell r="B77">
            <v>4500967.2234337591</v>
          </cell>
          <cell r="C77">
            <v>7360802.1762826927</v>
          </cell>
          <cell r="D77">
            <v>45009.672234337595</v>
          </cell>
          <cell r="E77">
            <v>73608.021762826931</v>
          </cell>
          <cell r="F77">
            <v>469328.1464498312</v>
          </cell>
          <cell r="G77">
            <v>1070027.8472346382</v>
          </cell>
          <cell r="H77">
            <v>446823.31033266243</v>
          </cell>
          <cell r="I77">
            <v>1033223.8363532247</v>
          </cell>
        </row>
        <row r="78">
          <cell r="A78">
            <v>67</v>
          </cell>
          <cell r="B78">
            <v>4245824.176540372</v>
          </cell>
          <cell r="C78">
            <v>7186688.0396474525</v>
          </cell>
          <cell r="D78">
            <v>42458.24176540372</v>
          </cell>
          <cell r="E78">
            <v>71866.880396474531</v>
          </cell>
          <cell r="F78">
            <v>424318.4742154936</v>
          </cell>
          <cell r="G78">
            <v>996419.82547181135</v>
          </cell>
          <cell r="H78">
            <v>403089.35333279171</v>
          </cell>
          <cell r="I78">
            <v>960486.38527357404</v>
          </cell>
        </row>
        <row r="79">
          <cell r="A79">
            <v>68</v>
          </cell>
          <cell r="B79">
            <v>3991141.3345746547</v>
          </cell>
          <cell r="C79">
            <v>7005592.4272719305</v>
          </cell>
          <cell r="D79">
            <v>39911.41334574655</v>
          </cell>
          <cell r="E79">
            <v>70055.924272719305</v>
          </cell>
          <cell r="F79">
            <v>381860.23245008988</v>
          </cell>
          <cell r="G79">
            <v>924552.94507533684</v>
          </cell>
          <cell r="H79">
            <v>361904.52577721659</v>
          </cell>
          <cell r="I79">
            <v>889524.98293897719</v>
          </cell>
        </row>
        <row r="80">
          <cell r="A80">
            <v>69</v>
          </cell>
          <cell r="B80">
            <v>3734073.9129514238</v>
          </cell>
          <cell r="C80">
            <v>6804542.5323371831</v>
          </cell>
          <cell r="D80">
            <v>37340.739129514237</v>
          </cell>
          <cell r="E80">
            <v>68045.425323371834</v>
          </cell>
          <cell r="F80">
            <v>341948.81910434336</v>
          </cell>
          <cell r="G80">
            <v>854497.02080261754</v>
          </cell>
          <cell r="H80">
            <v>323278.44953958626</v>
          </cell>
          <cell r="I80">
            <v>820474.30814093165</v>
          </cell>
        </row>
        <row r="81">
          <cell r="A81">
            <v>70</v>
          </cell>
          <cell r="B81">
            <v>3477040.0928899609</v>
          </cell>
          <cell r="C81">
            <v>6585448.4178204909</v>
          </cell>
          <cell r="D81">
            <v>34770.400928899609</v>
          </cell>
          <cell r="E81">
            <v>65854.484178204904</v>
          </cell>
          <cell r="F81">
            <v>304608.0799748291</v>
          </cell>
          <cell r="G81">
            <v>786451.59547924576</v>
          </cell>
          <cell r="H81">
            <v>287222.87951037928</v>
          </cell>
          <cell r="I81">
            <v>753524.35339014325</v>
          </cell>
        </row>
        <row r="82">
          <cell r="A82">
            <v>71</v>
          </cell>
          <cell r="B82">
            <v>3222312.5565931122</v>
          </cell>
          <cell r="C82">
            <v>6350361.4650589721</v>
          </cell>
          <cell r="D82">
            <v>32223.125565931121</v>
          </cell>
          <cell r="E82">
            <v>63503.61465058972</v>
          </cell>
          <cell r="F82">
            <v>269837.67904592952</v>
          </cell>
          <cell r="G82">
            <v>720597.11130104086</v>
          </cell>
          <cell r="H82">
            <v>253726.11626296394</v>
          </cell>
          <cell r="I82">
            <v>688845.30397574604</v>
          </cell>
        </row>
        <row r="83">
          <cell r="A83">
            <v>72</v>
          </cell>
          <cell r="B83">
            <v>2971986.9867126076</v>
          </cell>
          <cell r="C83">
            <v>6101442.0955966935</v>
          </cell>
          <cell r="D83">
            <v>29719.869867126075</v>
          </cell>
          <cell r="E83">
            <v>61014.420955966933</v>
          </cell>
          <cell r="F83">
            <v>237614.5534799984</v>
          </cell>
          <cell r="G83">
            <v>657093.4966504511</v>
          </cell>
          <cell r="H83">
            <v>222754.61854643538</v>
          </cell>
          <cell r="I83">
            <v>626586.28617246763</v>
          </cell>
        </row>
        <row r="84">
          <cell r="A84">
            <v>73</v>
          </cell>
          <cell r="B84">
            <v>2727956.3716346053</v>
          </cell>
          <cell r="C84">
            <v>5840926.3983458849</v>
          </cell>
          <cell r="D84">
            <v>27279.563716346052</v>
          </cell>
          <cell r="E84">
            <v>58409.263983458848</v>
          </cell>
          <cell r="F84">
            <v>207894.68361287232</v>
          </cell>
          <cell r="G84">
            <v>596079.07569448417</v>
          </cell>
          <cell r="H84">
            <v>194254.9017546993</v>
          </cell>
          <cell r="I84">
            <v>566874.4437027548</v>
          </cell>
        </row>
        <row r="85">
          <cell r="A85">
            <v>74</v>
          </cell>
          <cell r="B85">
            <v>2486924.065567005</v>
          </cell>
          <cell r="C85">
            <v>5559454.3812291473</v>
          </cell>
          <cell r="D85">
            <v>24869.240655670052</v>
          </cell>
          <cell r="E85">
            <v>55594.543812291471</v>
          </cell>
          <cell r="F85">
            <v>180615.11989652627</v>
          </cell>
          <cell r="G85">
            <v>537669.81171102531</v>
          </cell>
          <cell r="H85">
            <v>168180.49956869124</v>
          </cell>
          <cell r="I85">
            <v>509872.53980487958</v>
          </cell>
        </row>
        <row r="86">
          <cell r="A86">
            <v>75</v>
          </cell>
          <cell r="B86">
            <v>2251654.9037533593</v>
          </cell>
          <cell r="C86">
            <v>5261012.63794275</v>
          </cell>
          <cell r="D86">
            <v>22516.549037533594</v>
          </cell>
          <cell r="E86">
            <v>52610.1263794275</v>
          </cell>
          <cell r="F86">
            <v>155745.87924085621</v>
          </cell>
          <cell r="G86">
            <v>482075.26789873379</v>
          </cell>
          <cell r="H86">
            <v>144487.60472208943</v>
          </cell>
          <cell r="I86">
            <v>455770.20470902004</v>
          </cell>
        </row>
        <row r="87">
          <cell r="A87">
            <v>76</v>
          </cell>
          <cell r="B87">
            <v>2024578.7084573375</v>
          </cell>
          <cell r="C87">
            <v>4949697.1494975826</v>
          </cell>
          <cell r="D87">
            <v>20245.787084573374</v>
          </cell>
          <cell r="E87">
            <v>49496.971494975827</v>
          </cell>
          <cell r="F87">
            <v>133229.33020332264</v>
          </cell>
          <cell r="G87">
            <v>429465.14151930629</v>
          </cell>
          <cell r="H87">
            <v>123106.43666103594</v>
          </cell>
          <cell r="I87">
            <v>404716.65577181836</v>
          </cell>
        </row>
        <row r="88">
          <cell r="A88">
            <v>77</v>
          </cell>
          <cell r="B88">
            <v>1807757.0892448055</v>
          </cell>
          <cell r="C88">
            <v>4629618.6295241015</v>
          </cell>
          <cell r="D88">
            <v>18077.570892448057</v>
          </cell>
          <cell r="E88">
            <v>46296.186295241016</v>
          </cell>
          <cell r="F88">
            <v>112983.54311874926</v>
          </cell>
          <cell r="G88">
            <v>379968.17002433044</v>
          </cell>
          <cell r="H88">
            <v>103944.75767252524</v>
          </cell>
          <cell r="I88">
            <v>356820.07687670994</v>
          </cell>
        </row>
        <row r="89">
          <cell r="A89">
            <v>78</v>
          </cell>
          <cell r="B89">
            <v>1602864.4687828948</v>
          </cell>
          <cell r="C89">
            <v>4304811.506512329</v>
          </cell>
          <cell r="D89">
            <v>16028.644687828948</v>
          </cell>
          <cell r="E89">
            <v>43048.115065123289</v>
          </cell>
          <cell r="F89">
            <v>94905.972226301208</v>
          </cell>
          <cell r="G89">
            <v>333671.98372908944</v>
          </cell>
          <cell r="H89">
            <v>86891.64988238673</v>
          </cell>
          <cell r="I89">
            <v>312147.92619652778</v>
          </cell>
        </row>
        <row r="90">
          <cell r="A90">
            <v>79</v>
          </cell>
          <cell r="B90">
            <v>1408155.2249640373</v>
          </cell>
          <cell r="C90">
            <v>3968340.2179073752</v>
          </cell>
          <cell r="D90">
            <v>14081.552249640374</v>
          </cell>
          <cell r="E90">
            <v>39683.402179073753</v>
          </cell>
          <cell r="F90">
            <v>78877.327538472266</v>
          </cell>
          <cell r="G90">
            <v>290623.86866396613</v>
          </cell>
          <cell r="H90">
            <v>71836.55141365208</v>
          </cell>
          <cell r="I90">
            <v>270782.16757442924</v>
          </cell>
        </row>
        <row r="91">
          <cell r="A91">
            <v>80</v>
          </cell>
          <cell r="B91">
            <v>1225643.0883213859</v>
          </cell>
          <cell r="C91">
            <v>3626408.7794694002</v>
          </cell>
          <cell r="D91">
            <v>12256.430883213859</v>
          </cell>
          <cell r="E91">
            <v>36264.087794694002</v>
          </cell>
          <cell r="F91">
            <v>64795.775288831894</v>
          </cell>
          <cell r="G91">
            <v>250940.46648489239</v>
          </cell>
          <cell r="H91">
            <v>58667.559847224962</v>
          </cell>
          <cell r="I91">
            <v>232808.42258754538</v>
          </cell>
        </row>
        <row r="92">
          <cell r="A92">
            <v>81</v>
          </cell>
          <cell r="B92">
            <v>1056815.8808813447</v>
          </cell>
          <cell r="C92">
            <v>3284917.0380444853</v>
          </cell>
          <cell r="D92">
            <v>10568.158808813447</v>
          </cell>
          <cell r="E92">
            <v>32849.170380444855</v>
          </cell>
          <cell r="F92">
            <v>52539.344405618031</v>
          </cell>
          <cell r="G92">
            <v>214676.37869019838</v>
          </cell>
          <cell r="H92">
            <v>47255.265001211308</v>
          </cell>
          <cell r="I92">
            <v>198251.79349997596</v>
          </cell>
        </row>
        <row r="93">
          <cell r="A93">
            <v>82</v>
          </cell>
          <cell r="B93">
            <v>902646.70927401795</v>
          </cell>
          <cell r="C93">
            <v>2949293.1416395642</v>
          </cell>
          <cell r="D93">
            <v>9026.4670927401803</v>
          </cell>
          <cell r="E93">
            <v>29492.931416395644</v>
          </cell>
          <cell r="F93">
            <v>41971.185596804586</v>
          </cell>
          <cell r="G93">
            <v>181827.20830975354</v>
          </cell>
          <cell r="H93">
            <v>37457.952050434498</v>
          </cell>
          <cell r="I93">
            <v>167080.74260155571</v>
          </cell>
        </row>
        <row r="94">
          <cell r="A94">
            <v>83</v>
          </cell>
          <cell r="B94">
            <v>763624.82527696295</v>
          </cell>
          <cell r="C94">
            <v>2624356.638581702</v>
          </cell>
          <cell r="D94">
            <v>7636.2482527696293</v>
          </cell>
          <cell r="E94">
            <v>26243.566385817019</v>
          </cell>
          <cell r="F94">
            <v>32944.718504064404</v>
          </cell>
          <cell r="G94">
            <v>152334.27689335789</v>
          </cell>
          <cell r="H94">
            <v>29126.59437767959</v>
          </cell>
          <cell r="I94">
            <v>139212.49370044938</v>
          </cell>
        </row>
        <row r="95">
          <cell r="A95">
            <v>84</v>
          </cell>
          <cell r="B95">
            <v>627250.91718252143</v>
          </cell>
          <cell r="C95">
            <v>2292267.3966994826</v>
          </cell>
          <cell r="D95">
            <v>6272.5091718252143</v>
          </cell>
          <cell r="E95">
            <v>22922.673966994826</v>
          </cell>
          <cell r="F95">
            <v>25308.470251294773</v>
          </cell>
          <cell r="G95">
            <v>126090.71050754088</v>
          </cell>
          <cell r="H95">
            <v>22172.215665382166</v>
          </cell>
          <cell r="I95">
            <v>114629.37352404346</v>
          </cell>
        </row>
        <row r="96">
          <cell r="A96">
            <v>85</v>
          </cell>
          <cell r="B96">
            <v>499819.04483718617</v>
          </cell>
          <cell r="C96">
            <v>1964683.9641319774</v>
          </cell>
          <cell r="D96">
            <v>4998.1904483718617</v>
          </cell>
          <cell r="E96">
            <v>19646.839641319773</v>
          </cell>
          <cell r="F96">
            <v>19035.961079469558</v>
          </cell>
          <cell r="G96">
            <v>103168.03654054605</v>
          </cell>
          <cell r="H96">
            <v>16536.865855283628</v>
          </cell>
          <cell r="I96">
            <v>93344.616719886166</v>
          </cell>
        </row>
        <row r="97">
          <cell r="A97">
            <v>86</v>
          </cell>
          <cell r="B97">
            <v>385994.71892991906</v>
          </cell>
          <cell r="C97">
            <v>1651759.1783513515</v>
          </cell>
          <cell r="D97">
            <v>3859.9471892991905</v>
          </cell>
          <cell r="E97">
            <v>16517.591783513515</v>
          </cell>
          <cell r="F97">
            <v>14037.770631097697</v>
          </cell>
          <cell r="G97">
            <v>83521.19689922627</v>
          </cell>
          <cell r="H97">
            <v>12107.797036448103</v>
          </cell>
          <cell r="I97">
            <v>75262.401007469511</v>
          </cell>
        </row>
        <row r="98">
          <cell r="A98">
            <v>87</v>
          </cell>
          <cell r="B98">
            <v>288607.16437148774</v>
          </cell>
          <cell r="C98">
            <v>1361641.3776176926</v>
          </cell>
          <cell r="D98">
            <v>2886.0716437148776</v>
          </cell>
          <cell r="E98">
            <v>13616.413776176925</v>
          </cell>
          <cell r="F98">
            <v>10177.823441798508</v>
          </cell>
          <cell r="G98">
            <v>67003.605115712751</v>
          </cell>
          <cell r="H98">
            <v>8734.7876199410694</v>
          </cell>
          <cell r="I98">
            <v>60195.39822762429</v>
          </cell>
        </row>
        <row r="99">
          <cell r="A99">
            <v>88</v>
          </cell>
          <cell r="B99">
            <v>208699.18214081164</v>
          </cell>
          <cell r="C99">
            <v>1100194.6026853139</v>
          </cell>
          <cell r="D99">
            <v>2086.9918214081163</v>
          </cell>
          <cell r="E99">
            <v>11001.946026853138</v>
          </cell>
          <cell r="F99">
            <v>7291.7517980836301</v>
          </cell>
          <cell r="G99">
            <v>53387.191339535828</v>
          </cell>
          <cell r="H99">
            <v>6248.2558873795715</v>
          </cell>
          <cell r="I99">
            <v>47886.218326109258</v>
          </cell>
        </row>
        <row r="100">
          <cell r="A100">
            <v>89</v>
          </cell>
          <cell r="B100">
            <v>150915.68749201368</v>
          </cell>
          <cell r="C100">
            <v>888947.84168181103</v>
          </cell>
          <cell r="D100">
            <v>1509.1568749201367</v>
          </cell>
          <cell r="E100">
            <v>8889.4784168181104</v>
          </cell>
          <cell r="F100">
            <v>5204.7599766755138</v>
          </cell>
          <cell r="G100">
            <v>42385.245312682688</v>
          </cell>
          <cell r="H100">
            <v>4450.1815392154458</v>
          </cell>
          <cell r="I100">
            <v>37940.506104273634</v>
          </cell>
        </row>
        <row r="101">
          <cell r="A101">
            <v>90</v>
          </cell>
          <cell r="B101">
            <v>109130.97261598382</v>
          </cell>
          <cell r="C101">
            <v>718262.26315052866</v>
          </cell>
          <cell r="D101">
            <v>1091.3097261598382</v>
          </cell>
          <cell r="E101">
            <v>7182.6226315052863</v>
          </cell>
          <cell r="F101">
            <v>3695.6031017553773</v>
          </cell>
          <cell r="G101">
            <v>33495.766895864574</v>
          </cell>
          <cell r="H101">
            <v>3149.948238675458</v>
          </cell>
          <cell r="I101">
            <v>29904.455580111931</v>
          </cell>
        </row>
        <row r="102">
          <cell r="A102">
            <v>91</v>
          </cell>
          <cell r="B102">
            <v>78915.382370310937</v>
          </cell>
          <cell r="C102">
            <v>580349.77360435517</v>
          </cell>
          <cell r="D102">
            <v>789.15382370310942</v>
          </cell>
          <cell r="E102">
            <v>5803.4977360435514</v>
          </cell>
          <cell r="F102">
            <v>2604.2933755955391</v>
          </cell>
          <cell r="G102">
            <v>26313.144264359289</v>
          </cell>
          <cell r="H102">
            <v>2209.7164637439846</v>
          </cell>
          <cell r="I102">
            <v>23411.395396337513</v>
          </cell>
        </row>
        <row r="103">
          <cell r="A103">
            <v>92</v>
          </cell>
          <cell r="B103">
            <v>57065.720440030731</v>
          </cell>
          <cell r="C103">
            <v>468917.66002753342</v>
          </cell>
          <cell r="D103">
            <v>570.65720440030736</v>
          </cell>
          <cell r="E103">
            <v>4689.1766002753347</v>
          </cell>
          <cell r="F103">
            <v>1815.1395518924298</v>
          </cell>
          <cell r="G103">
            <v>20509.646528315738</v>
          </cell>
          <cell r="H103">
            <v>1529.8109496922762</v>
          </cell>
          <cell r="I103">
            <v>18165.05822817807</v>
          </cell>
        </row>
        <row r="104">
          <cell r="A104">
            <v>93</v>
          </cell>
          <cell r="B104">
            <v>41265.674086943036</v>
          </cell>
          <cell r="C104">
            <v>378881.46405240073</v>
          </cell>
          <cell r="D104">
            <v>412.65674086943039</v>
          </cell>
          <cell r="E104">
            <v>3788.8146405240072</v>
          </cell>
          <cell r="F104">
            <v>1244.4823474921225</v>
          </cell>
          <cell r="G104">
            <v>15820.469928040404</v>
          </cell>
          <cell r="H104">
            <v>1038.1539770574072</v>
          </cell>
          <cell r="I104">
            <v>13926.0626077784</v>
          </cell>
        </row>
        <row r="105">
          <cell r="A105">
            <v>94</v>
          </cell>
          <cell r="B105">
            <v>29595.017717602521</v>
          </cell>
          <cell r="C105">
            <v>306132.98674667475</v>
          </cell>
          <cell r="D105">
            <v>295.95017717602519</v>
          </cell>
          <cell r="E105">
            <v>3061.3298674667476</v>
          </cell>
          <cell r="F105">
            <v>831.82560662269202</v>
          </cell>
          <cell r="G105">
            <v>12031.655287516396</v>
          </cell>
          <cell r="H105">
            <v>683.85051803467945</v>
          </cell>
          <cell r="I105">
            <v>10500.990353783021</v>
          </cell>
        </row>
        <row r="106">
          <cell r="A106">
            <v>95</v>
          </cell>
          <cell r="B106">
            <v>20445.832455536533</v>
          </cell>
          <cell r="C106">
            <v>243708.89125623539</v>
          </cell>
          <cell r="D106">
            <v>204.45832455536532</v>
          </cell>
          <cell r="E106">
            <v>2437.0889125623539</v>
          </cell>
          <cell r="F106">
            <v>535.87542944666689</v>
          </cell>
          <cell r="G106">
            <v>8970.3254200496485</v>
          </cell>
          <cell r="H106">
            <v>433.6462671689842</v>
          </cell>
          <cell r="I106">
            <v>7751.7809637684713</v>
          </cell>
        </row>
        <row r="107">
          <cell r="A107">
            <v>96</v>
          </cell>
          <cell r="B107">
            <v>13549.482785060238</v>
          </cell>
          <cell r="C107">
            <v>189488.9527394262</v>
          </cell>
          <cell r="D107">
            <v>135.49482785060238</v>
          </cell>
          <cell r="E107">
            <v>1894.8895273942619</v>
          </cell>
          <cell r="F107">
            <v>331.41710489130162</v>
          </cell>
          <cell r="G107">
            <v>6533.2365074872951</v>
          </cell>
          <cell r="H107">
            <v>263.66969096600042</v>
          </cell>
          <cell r="I107">
            <v>5585.7917437901642</v>
          </cell>
        </row>
        <row r="108">
          <cell r="A108">
            <v>97</v>
          </cell>
          <cell r="B108">
            <v>8573.7691600911512</v>
          </cell>
          <cell r="C108">
            <v>143571.95167260477</v>
          </cell>
          <cell r="D108">
            <v>85.737691600911518</v>
          </cell>
          <cell r="E108">
            <v>1435.7195167260477</v>
          </cell>
          <cell r="F108">
            <v>195.92227704069921</v>
          </cell>
          <cell r="G108">
            <v>4638.3469800930334</v>
          </cell>
          <cell r="H108">
            <v>153.05343124024347</v>
          </cell>
          <cell r="I108">
            <v>3920.4872217300094</v>
          </cell>
        </row>
        <row r="109">
          <cell r="A109">
            <v>98</v>
          </cell>
          <cell r="B109">
            <v>5154.1232674342382</v>
          </cell>
          <cell r="C109">
            <v>105745.78623241518</v>
          </cell>
          <cell r="D109">
            <v>51.541232674342382</v>
          </cell>
          <cell r="E109">
            <v>1057.4578623241518</v>
          </cell>
          <cell r="F109">
            <v>110.1845854397877</v>
          </cell>
          <cell r="G109">
            <v>3202.6274633669855</v>
          </cell>
          <cell r="H109">
            <v>84.413969102616505</v>
          </cell>
          <cell r="I109">
            <v>2673.8985322049093</v>
          </cell>
        </row>
        <row r="110">
          <cell r="A110">
            <v>99</v>
          </cell>
          <cell r="B110">
            <v>2927.2158210090861</v>
          </cell>
          <cell r="C110">
            <v>75509.983822792594</v>
          </cell>
          <cell r="D110">
            <v>29.272158210090861</v>
          </cell>
          <cell r="E110">
            <v>755.09983822792594</v>
          </cell>
          <cell r="F110">
            <v>58.643352765445314</v>
          </cell>
          <cell r="G110">
            <v>2145.1696010428336</v>
          </cell>
          <cell r="H110">
            <v>44.007273660399882</v>
          </cell>
          <cell r="I110">
            <v>1767.6196819288707</v>
          </cell>
        </row>
        <row r="111">
          <cell r="A111">
            <v>100</v>
          </cell>
          <cell r="B111">
            <v>1561.4038327904182</v>
          </cell>
          <cell r="C111">
            <v>52123.889025089382</v>
          </cell>
          <cell r="D111">
            <v>15.614038327904183</v>
          </cell>
          <cell r="E111">
            <v>521.23889025089386</v>
          </cell>
          <cell r="F111">
            <v>29.371194555354453</v>
          </cell>
          <cell r="G111">
            <v>1390.0697628149076</v>
          </cell>
          <cell r="H111">
            <v>21.564175391402362</v>
          </cell>
          <cell r="I111">
            <v>1129.4503176894607</v>
          </cell>
        </row>
        <row r="112">
          <cell r="A112">
            <v>101</v>
          </cell>
          <cell r="B112">
            <v>777.18106249194136</v>
          </cell>
          <cell r="C112">
            <v>34673.037335011373</v>
          </cell>
          <cell r="D112">
            <v>7.7718106249194134</v>
          </cell>
          <cell r="E112">
            <v>346.73037335011372</v>
          </cell>
          <cell r="F112">
            <v>13.75715622745027</v>
          </cell>
          <cell r="G112">
            <v>868.8308725640137</v>
          </cell>
          <cell r="H112">
            <v>9.8712509149905632</v>
          </cell>
          <cell r="I112">
            <v>695.46568588895684</v>
          </cell>
        </row>
        <row r="113">
          <cell r="A113">
            <v>102</v>
          </cell>
          <cell r="B113">
            <v>358.52908226598913</v>
          </cell>
          <cell r="C113">
            <v>22151.168462478403</v>
          </cell>
          <cell r="D113">
            <v>3.5852908226598914</v>
          </cell>
          <cell r="E113">
            <v>221.51168462478404</v>
          </cell>
          <cell r="F113">
            <v>5.985345602530856</v>
          </cell>
          <cell r="G113">
            <v>522.10049921389998</v>
          </cell>
          <cell r="H113">
            <v>4.1927001912009105</v>
          </cell>
          <cell r="I113">
            <v>411.34465690150796</v>
          </cell>
        </row>
        <row r="114">
          <cell r="A114">
            <v>103</v>
          </cell>
          <cell r="B114">
            <v>152.00650816619677</v>
          </cell>
          <cell r="C114">
            <v>13541.096656284244</v>
          </cell>
          <cell r="D114">
            <v>1.5200650816619676</v>
          </cell>
          <cell r="E114">
            <v>135.41096656284245</v>
          </cell>
          <cell r="F114">
            <v>2.4000547798709642</v>
          </cell>
          <cell r="G114">
            <v>300.58881458911594</v>
          </cell>
          <cell r="H114">
            <v>1.6400222390399803</v>
          </cell>
          <cell r="I114">
            <v>232.88333130769473</v>
          </cell>
        </row>
        <row r="115">
          <cell r="A115">
            <v>104</v>
          </cell>
          <cell r="B115">
            <v>58.874402317224622</v>
          </cell>
          <cell r="C115">
            <v>7885.3994006533185</v>
          </cell>
          <cell r="D115">
            <v>0.58874402317224628</v>
          </cell>
          <cell r="E115">
            <v>78.853994006533185</v>
          </cell>
          <cell r="F115">
            <v>0.87998969820899653</v>
          </cell>
          <cell r="G115">
            <v>165.17784802627352</v>
          </cell>
          <cell r="H115">
            <v>0.58561768662287339</v>
          </cell>
          <cell r="I115">
            <v>125.75085102300693</v>
          </cell>
        </row>
        <row r="116">
          <cell r="A116">
            <v>105</v>
          </cell>
          <cell r="B116">
            <v>20.625535646232997</v>
          </cell>
          <cell r="C116">
            <v>4362.6470214608553</v>
          </cell>
          <cell r="D116">
            <v>0.20625535646232998</v>
          </cell>
          <cell r="E116">
            <v>43.626470214608553</v>
          </cell>
          <cell r="F116">
            <v>0.29124567503675031</v>
          </cell>
          <cell r="G116">
            <v>86.323854019740338</v>
          </cell>
          <cell r="H116">
            <v>0.18811799680558533</v>
          </cell>
          <cell r="I116">
            <v>64.510618912436058</v>
          </cell>
        </row>
        <row r="117">
          <cell r="A117">
            <v>106</v>
          </cell>
          <cell r="B117">
            <v>6.4823112031017986</v>
          </cell>
          <cell r="C117">
            <v>2279.199887062673</v>
          </cell>
          <cell r="D117">
            <v>6.4823112031017982E-2</v>
          </cell>
          <cell r="E117">
            <v>22.791998870626731</v>
          </cell>
          <cell r="F117">
            <v>8.499031857442034E-2</v>
          </cell>
          <cell r="G117">
            <v>42.697383805131778</v>
          </cell>
          <cell r="H117">
            <v>5.2578762558911349E-2</v>
          </cell>
          <cell r="I117">
            <v>31.301384369818415</v>
          </cell>
        </row>
        <row r="118">
          <cell r="A118">
            <v>107</v>
          </cell>
          <cell r="B118">
            <v>1.8150471368685031</v>
          </cell>
          <cell r="C118">
            <v>1119.7089670733512</v>
          </cell>
          <cell r="D118">
            <v>1.8150471368685032E-2</v>
          </cell>
          <cell r="E118">
            <v>11.197089670733513</v>
          </cell>
          <cell r="F118">
            <v>2.0167206543402361E-2</v>
          </cell>
          <cell r="G118">
            <v>19.905384934505044</v>
          </cell>
          <cell r="H118">
            <v>1.1091970859059845E-2</v>
          </cell>
          <cell r="I118">
            <v>14.306840099138288</v>
          </cell>
        </row>
        <row r="119">
          <cell r="A119">
            <v>108</v>
          </cell>
          <cell r="B119">
            <v>0.18150471368685026</v>
          </cell>
          <cell r="C119">
            <v>514.69265799628647</v>
          </cell>
          <cell r="D119">
            <v>1.8150471368685026E-3</v>
          </cell>
          <cell r="E119">
            <v>5.146926579962865</v>
          </cell>
          <cell r="F119">
            <v>2.0167351747173304E-3</v>
          </cell>
          <cell r="G119">
            <v>8.7082952637715323</v>
          </cell>
          <cell r="H119">
            <v>1.109211606283079E-3</v>
          </cell>
          <cell r="I119">
            <v>6.1348319737900994</v>
          </cell>
        </row>
        <row r="120">
          <cell r="A120">
            <v>109</v>
          </cell>
          <cell r="B120">
            <v>1.8150471368685021E-2</v>
          </cell>
          <cell r="C120">
            <v>220.43483080490105</v>
          </cell>
          <cell r="D120">
            <v>1.8150471368685021E-4</v>
          </cell>
          <cell r="E120">
            <v>2.2043483080490107</v>
          </cell>
          <cell r="F120">
            <v>2.0168803784882794E-4</v>
          </cell>
          <cell r="G120">
            <v>3.5613686838086669</v>
          </cell>
          <cell r="H120">
            <v>1.1093568100540283E-4</v>
          </cell>
          <cell r="I120">
            <v>2.4591945297841615</v>
          </cell>
        </row>
        <row r="121">
          <cell r="A121">
            <v>110</v>
          </cell>
          <cell r="B121">
            <v>1.8150471368685017E-3</v>
          </cell>
          <cell r="C121">
            <v>87.613504786015753</v>
          </cell>
          <cell r="D121">
            <v>1.8150471368685018E-5</v>
          </cell>
          <cell r="E121">
            <v>0.8761350478601575</v>
          </cell>
          <cell r="F121">
            <v>2.0183324161977741E-5</v>
          </cell>
          <cell r="G121">
            <v>1.3570203757596562</v>
          </cell>
          <cell r="H121">
            <v>1.1108088477635232E-5</v>
          </cell>
          <cell r="I121">
            <v>0.91895285182957742</v>
          </cell>
        </row>
        <row r="122">
          <cell r="A122">
            <v>111</v>
          </cell>
          <cell r="B122">
            <v>1.8150471368685013E-4</v>
          </cell>
          <cell r="C122">
            <v>32.012626748736515</v>
          </cell>
          <cell r="D122">
            <v>1.8150471368685013E-6</v>
          </cell>
          <cell r="E122">
            <v>0.32012626748736517</v>
          </cell>
          <cell r="F122">
            <v>2.0328527932927213E-6</v>
          </cell>
          <cell r="G122">
            <v>0.48088532789949856</v>
          </cell>
          <cell r="H122">
            <v>1.1253292248584706E-6</v>
          </cell>
          <cell r="I122">
            <v>0.32082219415581598</v>
          </cell>
        </row>
        <row r="123">
          <cell r="A123">
            <v>112</v>
          </cell>
          <cell r="B123">
            <v>1.8150471368685008E-5</v>
          </cell>
          <cell r="C123">
            <v>10.717270694142227</v>
          </cell>
          <cell r="D123">
            <v>1.8150471368685007E-7</v>
          </cell>
          <cell r="E123">
            <v>0.10717270694142228</v>
          </cell>
          <cell r="F123">
            <v>2.1780565642422007E-7</v>
          </cell>
          <cell r="G123">
            <v>0.16075906041213342</v>
          </cell>
          <cell r="H123">
            <v>1.2705329958079505E-7</v>
          </cell>
          <cell r="I123">
            <v>0.10717270694142228</v>
          </cell>
        </row>
        <row r="124">
          <cell r="A124">
            <v>113</v>
          </cell>
          <cell r="B124">
            <v>1.8150471368685004E-6</v>
          </cell>
          <cell r="C124">
            <v>2.6793176735355568</v>
          </cell>
          <cell r="D124">
            <v>1.8150471368685005E-8</v>
          </cell>
          <cell r="E124">
            <v>2.679317673535557E-2</v>
          </cell>
          <cell r="F124">
            <v>3.630094273737001E-8</v>
          </cell>
          <cell r="G124">
            <v>5.358635347071114E-2</v>
          </cell>
          <cell r="H124">
            <v>2.7225707053027509E-8</v>
          </cell>
          <cell r="I124">
            <v>4.0189765103033355E-2</v>
          </cell>
        </row>
        <row r="125">
          <cell r="A125">
            <v>114</v>
          </cell>
          <cell r="B125">
            <v>1.8150471368685004E-6</v>
          </cell>
          <cell r="C125">
            <v>2.6793176735355568</v>
          </cell>
          <cell r="D125">
            <v>1.8150471368685005E-8</v>
          </cell>
          <cell r="E125">
            <v>2.679317673535557E-2</v>
          </cell>
          <cell r="F125">
            <v>1.8150471368685005E-8</v>
          </cell>
          <cell r="G125">
            <v>2.679317673535557E-2</v>
          </cell>
          <cell r="H125">
            <v>9.0752356843425026E-9</v>
          </cell>
          <cell r="I125">
            <v>1.3396588367677785E-2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S-97"/>
      <sheetName val="CF"/>
      <sheetName val="Changes"/>
      <sheetName val="RJE 97"/>
      <sheetName val="FS-98"/>
      <sheetName val="RJE 98"/>
      <sheetName val="Equity roll 98"/>
      <sheetName val="FS-99"/>
      <sheetName val="AJE 99"/>
      <sheetName val="RJE 99"/>
      <sheetName val="Equity roll 99"/>
      <sheetName val="FS_97"/>
      <sheetName val="yO302.1"/>
      <sheetName val="SMSTemp"/>
      <sheetName val="Sheet1"/>
      <sheetName val="2002"/>
      <sheetName val="Combined"/>
      <sheetName val="HKM RTC Crude costs"/>
      <sheetName val="Contents"/>
      <sheetName val="База"/>
      <sheetName val="Anlagevermögen"/>
      <sheetName val="Loans_010107"/>
      <sheetName val="U2.1010"/>
      <sheetName val="JobDetails"/>
      <sheetName val="客戶清單customer list"/>
      <sheetName val="F-1,2,3_97"/>
      <sheetName val="Cash Flow - 2004 Workings"/>
      <sheetName val="Bal Sheet 2322.1"/>
      <sheetName val="Income Statement"/>
      <sheetName val="Ratios"/>
      <sheetName val="Balance Sheet"/>
      <sheetName val="группа"/>
      <sheetName val="Workings"/>
      <sheetName val="Macroeconomic Assumptions"/>
      <sheetName val="misc"/>
      <sheetName val="ЯНВАРЬ"/>
      <sheetName val="Tabeller"/>
      <sheetName val="Bal Sheet"/>
      <sheetName val="Data"/>
      <sheetName val="1 класс"/>
      <sheetName val="2 класс"/>
      <sheetName val="3 класс"/>
      <sheetName val="4 класс"/>
      <sheetName val="5 класс"/>
    </sheetNames>
    <sheetDataSet>
      <sheetData sheetId="0" refreshError="1">
        <row r="90">
          <cell r="BA90">
            <v>4405391</v>
          </cell>
        </row>
      </sheetData>
      <sheetData sheetId="1">
        <row r="90">
          <cell r="BA90">
            <v>4405391</v>
          </cell>
        </row>
      </sheetData>
      <sheetData sheetId="2">
        <row r="90">
          <cell r="BA90">
            <v>4405391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113 "/>
      <sheetName val="113  (2)"/>
      <sheetName val="121"/>
      <sheetName val="122"/>
      <sheetName val="125"/>
      <sheetName val="132_2"/>
      <sheetName val="свод 139"/>
      <sheetName val="гсм"/>
      <sheetName val="гсм 010"/>
      <sheetName val="проч  _2_"/>
      <sheetName val="проч "/>
      <sheetName val="общее"/>
      <sheetName val="роддом"/>
      <sheetName val="141_1 "/>
      <sheetName val="141_2"/>
      <sheetName val="142"/>
      <sheetName val="144"/>
      <sheetName val="145_2"/>
      <sheetName val="146"/>
      <sheetName val="расш по 146 "/>
      <sheetName val="расш по 146  _2_"/>
      <sheetName val="149"/>
      <sheetName val="расш_ 149"/>
      <sheetName val="151"/>
      <sheetName val="159"/>
      <sheetName val="159 расш"/>
      <sheetName val="431"/>
      <sheetName val="СВОД  ГП"/>
      <sheetName val="СВОД  ГП _2_"/>
      <sheetName val="Лист3"/>
      <sheetName val="Main"/>
      <sheetName val="2"/>
      <sheetName val="Изменения"/>
      <sheetName val="1"/>
      <sheetName val="бюджет 2008 галиц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  <sheetName val="СВОД 2009_аппарат"/>
      <sheetName val="22"/>
      <sheetName val="СМП_СЗТ_моделирование"/>
      <sheetName val="1.1_нцоз_прогноз"/>
      <sheetName val="bop-weo"/>
      <sheetName val="Main"/>
      <sheetName val="2"/>
      <sheetName val="Изменения"/>
      <sheetName val="1"/>
      <sheetName val="DEPLETION TOOL"/>
      <sheetName val="FY16_"/>
      <sheetName val="расш по 146  _2_"/>
      <sheetName val="067 100 (апп не имеющ.право) "/>
      <sheetName val="Население "/>
      <sheetName val="7"/>
      <sheetName val="Общий охват"/>
      <sheetName val="охват по напр"/>
      <sheetName val="Активные меры занятости"/>
      <sheetName val="меры по Труд"/>
      <sheetName val="Свод обучение "/>
      <sheetName val="Трудоустройство вариант 2"/>
      <sheetName val="Трудоустройство 2"/>
      <sheetName val="Свод обучение"/>
      <sheetName val="Серпін"/>
      <sheetName val="обучение Типо (МОН)"/>
      <sheetName val="краткосрочные"/>
      <sheetName val="продолжающие"/>
      <sheetName val="ЖК  обучение"/>
      <sheetName val="ЖК Гранты"/>
      <sheetName val=" ЖК кредиты"/>
      <sheetName val="гранты 100,200 мрп"/>
      <sheetName val="срм на дому"/>
      <sheetName val="МП с учетом жас маман"/>
      <sheetName val="Обучение ОСП"/>
      <sheetName val="Кредиты доп средства"/>
      <sheetName val="Свод микрокредит"/>
      <sheetName val="кредит город"/>
      <sheetName val="кредит село"/>
      <sheetName val="кредит село (нац. фонд)"/>
      <sheetName val="кредитование за счет возратных "/>
      <sheetName val="2 напр. дополнительные рм."/>
      <sheetName val="Гарантирование микрокредитов"/>
      <sheetName val="Операционные затраты МФО"/>
      <sheetName val="ООР"/>
      <sheetName val="Переходящие с СРМ, МП, ООР"/>
      <sheetName val=" трудовая мобильность сводная"/>
      <sheetName val="переселение из южных"/>
      <sheetName val="Оралманы"/>
      <sheetName val="субсидии работодателям"/>
      <sheetName val="развитие инфрастр. и ЖКХ"/>
      <sheetName val="инфраструктуры в разрезе"/>
      <sheetName val="финансы (уточнены)"/>
      <sheetName val="финансы (анализ)"/>
      <sheetName val="финансы продолжение (анализ)"/>
      <sheetName val="кредит город (анализ)"/>
      <sheetName val="финансы"/>
      <sheetName val="финансы 2"/>
      <sheetName val="фин продолж"/>
      <sheetName val="консалт"/>
      <sheetName val="vars"/>
    </sheetNames>
    <sheetDataSet>
      <sheetData sheetId="0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2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3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113 "/>
      <sheetName val="113  (2)"/>
      <sheetName val="121"/>
      <sheetName val="122"/>
      <sheetName val="125"/>
      <sheetName val="132_2"/>
      <sheetName val="свод 139"/>
      <sheetName val="гсм"/>
      <sheetName val="гсм 010"/>
      <sheetName val="проч  _2_"/>
      <sheetName val="проч "/>
      <sheetName val="общее"/>
      <sheetName val="роддом"/>
      <sheetName val="141_1 "/>
      <sheetName val="141_2"/>
      <sheetName val="142"/>
      <sheetName val="144"/>
      <sheetName val="145_2"/>
      <sheetName val="146"/>
      <sheetName val="расш по 146 "/>
      <sheetName val="расш по 146  _2_"/>
      <sheetName val="149"/>
      <sheetName val="расш_ 149"/>
      <sheetName val="151"/>
      <sheetName val="159"/>
      <sheetName val="159 расш"/>
      <sheetName val="431"/>
      <sheetName val="СВОД  ГП"/>
      <sheetName val="СВОД  ГП _2_"/>
      <sheetName val="Лист3"/>
      <sheetName val="Main"/>
      <sheetName val="2"/>
      <sheetName val="Изменения"/>
      <sheetName val="1"/>
      <sheetName val="бюджет 2008 галиц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обег"/>
      <sheetName val="ст-ть"/>
      <sheetName val="Автобаза"/>
      <sheetName val="Нацбанк"/>
      <sheetName val="Гату"/>
      <sheetName val="ЦКО"/>
      <sheetName val="БФ"/>
      <sheetName val="Фонд"/>
      <sheetName val="Тариф"/>
      <sheetName val="расп приб"/>
      <sheetName val="движ.ден 4"/>
      <sheetName val="8 движ денег"/>
      <sheetName val="уставный"/>
      <sheetName val="з-плата послед-проверено"/>
      <sheetName val="Свод ФОТ-проверено"/>
      <sheetName val="фин план утвержд"/>
      <sheetName val="Тариф (2)"/>
      <sheetName val="фин план"/>
      <sheetName val="прям"/>
      <sheetName val="накл"/>
      <sheetName val="расх  пер"/>
      <sheetName val="прочие прямые"/>
      <sheetName val="тран-свод 21"/>
      <sheetName val="свод затрат 7"/>
      <sheetName val="смета 1 8"/>
      <sheetName val="Свот ФОТ-2"/>
      <sheetName val="ФОТ-вар Абдул"/>
      <sheetName val="соц.выпл12а"/>
      <sheetName val="подг кадр 13"/>
      <sheetName val="команд 14"/>
      <sheetName val=" команд (2) 15"/>
      <sheetName val="аморт свод 16"/>
      <sheetName val="амр.приоб. 18"/>
      <sheetName val="матер1 19"/>
      <sheetName val="матер2 20 "/>
      <sheetName val="трансп Автобазы 22"/>
      <sheetName val="связь 23"/>
      <sheetName val="коммун 24"/>
      <sheetName val="ремонт 25"/>
      <sheetName val="охрана 25а"/>
      <sheetName val="пер. изд 27"/>
      <sheetName val="нормы бенз 02г."/>
      <sheetName val="предст 28"/>
      <sheetName val="усл.банка 28а"/>
      <sheetName val="аренда 29"/>
      <sheetName val="аудит 30"/>
      <sheetName val="налоги 31"/>
      <sheetName val="трансп-расш 32"/>
      <sheetName val="Тариф анализ"/>
      <sheetName val="анализ на  1"/>
      <sheetName val="нормы бен 01г"/>
      <sheetName val="2"/>
      <sheetName val="амр тек "/>
      <sheetName val="кальк 2 (2)"/>
      <sheetName val="товар прод3 (2)"/>
      <sheetName val="движ.ден 4 (2)"/>
      <sheetName val="кальк 2"/>
      <sheetName val="товар прод3"/>
      <sheetName val="фин отч 5"/>
      <sheetName val="Анализ ФОТ"/>
      <sheetName val="з-плата"/>
      <sheetName val="Контр"/>
      <sheetName val="ФОТ-расш. Асима"/>
      <sheetName val="Info"/>
      <sheetName val="Нет_2002г."/>
      <sheetName val="7.1"/>
      <sheetName val="Апрель"/>
      <sheetName val="Май"/>
      <sheetName val="Июнь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>
        <row r="10">
          <cell r="B10" t="str">
            <v>В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31"/>
      <sheetName val="31 aralik"/>
      <sheetName val="тара 2000"/>
      <sheetName val="Фор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31"/>
      <sheetName val="31 aralik"/>
      <sheetName val="База"/>
      <sheetName val="FP20DB (3)"/>
      <sheetName val="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Проч.расх."/>
      <sheetName val="Содержание"/>
      <sheetName val="US Dollar 2003"/>
      <sheetName val="SDR 2003"/>
      <sheetName val="ЯНВАРЬ"/>
      <sheetName val="Ввод"/>
      <sheetName val="BY Line Item"/>
      <sheetName val="Captions"/>
      <sheetName val="hiddenА"/>
      <sheetName val="K31X"/>
      <sheetName val="jule-september2000"/>
      <sheetName val="Consolidator Inputs"/>
      <sheetName val="SETUP"/>
      <sheetName val="Control"/>
      <sheetName val="Language"/>
      <sheetName val="Configuration"/>
      <sheetName val="Lists"/>
      <sheetName val="Checks"/>
      <sheetName val="B-4"/>
      <sheetName val="DCF"/>
      <sheetName val="ATI"/>
      <sheetName val="Test catalysts"/>
      <sheetName val="Hidden"/>
      <sheetName val="GAAP TB 30.08.01  detail p&amp;l"/>
      <sheetName val="Synthèse"/>
      <sheetName val="AFE's  By Afe"/>
      <sheetName val="DTL"/>
      <sheetName val="General"/>
      <sheetName val="Book to tax"/>
      <sheetName val="Форма2"/>
      <sheetName val="confwh"/>
      <sheetName val="Excess Calc Payroll"/>
      <sheetName val="Cost 99v98"/>
      <sheetName val="Проек_расх"/>
      <sheetName val="Проч_расх_"/>
      <sheetName val="US_Dollar_2003"/>
      <sheetName val="SDR_2003"/>
      <sheetName val="BY_Line_Item"/>
      <sheetName val="KCC"/>
      <sheetName val="SMSTemp"/>
      <sheetName val="Kolommen_balans"/>
    </sheetNames>
    <sheetDataSet>
      <sheetData sheetId="0" refreshError="1">
        <row r="3">
          <cell r="A3">
            <v>1</v>
          </cell>
          <cell r="B3" t="str">
            <v>Подготовительные работы (рекогносцировка местности, сбор данных). Площадь А</v>
          </cell>
        </row>
        <row r="4">
          <cell r="A4">
            <v>2</v>
          </cell>
          <cell r="B4" t="str">
            <v>Подготовительные работы (рекогносцировка местности, сбор данных,экологический мониторинг). Площадь Б</v>
          </cell>
        </row>
        <row r="5">
          <cell r="A5">
            <v>3</v>
          </cell>
          <cell r="B5" t="str">
            <v>Подготовительные работы (сбор данных,экологический мониторинг). Площадь С.</v>
          </cell>
        </row>
        <row r="6">
          <cell r="A6">
            <v>4</v>
          </cell>
          <cell r="B6" t="str">
            <v>Гравиразведка (полевые работы, обработка,интерпретацмя). Площадь А.</v>
          </cell>
        </row>
        <row r="7">
          <cell r="A7">
            <v>5</v>
          </cell>
          <cell r="B7" t="str">
            <v>Гравиразведка. Площадь С.</v>
          </cell>
        </row>
        <row r="8">
          <cell r="A8">
            <v>6</v>
          </cell>
          <cell r="B8" t="str">
            <v>Полевые сейсмические работы (мобилизационные и вспомогательные работы включительно).Площадь А.</v>
          </cell>
        </row>
        <row r="9">
          <cell r="A9">
            <v>7</v>
          </cell>
          <cell r="B9" t="str">
            <v>Полевые сейсмические работы. Площадь В.</v>
          </cell>
        </row>
        <row r="10">
          <cell r="A10">
            <v>8</v>
          </cell>
          <cell r="B10" t="str">
            <v>Полевые сейсмические работы. Площадь С.</v>
          </cell>
        </row>
        <row r="11">
          <cell r="A11">
            <v>9</v>
          </cell>
          <cell r="B11" t="str">
            <v>Переобработка. Площадь А.</v>
          </cell>
        </row>
        <row r="12">
          <cell r="A12">
            <v>10</v>
          </cell>
          <cell r="B12" t="str">
            <v>Обработка. Площадь Б.</v>
          </cell>
        </row>
        <row r="13">
          <cell r="A13">
            <v>11</v>
          </cell>
          <cell r="B13" t="str">
            <v>Обработка. Площадь С.</v>
          </cell>
        </row>
        <row r="14">
          <cell r="A14">
            <v>12</v>
          </cell>
          <cell r="B14" t="str">
            <v>Переобработка. Площадь В.</v>
          </cell>
        </row>
        <row r="15">
          <cell r="A15">
            <v>13</v>
          </cell>
          <cell r="B15" t="str">
            <v>Переобработка. Площадь С.</v>
          </cell>
        </row>
        <row r="16">
          <cell r="A16">
            <v>14</v>
          </cell>
          <cell r="B16" t="str">
            <v>Интерпретация. Площадь А.</v>
          </cell>
        </row>
        <row r="17">
          <cell r="A17">
            <v>15</v>
          </cell>
          <cell r="B17" t="str">
            <v>Интерпретация. Площадь Б</v>
          </cell>
        </row>
        <row r="18">
          <cell r="A18">
            <v>16</v>
          </cell>
          <cell r="B18" t="str">
            <v>Интерпретация. Площадь С.</v>
          </cell>
        </row>
        <row r="19">
          <cell r="A19">
            <v>17</v>
          </cell>
          <cell r="B19" t="str">
            <v>Непредвиденные затраты.Площадь А.</v>
          </cell>
        </row>
        <row r="20">
          <cell r="A20">
            <v>18</v>
          </cell>
          <cell r="B20" t="str">
            <v>Непредвиденные затраты.Площадь Б.</v>
          </cell>
        </row>
        <row r="21">
          <cell r="A21">
            <v>19</v>
          </cell>
          <cell r="B21" t="str">
            <v>Непредвиденные затраты.Площадь С.</v>
          </cell>
        </row>
        <row r="22">
          <cell r="A22">
            <v>20</v>
          </cell>
          <cell r="B22" t="str">
            <v>Обучение (сейсморазведка). Площадь Б.</v>
          </cell>
        </row>
        <row r="23">
          <cell r="A23">
            <v>21</v>
          </cell>
          <cell r="B23" t="str">
            <v>Обучение (сейсморазведка). Площадь С.</v>
          </cell>
        </row>
        <row r="24">
          <cell r="A24">
            <v>22</v>
          </cell>
          <cell r="B24" t="str">
            <v xml:space="preserve">Межсезонный простой, демобилизация, простой по погодным условиям, возмещаемые затраты. Площадь Б </v>
          </cell>
        </row>
        <row r="25">
          <cell r="A25">
            <v>23</v>
          </cell>
          <cell r="B25" t="str">
            <v xml:space="preserve">Межсезонный простой, демобилизация, простой по погодным условиям, возмещаемые затраты. Площадь С. </v>
          </cell>
        </row>
        <row r="26">
          <cell r="A26">
            <v>24</v>
          </cell>
          <cell r="B26" t="str">
            <v>ОВОС.Площадь А.</v>
          </cell>
        </row>
        <row r="27">
          <cell r="A27">
            <v>25</v>
          </cell>
          <cell r="B27" t="str">
            <v>Выбор подрядчика (сейсморазведка).</v>
          </cell>
        </row>
        <row r="29">
          <cell r="A29" t="str">
            <v>Прямые расходы Операционной структуры</v>
          </cell>
        </row>
        <row r="30">
          <cell r="A30">
            <v>201</v>
          </cell>
          <cell r="B30" t="str">
            <v>Оплата труда</v>
          </cell>
        </row>
        <row r="31">
          <cell r="A31">
            <v>202</v>
          </cell>
          <cell r="B31" t="str">
            <v>Обязательные отчисления (на социальные фонды и т.д.)</v>
          </cell>
        </row>
        <row r="32">
          <cell r="A32">
            <v>203</v>
          </cell>
          <cell r="B32" t="str">
            <v>Аренда офиса</v>
          </cell>
        </row>
        <row r="33">
          <cell r="A33">
            <v>204</v>
          </cell>
          <cell r="B33" t="str">
            <v>Аренда жилья для сотрудников</v>
          </cell>
        </row>
        <row r="34">
          <cell r="A34">
            <v>205</v>
          </cell>
          <cell r="B34" t="str">
            <v>Консалтинг и др. услуги</v>
          </cell>
        </row>
        <row r="35">
          <cell r="A35">
            <v>206</v>
          </cell>
          <cell r="B35" t="str">
            <v>Транспортные расходы</v>
          </cell>
        </row>
        <row r="36">
          <cell r="A36">
            <v>207</v>
          </cell>
          <cell r="B36" t="str">
            <v>Услуги связи и средства связи</v>
          </cell>
        </row>
        <row r="37">
          <cell r="A37">
            <v>208</v>
          </cell>
          <cell r="B37" t="str">
            <v>Представительские расходы</v>
          </cell>
        </row>
        <row r="38">
          <cell r="A38">
            <v>209</v>
          </cell>
          <cell r="B38" t="str">
            <v>Прочие расходы (связанные с производством)</v>
          </cell>
        </row>
        <row r="39">
          <cell r="A39">
            <v>210</v>
          </cell>
          <cell r="B39" t="str">
            <v>Командировочные расходы для участника ЯННК</v>
          </cell>
        </row>
        <row r="40">
          <cell r="A40">
            <v>211</v>
          </cell>
          <cell r="B40" t="str">
            <v>Охрана офиса</v>
          </cell>
        </row>
        <row r="41">
          <cell r="A41" t="str">
            <v>Прочие расходы Операционной Структуры</v>
          </cell>
        </row>
        <row r="42">
          <cell r="A42">
            <v>301</v>
          </cell>
          <cell r="B42" t="str">
            <v>Социальная программа</v>
          </cell>
        </row>
        <row r="43">
          <cell r="A43">
            <v>302</v>
          </cell>
          <cell r="B43" t="str">
            <v>Обучение персонала</v>
          </cell>
        </row>
        <row r="44">
          <cell r="A44">
            <v>303</v>
          </cell>
          <cell r="B44" t="str">
            <v>Командировочные расходы внутри РК</v>
          </cell>
        </row>
        <row r="45">
          <cell r="A45">
            <v>304</v>
          </cell>
          <cell r="B45" t="str">
            <v>Обслуживание и ремонт рабочих станций и программного обеспечения</v>
          </cell>
        </row>
        <row r="46">
          <cell r="A46">
            <v>305</v>
          </cell>
          <cell r="B46" t="str">
            <v xml:space="preserve">Канцелярские, типограф., др. расходы </v>
          </cell>
        </row>
        <row r="47">
          <cell r="A47">
            <v>306</v>
          </cell>
          <cell r="B47" t="str">
            <v>Ремонт офиса</v>
          </cell>
        </row>
        <row r="48">
          <cell r="A48">
            <v>307</v>
          </cell>
          <cell r="B48" t="str">
            <v>Оснастка офиса</v>
          </cell>
        </row>
        <row r="49">
          <cell r="A49">
            <v>308</v>
          </cell>
          <cell r="B49" t="str">
            <v>Офисное оборудование</v>
          </cell>
        </row>
        <row r="50">
          <cell r="A50">
            <v>309</v>
          </cell>
          <cell r="B50" t="str">
            <v>Прочие расходы и затраты</v>
          </cell>
        </row>
        <row r="51">
          <cell r="A51" t="str">
            <v>Доход</v>
          </cell>
        </row>
        <row r="52">
          <cell r="A52">
            <v>401</v>
          </cell>
          <cell r="B52" t="str">
            <v>Аванс ЯННК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Проч.расх."/>
      <sheetName val="Описание"/>
      <sheetName val="Анализ"/>
      <sheetName val="B-4"/>
      <sheetName val="Catalogue"/>
      <sheetName val="Deep Water International"/>
      <sheetName val="Monthly Graphs 01"/>
      <sheetName val="Monthly Graphs 00"/>
      <sheetName val="t0_name"/>
      <sheetName val="ШК"/>
      <sheetName val="Актюбе"/>
      <sheetName val="ССГПО"/>
      <sheetName val="Курс валют"/>
      <sheetName val="ФОИ-Сен25.12"/>
      <sheetName val="#ССЫЛКА"/>
      <sheetName val="Excess Calc Payroll"/>
      <sheetName val="DCF"/>
      <sheetName val="ATI"/>
      <sheetName val="Проек_расх"/>
      <sheetName val="Проч_расх_"/>
      <sheetName val="finbal10"/>
    </sheetNames>
    <sheetDataSet>
      <sheetData sheetId="0" refreshError="1">
        <row r="3">
          <cell r="A3">
            <v>101</v>
          </cell>
          <cell r="B3" t="str">
            <v>Подготовка контракта на использование недр по Проекту между КАЗАХОЙЛ и компетентным органом Республики Казахстан</v>
          </cell>
        </row>
        <row r="4">
          <cell r="A4">
            <v>102</v>
          </cell>
          <cell r="B4" t="str">
            <v>Геолого-геофизическая информация</v>
          </cell>
        </row>
        <row r="5">
          <cell r="A5">
            <v>103</v>
          </cell>
          <cell r="B5" t="str">
            <v>Покупка и анализ космофотоснимков</v>
          </cell>
        </row>
        <row r="6">
          <cell r="A6">
            <v>104</v>
          </cell>
          <cell r="B6" t="str">
            <v>Геодезия и навигация</v>
          </cell>
        </row>
        <row r="7">
          <cell r="A7">
            <v>105</v>
          </cell>
          <cell r="B7" t="str">
            <v>Сбор имеющихся данных по оценке воздействия на окружающую среду и метеорологическим условиям на Площадях Исследований</v>
          </cell>
        </row>
        <row r="8">
          <cell r="A8">
            <v>106</v>
          </cell>
          <cell r="B8" t="str">
            <v>Гравиметрические работы</v>
          </cell>
        </row>
        <row r="9">
          <cell r="A9">
            <v>107</v>
          </cell>
          <cell r="B9" t="str">
            <v>Подготовка, регистрация и экспертиза геофизического технического проекта</v>
          </cell>
        </row>
        <row r="10">
          <cell r="A10">
            <v>108</v>
          </cell>
          <cell r="B10" t="str">
            <v>Подготовка и получение всех необходимых разрешительных документов для выполнения Годовой Рабочей Программы</v>
          </cell>
        </row>
        <row r="11">
          <cell r="A11">
            <v>109</v>
          </cell>
          <cell r="B11" t="str">
            <v>Разработка тендерных документов для выбора подрядчиков для выполнения Годовой Рабочей Программы</v>
          </cell>
        </row>
        <row r="12">
          <cell r="A12">
            <v>1</v>
          </cell>
          <cell r="B12" t="str">
            <v>Подготовительные работы (рекогносцировка местности, сбор и анализ данных и др.)</v>
          </cell>
        </row>
        <row r="13">
          <cell r="A13">
            <v>2</v>
          </cell>
          <cell r="B13" t="str">
            <v>Полевые грависметрические работы мастаба 1:50000 (мобилизационные и вспомогательные работы включительно)</v>
          </cell>
        </row>
        <row r="14">
          <cell r="A14">
            <v>3</v>
          </cell>
          <cell r="B14" t="str">
            <v>Полевые сейсмические работы (мобилизационные и вспомогательные работы включительно)</v>
          </cell>
        </row>
        <row r="15">
          <cell r="A15">
            <v>4</v>
          </cell>
          <cell r="B15" t="str">
            <v>Обработка (переобработка)</v>
          </cell>
        </row>
        <row r="16">
          <cell r="A16">
            <v>5</v>
          </cell>
          <cell r="B16" t="str">
            <v>Интерпретация (перинтерпретация)</v>
          </cell>
        </row>
        <row r="17">
          <cell r="A17">
            <v>6</v>
          </cell>
          <cell r="B17" t="str">
            <v>Непредвиденные затраты</v>
          </cell>
        </row>
        <row r="19">
          <cell r="A19" t="str">
            <v>Прямые расходы Операционной структуры</v>
          </cell>
        </row>
        <row r="20">
          <cell r="A20">
            <v>201</v>
          </cell>
          <cell r="B20" t="str">
            <v>Оплата труда</v>
          </cell>
        </row>
        <row r="21">
          <cell r="A21">
            <v>202</v>
          </cell>
          <cell r="B21" t="str">
            <v>Обязательные отчисления (на социальные фонды и т.д.)</v>
          </cell>
        </row>
        <row r="22">
          <cell r="A22">
            <v>203</v>
          </cell>
          <cell r="B22" t="str">
            <v>Аренда офиса</v>
          </cell>
        </row>
        <row r="23">
          <cell r="A23">
            <v>204</v>
          </cell>
          <cell r="B23" t="str">
            <v>Аренда жилья для сотрудников</v>
          </cell>
        </row>
        <row r="24">
          <cell r="A24">
            <v>205</v>
          </cell>
          <cell r="B24" t="str">
            <v>Консалтинг и др. услуги</v>
          </cell>
        </row>
        <row r="25">
          <cell r="A25">
            <v>206</v>
          </cell>
          <cell r="B25" t="str">
            <v>Транспортные расходы</v>
          </cell>
        </row>
        <row r="26">
          <cell r="A26">
            <v>207</v>
          </cell>
          <cell r="B26" t="str">
            <v>Услуги связи и средства связи</v>
          </cell>
        </row>
        <row r="27">
          <cell r="A27">
            <v>208</v>
          </cell>
          <cell r="B27" t="str">
            <v>Представительские расходы</v>
          </cell>
        </row>
        <row r="28">
          <cell r="A28">
            <v>209</v>
          </cell>
          <cell r="B28" t="str">
            <v>Прочие расходы (связанные с производством)</v>
          </cell>
        </row>
        <row r="29">
          <cell r="A29">
            <v>210</v>
          </cell>
          <cell r="B29" t="str">
            <v>Командировочные расходы для участника ЯННК</v>
          </cell>
        </row>
        <row r="30">
          <cell r="A30">
            <v>211</v>
          </cell>
          <cell r="B30" t="str">
            <v>Охрана офиса</v>
          </cell>
        </row>
        <row r="31">
          <cell r="A31" t="str">
            <v>Прочие расходы Операционной Структуры</v>
          </cell>
        </row>
        <row r="32">
          <cell r="A32">
            <v>301</v>
          </cell>
          <cell r="B32" t="str">
            <v>Социальная программа</v>
          </cell>
        </row>
        <row r="33">
          <cell r="A33">
            <v>302</v>
          </cell>
          <cell r="B33" t="str">
            <v>Обучение персонала</v>
          </cell>
        </row>
        <row r="34">
          <cell r="A34">
            <v>303</v>
          </cell>
          <cell r="B34" t="str">
            <v>Командировочные расходы внутри РК</v>
          </cell>
        </row>
        <row r="35">
          <cell r="A35">
            <v>304</v>
          </cell>
          <cell r="B35" t="str">
            <v>Обслуживание и ремонт рабочих станций и программного обеспечения</v>
          </cell>
        </row>
        <row r="36">
          <cell r="A36">
            <v>305</v>
          </cell>
          <cell r="B36" t="str">
            <v xml:space="preserve">Канцелярские, типограф., др. расходы </v>
          </cell>
        </row>
        <row r="37">
          <cell r="A37">
            <v>306</v>
          </cell>
          <cell r="B37" t="str">
            <v>Ремонт офиса</v>
          </cell>
        </row>
        <row r="38">
          <cell r="A38">
            <v>307</v>
          </cell>
          <cell r="B38" t="str">
            <v>Оснастка офиса</v>
          </cell>
        </row>
        <row r="39">
          <cell r="A39">
            <v>308</v>
          </cell>
          <cell r="B39" t="str">
            <v>Офисное оборудование</v>
          </cell>
        </row>
        <row r="40">
          <cell r="A40">
            <v>309</v>
          </cell>
          <cell r="B40" t="str">
            <v>Прочие расходы и затраты</v>
          </cell>
        </row>
        <row r="41">
          <cell r="A41" t="str">
            <v>Доход</v>
          </cell>
        </row>
        <row r="42">
          <cell r="A42">
            <v>401</v>
          </cell>
          <cell r="B42" t="str">
            <v>Аванс ЯННК</v>
          </cell>
        </row>
      </sheetData>
      <sheetData sheetId="1">
        <row r="3">
          <cell r="A3">
            <v>101</v>
          </cell>
        </row>
      </sheetData>
      <sheetData sheetId="2">
        <row r="3">
          <cell r="A3">
            <v>101</v>
          </cell>
        </row>
      </sheetData>
      <sheetData sheetId="3">
        <row r="3">
          <cell r="A3">
            <v>101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 (свод)"/>
      <sheetName val="141 спец"/>
      <sheetName val="1.1"/>
      <sheetName val="Лист2"/>
      <sheetName val="ЦА"/>
      <sheetName val="Медцентр"/>
      <sheetName val="149"/>
      <sheetName val="ГОН"/>
      <sheetName val="квал."/>
      <sheetName val="Лист3"/>
      <sheetName val="ИТЦ"/>
      <sheetName val="17"/>
      <sheetName val="16"/>
      <sheetName val="18"/>
      <sheetName val="19"/>
      <sheetName val="20 Фонд ППРК"/>
      <sheetName val="20 Фонд ППРК (затраты)"/>
      <sheetName val="021"/>
      <sheetName val="34"/>
      <sheetName val="34-142"/>
      <sheetName val="34-143"/>
      <sheetName val="34-149"/>
      <sheetName val="Екоптер"/>
      <sheetName val="А320"/>
      <sheetName val="ДГР"/>
      <sheetName val="Детский сад"/>
      <sheetName val="свод адмзд."/>
      <sheetName val="ДАЗ"/>
      <sheetName val="ДАЗ (Алматы)"/>
      <sheetName val="Караоткел"/>
      <sheetName val="делегации"/>
      <sheetName val="Лист9"/>
      <sheetName val="КСК"/>
      <sheetName val="Госнаграды"/>
      <sheetName val="Лист15"/>
      <sheetName val="Лист15 (2)"/>
      <sheetName val="52"/>
      <sheetName val="Лист10"/>
      <sheetName val="53"/>
      <sheetName val="Лист16"/>
      <sheetName val="4"/>
      <sheetName val="4-149"/>
      <sheetName val="411-08г."/>
      <sheetName val="за рубеж"/>
      <sheetName val="11"/>
      <sheetName val="11-149"/>
      <sheetName val="11-152"/>
      <sheetName val="2"/>
      <sheetName val="2-149"/>
      <sheetName val="03-149"/>
      <sheetName val="05-149"/>
      <sheetName val="07"/>
      <sheetName val="06"/>
      <sheetName val="8"/>
      <sheetName val="421"/>
      <sheetName val="09"/>
      <sheetName val="411"/>
      <sheetName val="10"/>
      <sheetName val="расчет 10г."/>
      <sheetName val="Нура"/>
      <sheetName val="12"/>
      <sheetName val="013"/>
      <sheetName val="расчет"/>
      <sheetName val="15"/>
      <sheetName val="15-421"/>
      <sheetName val="15-149"/>
      <sheetName val="новая программа"/>
      <sheetName val="новая 369"/>
      <sheetName val="1_1_(свод)"/>
      <sheetName val="141_спец"/>
      <sheetName val="1_1"/>
      <sheetName val="квал_"/>
      <sheetName val="20_Фонд_ППРК"/>
      <sheetName val="20_Фонд_ППРК_(затраты)"/>
      <sheetName val="Детский_сад"/>
      <sheetName val="свод_адмзд_"/>
      <sheetName val="ДАЗ_(Алматы)"/>
      <sheetName val="Лист15_(2)"/>
      <sheetName val="411-08г_"/>
      <sheetName val="за_рубеж"/>
      <sheetName val="расчет_10г_"/>
      <sheetName val="новая_программа"/>
      <sheetName val="новая_36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исп.см."/>
      <sheetName val="из сем"/>
      <sheetName val="Instructions"/>
      <sheetName val="US Dollar 2003"/>
      <sheetName val="SDR 2003"/>
      <sheetName val="Captions"/>
      <sheetName val="1NK"/>
      <sheetName val="form"/>
      <sheetName val="Info"/>
      <sheetName val="#ССЫЛКА"/>
      <sheetName val="Пр2"/>
      <sheetName val="Anlagevermögen"/>
      <sheetName val="Control Settings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Статьи"/>
      <sheetName val="L&amp;E"/>
      <sheetName val="Const"/>
      <sheetName val="Dep_OpEx"/>
      <sheetName val="Input"/>
      <sheetName val="Добыча нефти4"/>
      <sheetName val="поставка сравн13"/>
      <sheetName val="Budget"/>
      <sheetName val="2.2 ОтклОТМ"/>
      <sheetName val="1.3.2 ОТМ"/>
      <sheetName val="Предпр"/>
      <sheetName val="ЦентрЗатр"/>
      <sheetName val="ЕдИзм"/>
      <sheetName val="Cost 99v98"/>
      <sheetName val="cant sim"/>
      <sheetName val="PYTB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FES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группа"/>
      <sheetName val="GAAP TB 31.12.01  detail p&amp;l"/>
      <sheetName val="курсы"/>
      <sheetName val="СписокТЭП"/>
      <sheetName val="ЯНВАРЬ"/>
      <sheetName val="База"/>
      <sheetName val="топливо"/>
      <sheetName val="Потребители"/>
      <sheetName val="Сдача "/>
      <sheetName val=""/>
      <sheetName val="XLR_NoRangeSheet"/>
      <sheetName val="1"/>
      <sheetName val="U2 775 - COGS comparison per su"/>
      <sheetName val="PP&amp;E mvt for 2003"/>
      <sheetName val="GTM BK"/>
      <sheetName val="Consolidator Inputs"/>
      <sheetName val="Auxilliary_Info"/>
      <sheetName val="KreПК"/>
      <sheetName val="Sheet1"/>
      <sheetName val="7.1"/>
      <sheetName val="фот пп2000разбивка"/>
      <sheetName val="Production_Ref Q-1-3"/>
      <sheetName val="ЗАО_н.ит"/>
      <sheetName val="ЗАО_мес"/>
      <sheetName val="Нефт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Добыча_нефти41"/>
      <sheetName val="Добыча_нефти4"/>
      <sheetName val="Добыча_нефти42"/>
      <sheetName val="Добычанефти4"/>
      <sheetName val="поставкасравн13"/>
      <sheetName val="XREF"/>
      <sheetName val="Movements"/>
      <sheetName val="АПК реформа"/>
      <sheetName val="Преискурант"/>
      <sheetName val="стр.245 (2)"/>
      <sheetName val="SETUP"/>
      <sheetName val="МО 0012"/>
      <sheetName val="класс"/>
      <sheetName val="14.1.2.2.(Услуги связи)"/>
      <sheetName val="Осн"/>
      <sheetName val="13 NGDO"/>
      <sheetName val="  2.3.2"/>
      <sheetName val="Ввод"/>
      <sheetName val="12 из 57 АЗС"/>
      <sheetName val="Авансы-1"/>
      <sheetName val="постоянные затраты"/>
      <sheetName val="Бюджет"/>
      <sheetName val="Пок"/>
      <sheetName val="Financial ratios А3"/>
      <sheetName val="2_2 ОтклОТМ"/>
      <sheetName val="1_3_2 ОТМ"/>
      <sheetName val="I. Прогноз доходов"/>
      <sheetName val="свод"/>
      <sheetName val="H3.100 Rollforward"/>
      <sheetName val="Б.мчас (П)"/>
      <sheetName val="Налоги"/>
      <sheetName val="calc"/>
      <sheetName val="Собственный капитал"/>
      <sheetName val="Capex"/>
      <sheetName val="Kolommen_balans"/>
      <sheetName val="SA Procedures"/>
      <sheetName val="Пр 41"/>
      <sheetName val="5R"/>
      <sheetName val="misc"/>
      <sheetName val="finbal10"/>
      <sheetName val="KCC"/>
      <sheetName val="Данные"/>
      <sheetName val="П"/>
      <sheetName val="Production_ref_Q4"/>
      <sheetName val="Sales-COS"/>
      <sheetName val="2008 ГСМ"/>
      <sheetName val="Плата за загрязнение "/>
      <sheetName val="Типограф"/>
      <sheetName val="IS"/>
      <sheetName val="ОборБалФормОтч"/>
      <sheetName val="ТитулЛистОтч"/>
      <sheetName val="2кв."/>
      <sheetName val="ОТиТБ"/>
      <sheetName val="Non-Statistical Sampling Master"/>
      <sheetName val="Global Data"/>
      <sheetName val="SMSTemp"/>
      <sheetName val="A-20"/>
      <sheetName val="канц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Russia Print Version"/>
      <sheetName val="12НК"/>
      <sheetName val="3НК"/>
      <sheetName val="7НК"/>
      <sheetName val="д.7.001"/>
      <sheetName val="-расчет налогов от ФОТ  на 2014"/>
      <sheetName val="Analytics"/>
      <sheetName val="FA Movement Kyrg"/>
      <sheetName val="Reference"/>
      <sheetName val="Список документов"/>
      <sheetName val="перевозки"/>
      <sheetName val="9"/>
      <sheetName val="Hidden"/>
      <sheetName val="ОТЧЕТ КТЖ 01.01.09"/>
      <sheetName val="L-1"/>
      <sheetName val="ввод-вывод ОС авг2004- 2005"/>
      <sheetName val="Форма3.6"/>
      <sheetName val="Graph"/>
      <sheetName val="Pbs_Wbs_ATC"/>
      <sheetName val="GAAP TB 30.09.01  detail p&amp;l"/>
      <sheetName val="FA Movement "/>
      <sheetName val="depreciation testing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Balance Sheet"/>
      <sheetName val="summary"/>
      <sheetName val="Datasheet"/>
      <sheetName val="1 вариант  2009 "/>
      <sheetName val="Служебный ФКРБ"/>
      <sheetName val="Источник финансирования"/>
      <sheetName val="Способ закупки"/>
      <sheetName val="Тип пункта плана"/>
      <sheetName val="Cash flows - PBC"/>
      <sheetName val="FA register"/>
      <sheetName val="Comp06"/>
      <sheetName val="Keys"/>
      <sheetName val="Precios"/>
      <sheetName val="УПРАВЛЕНИЕ1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жн.2004"/>
      <sheetName val="Query1NK"/>
      <sheetName val="Query1NK_KZ"/>
      <sheetName val="1NK"/>
      <sheetName val="РасчСрЗП"/>
      <sheetName val="Предпр"/>
      <sheetName val="ЦентрЗатр"/>
      <sheetName val="ЕдИзм"/>
      <sheetName val="Группы"/>
      <sheetName val="KAZAK RECO ST 99"/>
      <sheetName val="Profit &amp; Loss Total"/>
      <sheetName val="Форма2"/>
      <sheetName val="Assumptions"/>
      <sheetName val="3НК"/>
      <sheetName val="ЯНВАРЬ"/>
      <sheetName val="Форма1"/>
      <sheetName val="FES"/>
    </sheetNames>
    <sheetDataSet>
      <sheetData sheetId="0" refreshError="1"/>
      <sheetData sheetId="1" refreshError="1"/>
      <sheetData sheetId="2" refreshError="1"/>
      <sheetData sheetId="3" refreshError="1">
        <row r="11">
          <cell r="R11">
            <v>9322.9</v>
          </cell>
          <cell r="S11">
            <v>9450.3700000000008</v>
          </cell>
          <cell r="T11">
            <v>9518.6299999999992</v>
          </cell>
        </row>
        <row r="12">
          <cell r="R12">
            <v>9322.9</v>
          </cell>
          <cell r="S12">
            <v>9450.3700000000008</v>
          </cell>
          <cell r="T12">
            <v>9518.6299999999992</v>
          </cell>
        </row>
        <row r="13">
          <cell r="R13">
            <v>9300</v>
          </cell>
          <cell r="S13">
            <v>9430</v>
          </cell>
          <cell r="T13">
            <v>9500</v>
          </cell>
        </row>
        <row r="14">
          <cell r="R14">
            <v>22.9</v>
          </cell>
          <cell r="S14">
            <v>20.37</v>
          </cell>
          <cell r="T14">
            <v>18.63</v>
          </cell>
        </row>
        <row r="15">
          <cell r="R15">
            <v>2150</v>
          </cell>
          <cell r="S15">
            <v>2200</v>
          </cell>
          <cell r="T15">
            <v>2200</v>
          </cell>
        </row>
        <row r="16">
          <cell r="R16">
            <v>808.2</v>
          </cell>
          <cell r="S16">
            <v>751.62</v>
          </cell>
          <cell r="T16">
            <v>699.1</v>
          </cell>
        </row>
        <row r="17">
          <cell r="R17">
            <v>136</v>
          </cell>
          <cell r="S17">
            <v>133.56</v>
          </cell>
          <cell r="T17">
            <v>131.91</v>
          </cell>
        </row>
        <row r="18">
          <cell r="R18">
            <v>3900</v>
          </cell>
          <cell r="S18">
            <v>3900</v>
          </cell>
          <cell r="T18">
            <v>3900</v>
          </cell>
        </row>
        <row r="19">
          <cell r="R19">
            <v>0</v>
          </cell>
          <cell r="S19">
            <v>0</v>
          </cell>
          <cell r="T19">
            <v>0</v>
          </cell>
        </row>
        <row r="25">
          <cell r="R25">
            <v>0</v>
          </cell>
          <cell r="S25">
            <v>0</v>
          </cell>
        </row>
        <row r="26">
          <cell r="R26" t="str">
            <v>-</v>
          </cell>
          <cell r="S26" t="str">
            <v>-</v>
          </cell>
          <cell r="T26" t="str">
            <v>-</v>
          </cell>
        </row>
        <row r="27">
          <cell r="R27" t="str">
            <v>-</v>
          </cell>
          <cell r="S27" t="str">
            <v>-</v>
          </cell>
          <cell r="T27" t="str">
            <v>-</v>
          </cell>
        </row>
        <row r="28">
          <cell r="R28" t="str">
            <v>-</v>
          </cell>
          <cell r="S28" t="str">
            <v>-</v>
          </cell>
          <cell r="T28" t="str">
            <v>-</v>
          </cell>
        </row>
        <row r="29">
          <cell r="R29" t="str">
            <v>-</v>
          </cell>
          <cell r="S29" t="str">
            <v>-</v>
          </cell>
          <cell r="T29" t="str">
            <v>-</v>
          </cell>
        </row>
        <row r="30">
          <cell r="R30" t="str">
            <v>-</v>
          </cell>
          <cell r="S30" t="str">
            <v>-</v>
          </cell>
          <cell r="T30" t="str">
            <v>-</v>
          </cell>
        </row>
        <row r="31">
          <cell r="R31">
            <v>0</v>
          </cell>
          <cell r="S31">
            <v>0</v>
          </cell>
        </row>
        <row r="32">
          <cell r="R32">
            <v>0</v>
          </cell>
          <cell r="S32">
            <v>0</v>
          </cell>
          <cell r="T32">
            <v>0</v>
          </cell>
        </row>
        <row r="33">
          <cell r="R33">
            <v>0</v>
          </cell>
          <cell r="S33">
            <v>0</v>
          </cell>
          <cell r="T33">
            <v>0</v>
          </cell>
        </row>
        <row r="34">
          <cell r="R34">
            <v>0</v>
          </cell>
          <cell r="S34">
            <v>0</v>
          </cell>
          <cell r="T34">
            <v>0</v>
          </cell>
        </row>
        <row r="35">
          <cell r="R35">
            <v>0</v>
          </cell>
          <cell r="S35">
            <v>0</v>
          </cell>
          <cell r="T35">
            <v>0</v>
          </cell>
        </row>
        <row r="36">
          <cell r="R36">
            <v>0</v>
          </cell>
          <cell r="S36">
            <v>0</v>
          </cell>
          <cell r="T36">
            <v>0</v>
          </cell>
        </row>
        <row r="37">
          <cell r="R37">
            <v>41194</v>
          </cell>
          <cell r="S37">
            <v>50248</v>
          </cell>
          <cell r="T37">
            <v>51309</v>
          </cell>
        </row>
        <row r="38">
          <cell r="R38">
            <v>36574</v>
          </cell>
          <cell r="S38">
            <v>44148</v>
          </cell>
          <cell r="T38">
            <v>45009</v>
          </cell>
        </row>
        <row r="39">
          <cell r="R39">
            <v>36574</v>
          </cell>
          <cell r="S39">
            <v>44148</v>
          </cell>
          <cell r="T39">
            <v>45009</v>
          </cell>
        </row>
        <row r="40">
          <cell r="R40">
            <v>36574</v>
          </cell>
          <cell r="S40">
            <v>44148</v>
          </cell>
          <cell r="T40">
            <v>45009</v>
          </cell>
        </row>
        <row r="41">
          <cell r="R41">
            <v>18078</v>
          </cell>
          <cell r="S41">
            <v>18439.560000000001</v>
          </cell>
          <cell r="T41">
            <v>18808.351200000001</v>
          </cell>
        </row>
        <row r="42">
          <cell r="R42">
            <v>0</v>
          </cell>
          <cell r="S42">
            <v>0</v>
          </cell>
          <cell r="T42">
            <v>0</v>
          </cell>
        </row>
        <row r="43">
          <cell r="R43" t="str">
            <v>-</v>
          </cell>
          <cell r="S43" t="str">
            <v>-</v>
          </cell>
          <cell r="T43" t="str">
            <v>-</v>
          </cell>
        </row>
        <row r="44">
          <cell r="R44" t="str">
            <v>-</v>
          </cell>
          <cell r="S44" t="str">
            <v>-</v>
          </cell>
          <cell r="T44" t="str">
            <v>-</v>
          </cell>
        </row>
        <row r="45">
          <cell r="R45">
            <v>0</v>
          </cell>
          <cell r="S45">
            <v>0</v>
          </cell>
          <cell r="T45">
            <v>0</v>
          </cell>
        </row>
        <row r="46">
          <cell r="R46">
            <v>0</v>
          </cell>
          <cell r="S46">
            <v>0</v>
          </cell>
          <cell r="T46">
            <v>0</v>
          </cell>
        </row>
        <row r="47">
          <cell r="R47" t="str">
            <v>-</v>
          </cell>
          <cell r="S47" t="str">
            <v>-</v>
          </cell>
          <cell r="T47" t="str">
            <v>-</v>
          </cell>
        </row>
        <row r="48">
          <cell r="R48" t="str">
            <v>-</v>
          </cell>
          <cell r="S48" t="str">
            <v>-</v>
          </cell>
          <cell r="T48" t="str">
            <v>-</v>
          </cell>
        </row>
        <row r="49">
          <cell r="R49" t="str">
            <v>-</v>
          </cell>
          <cell r="S49" t="str">
            <v>-</v>
          </cell>
          <cell r="T49" t="str">
            <v>-</v>
          </cell>
        </row>
        <row r="50">
          <cell r="R50">
            <v>0</v>
          </cell>
          <cell r="S50">
            <v>0</v>
          </cell>
          <cell r="T50">
            <v>0</v>
          </cell>
        </row>
        <row r="51">
          <cell r="R51">
            <v>4620</v>
          </cell>
          <cell r="S51">
            <v>6100</v>
          </cell>
          <cell r="T51">
            <v>6300</v>
          </cell>
        </row>
        <row r="52">
          <cell r="R52">
            <v>4620</v>
          </cell>
          <cell r="S52">
            <v>6100</v>
          </cell>
          <cell r="T52">
            <v>6300</v>
          </cell>
        </row>
        <row r="53">
          <cell r="R53">
            <v>4620</v>
          </cell>
          <cell r="S53">
            <v>6100</v>
          </cell>
          <cell r="T53">
            <v>6300</v>
          </cell>
        </row>
        <row r="54">
          <cell r="R54">
            <v>7920</v>
          </cell>
          <cell r="S54">
            <v>8040</v>
          </cell>
          <cell r="T54">
            <v>8080</v>
          </cell>
        </row>
        <row r="55">
          <cell r="R55" t="str">
            <v>-</v>
          </cell>
          <cell r="S55" t="str">
            <v>-</v>
          </cell>
          <cell r="T55" t="str">
            <v>-</v>
          </cell>
        </row>
        <row r="56">
          <cell r="R56" t="str">
            <v>-</v>
          </cell>
          <cell r="S56" t="str">
            <v>-</v>
          </cell>
          <cell r="T56" t="str">
            <v>-</v>
          </cell>
        </row>
        <row r="57">
          <cell r="R57">
            <v>1600</v>
          </cell>
          <cell r="S57">
            <v>571</v>
          </cell>
          <cell r="T57">
            <v>571</v>
          </cell>
        </row>
        <row r="58">
          <cell r="R58">
            <v>116712</v>
          </cell>
          <cell r="S58">
            <v>128266</v>
          </cell>
          <cell r="T58">
            <v>137386</v>
          </cell>
        </row>
        <row r="59">
          <cell r="R59">
            <v>116712</v>
          </cell>
          <cell r="S59">
            <v>128266</v>
          </cell>
          <cell r="T59">
            <v>137386</v>
          </cell>
        </row>
        <row r="60">
          <cell r="R60">
            <v>116712</v>
          </cell>
          <cell r="S60">
            <v>128266</v>
          </cell>
          <cell r="T60">
            <v>137386</v>
          </cell>
        </row>
        <row r="61">
          <cell r="R61">
            <v>2469.9199520000002</v>
          </cell>
          <cell r="S61">
            <v>2697</v>
          </cell>
          <cell r="T61">
            <v>2737</v>
          </cell>
        </row>
        <row r="62">
          <cell r="R62">
            <v>3534.5</v>
          </cell>
          <cell r="S62">
            <v>4223</v>
          </cell>
          <cell r="T62">
            <v>4256</v>
          </cell>
        </row>
        <row r="63">
          <cell r="R63">
            <v>0</v>
          </cell>
          <cell r="S63">
            <v>2469078.29</v>
          </cell>
          <cell r="T63">
            <v>2469078.29</v>
          </cell>
        </row>
        <row r="64">
          <cell r="R64">
            <v>50350</v>
          </cell>
          <cell r="S64">
            <v>50350</v>
          </cell>
          <cell r="T64">
            <v>50350</v>
          </cell>
        </row>
        <row r="65">
          <cell r="R65">
            <v>2900</v>
          </cell>
          <cell r="S65">
            <v>3200</v>
          </cell>
          <cell r="T65">
            <v>3500</v>
          </cell>
        </row>
        <row r="66">
          <cell r="R66">
            <v>2900</v>
          </cell>
          <cell r="S66">
            <v>3200</v>
          </cell>
          <cell r="T66">
            <v>3500</v>
          </cell>
        </row>
        <row r="67">
          <cell r="R67">
            <v>2900</v>
          </cell>
          <cell r="S67">
            <v>3200</v>
          </cell>
          <cell r="T67">
            <v>3500</v>
          </cell>
        </row>
        <row r="68">
          <cell r="R68" t="str">
            <v>-</v>
          </cell>
          <cell r="S68" t="str">
            <v>-</v>
          </cell>
          <cell r="T68" t="str">
            <v>-</v>
          </cell>
        </row>
        <row r="69">
          <cell r="R69" t="str">
            <v>-</v>
          </cell>
          <cell r="S69" t="str">
            <v>-</v>
          </cell>
          <cell r="T69" t="str">
            <v>-</v>
          </cell>
        </row>
        <row r="70">
          <cell r="R70" t="str">
            <v>-</v>
          </cell>
          <cell r="S70" t="str">
            <v>-</v>
          </cell>
          <cell r="T70" t="str">
            <v>-</v>
          </cell>
        </row>
        <row r="71">
          <cell r="R71">
            <v>0</v>
          </cell>
          <cell r="S71">
            <v>0</v>
          </cell>
          <cell r="T71">
            <v>0</v>
          </cell>
        </row>
        <row r="73">
          <cell r="R73">
            <v>1961960</v>
          </cell>
          <cell r="S73">
            <v>2009460</v>
          </cell>
          <cell r="T73">
            <v>2006460</v>
          </cell>
        </row>
        <row r="74">
          <cell r="R74">
            <v>134700.5</v>
          </cell>
          <cell r="S74">
            <v>141440</v>
          </cell>
          <cell r="T74">
            <v>142430</v>
          </cell>
        </row>
        <row r="75">
          <cell r="R75">
            <v>9530100</v>
          </cell>
          <cell r="S75">
            <v>9610500</v>
          </cell>
          <cell r="T75">
            <v>9680500</v>
          </cell>
        </row>
        <row r="76">
          <cell r="R76">
            <v>1419613</v>
          </cell>
          <cell r="S76">
            <v>1419613</v>
          </cell>
          <cell r="T76">
            <v>1419613</v>
          </cell>
        </row>
        <row r="77">
          <cell r="R77">
            <v>5511613</v>
          </cell>
          <cell r="S77">
            <v>5511613</v>
          </cell>
          <cell r="T77">
            <v>5511613</v>
          </cell>
        </row>
        <row r="78">
          <cell r="R78">
            <v>481408241.04862428</v>
          </cell>
          <cell r="S78">
            <v>447493322.9770565</v>
          </cell>
          <cell r="T78">
            <v>455610109.99936372</v>
          </cell>
        </row>
        <row r="79">
          <cell r="R79">
            <v>217330568.95936</v>
          </cell>
          <cell r="S79">
            <v>188060279.00523299</v>
          </cell>
          <cell r="T79">
            <v>183965935.0315696</v>
          </cell>
        </row>
        <row r="80">
          <cell r="R80">
            <v>217330568.95936</v>
          </cell>
          <cell r="S80">
            <v>188060279.00523299</v>
          </cell>
          <cell r="T80">
            <v>183965935.0315696</v>
          </cell>
        </row>
        <row r="81">
          <cell r="R81">
            <v>189298931.15211999</v>
          </cell>
          <cell r="S81">
            <v>164134972.88840002</v>
          </cell>
          <cell r="T81">
            <v>160783713.53599998</v>
          </cell>
        </row>
        <row r="82">
          <cell r="R82">
            <v>24571785.849999998</v>
          </cell>
          <cell r="S82">
            <v>21463697.544072948</v>
          </cell>
          <cell r="T82">
            <v>20897717.689969603</v>
          </cell>
        </row>
        <row r="83">
          <cell r="R83">
            <v>1865670.5000000002</v>
          </cell>
          <cell r="S83">
            <v>928610.79999999993</v>
          </cell>
          <cell r="T83">
            <v>783494.4</v>
          </cell>
        </row>
        <row r="84">
          <cell r="R84">
            <v>1432174.0712399997</v>
          </cell>
          <cell r="S84">
            <v>1371056.8727599997</v>
          </cell>
          <cell r="T84">
            <v>1339068.5056</v>
          </cell>
        </row>
        <row r="85">
          <cell r="R85">
            <v>162007.386</v>
          </cell>
          <cell r="S85">
            <v>161940.9</v>
          </cell>
          <cell r="T85">
            <v>161940.9</v>
          </cell>
        </row>
        <row r="86">
          <cell r="R86">
            <v>2484252</v>
          </cell>
          <cell r="S86">
            <v>2533937.04</v>
          </cell>
          <cell r="T86">
            <v>2584615.7808000003</v>
          </cell>
        </row>
        <row r="87">
          <cell r="R87">
            <v>0</v>
          </cell>
          <cell r="S87">
            <v>0</v>
          </cell>
          <cell r="T87">
            <v>0</v>
          </cell>
        </row>
        <row r="93">
          <cell r="R93">
            <v>0</v>
          </cell>
          <cell r="S93">
            <v>0</v>
          </cell>
          <cell r="T93">
            <v>0</v>
          </cell>
        </row>
        <row r="94">
          <cell r="R94" t="str">
            <v>-</v>
          </cell>
          <cell r="S94" t="str">
            <v>-</v>
          </cell>
          <cell r="T94" t="str">
            <v>-</v>
          </cell>
        </row>
        <row r="95">
          <cell r="R95" t="str">
            <v>-</v>
          </cell>
          <cell r="S95" t="str">
            <v>-</v>
          </cell>
          <cell r="T95" t="str">
            <v>-</v>
          </cell>
        </row>
        <row r="96">
          <cell r="R96" t="str">
            <v>-</v>
          </cell>
          <cell r="S96" t="str">
            <v>-</v>
          </cell>
          <cell r="T96" t="str">
            <v>-</v>
          </cell>
        </row>
        <row r="97">
          <cell r="R97" t="str">
            <v>-</v>
          </cell>
          <cell r="S97" t="str">
            <v>-</v>
          </cell>
          <cell r="T97" t="str">
            <v>-</v>
          </cell>
        </row>
        <row r="98">
          <cell r="R98" t="str">
            <v>-</v>
          </cell>
          <cell r="S98" t="str">
            <v>-</v>
          </cell>
          <cell r="T98" t="str">
            <v>-</v>
          </cell>
        </row>
        <row r="99">
          <cell r="R99">
            <v>0</v>
          </cell>
          <cell r="S99">
            <v>0</v>
          </cell>
          <cell r="T99">
            <v>0</v>
          </cell>
        </row>
        <row r="100">
          <cell r="R100">
            <v>0</v>
          </cell>
          <cell r="S100">
            <v>0</v>
          </cell>
          <cell r="T100">
            <v>0</v>
          </cell>
        </row>
        <row r="101">
          <cell r="R101">
            <v>0</v>
          </cell>
          <cell r="S101">
            <v>0</v>
          </cell>
          <cell r="T101">
            <v>0</v>
          </cell>
        </row>
        <row r="102">
          <cell r="R102">
            <v>0</v>
          </cell>
          <cell r="S102">
            <v>0</v>
          </cell>
          <cell r="T102">
            <v>0</v>
          </cell>
        </row>
        <row r="103">
          <cell r="R103" t="str">
            <v>-</v>
          </cell>
          <cell r="S103" t="str">
            <v>-</v>
          </cell>
          <cell r="T103" t="str">
            <v>-</v>
          </cell>
        </row>
        <row r="104">
          <cell r="R104" t="str">
            <v>-</v>
          </cell>
          <cell r="S104" t="str">
            <v>-</v>
          </cell>
          <cell r="T104" t="str">
            <v>-</v>
          </cell>
        </row>
        <row r="105">
          <cell r="R105">
            <v>132040253.43151005</v>
          </cell>
          <cell r="S105">
            <v>139401605.23566487</v>
          </cell>
          <cell r="T105">
            <v>146568195.60971832</v>
          </cell>
        </row>
        <row r="106">
          <cell r="R106">
            <v>71376584.355121985</v>
          </cell>
          <cell r="S106">
            <v>72970472.240720004</v>
          </cell>
          <cell r="T106">
            <v>74221882.778113201</v>
          </cell>
        </row>
        <row r="107">
          <cell r="R107">
            <v>57837346.705999993</v>
          </cell>
          <cell r="S107">
            <v>63320604.70792</v>
          </cell>
          <cell r="T107">
            <v>64436937.626113206</v>
          </cell>
        </row>
        <row r="108">
          <cell r="R108">
            <v>55258493.799999997</v>
          </cell>
          <cell r="S108">
            <v>60647907.843999997</v>
          </cell>
          <cell r="T108">
            <v>61689013.990000002</v>
          </cell>
        </row>
        <row r="109">
          <cell r="R109">
            <v>1719873.47</v>
          </cell>
          <cell r="S109">
            <v>1754270.9394</v>
          </cell>
          <cell r="T109">
            <v>1789356.358188</v>
          </cell>
        </row>
        <row r="110">
          <cell r="R110" t="str">
            <v>-</v>
          </cell>
          <cell r="S110" t="str">
            <v>-</v>
          </cell>
          <cell r="T110" t="str">
            <v>-</v>
          </cell>
        </row>
        <row r="111">
          <cell r="R111" t="str">
            <v>-</v>
          </cell>
          <cell r="S111" t="str">
            <v>-</v>
          </cell>
          <cell r="T111" t="str">
            <v>-</v>
          </cell>
        </row>
        <row r="112">
          <cell r="R112">
            <v>858979.43599999999</v>
          </cell>
          <cell r="S112">
            <v>918425.92452000012</v>
          </cell>
          <cell r="T112">
            <v>958567.27792520006</v>
          </cell>
        </row>
        <row r="113">
          <cell r="R113">
            <v>13539237.649121998</v>
          </cell>
          <cell r="S113">
            <v>9649867.5328000002</v>
          </cell>
          <cell r="T113">
            <v>9784945.1520000007</v>
          </cell>
        </row>
        <row r="114">
          <cell r="R114">
            <v>8960867.9999999981</v>
          </cell>
          <cell r="S114">
            <v>6770080</v>
          </cell>
          <cell r="T114">
            <v>6912000</v>
          </cell>
        </row>
        <row r="115">
          <cell r="R115">
            <v>1607702.4</v>
          </cell>
          <cell r="S115">
            <v>1282461.6000000001</v>
          </cell>
          <cell r="T115">
            <v>1290427.2</v>
          </cell>
        </row>
        <row r="116">
          <cell r="R116">
            <v>148162.5</v>
          </cell>
          <cell r="S116">
            <v>145350</v>
          </cell>
          <cell r="T116">
            <v>144000</v>
          </cell>
        </row>
        <row r="117">
          <cell r="R117">
            <v>396042</v>
          </cell>
          <cell r="S117">
            <v>3000</v>
          </cell>
          <cell r="T117">
            <v>3000</v>
          </cell>
        </row>
        <row r="118">
          <cell r="R118">
            <v>2426462.7491219994</v>
          </cell>
          <cell r="S118">
            <v>1448975.9327999998</v>
          </cell>
          <cell r="T118">
            <v>1435517.952</v>
          </cell>
        </row>
        <row r="119">
          <cell r="R119">
            <v>0</v>
          </cell>
          <cell r="S119">
            <v>0</v>
          </cell>
          <cell r="T119">
            <v>0</v>
          </cell>
        </row>
        <row r="120">
          <cell r="R120">
            <v>0</v>
          </cell>
          <cell r="S120">
            <v>0</v>
          </cell>
          <cell r="T120">
            <v>0</v>
          </cell>
        </row>
        <row r="121">
          <cell r="R121" t="str">
            <v>-</v>
          </cell>
          <cell r="S121" t="str">
            <v>-</v>
          </cell>
          <cell r="T121" t="str">
            <v>-</v>
          </cell>
        </row>
        <row r="122">
          <cell r="R122" t="str">
            <v>-</v>
          </cell>
          <cell r="S122" t="str">
            <v>-</v>
          </cell>
          <cell r="T122" t="str">
            <v>-</v>
          </cell>
        </row>
        <row r="123">
          <cell r="R123" t="str">
            <v>-</v>
          </cell>
          <cell r="S123" t="str">
            <v>-</v>
          </cell>
          <cell r="T123" t="str">
            <v>-</v>
          </cell>
        </row>
        <row r="124">
          <cell r="R124">
            <v>0</v>
          </cell>
          <cell r="S124">
            <v>0</v>
          </cell>
          <cell r="T124">
            <v>0</v>
          </cell>
        </row>
        <row r="125">
          <cell r="R125">
            <v>60663669.076388061</v>
          </cell>
          <cell r="S125">
            <v>66431132.994944863</v>
          </cell>
          <cell r="T125">
            <v>72346312.831605107</v>
          </cell>
        </row>
        <row r="126">
          <cell r="R126">
            <v>60663669.076388061</v>
          </cell>
          <cell r="S126">
            <v>66431132.994944863</v>
          </cell>
          <cell r="T126">
            <v>72346312.831605107</v>
          </cell>
        </row>
        <row r="127">
          <cell r="R127">
            <v>47105188</v>
          </cell>
          <cell r="S127">
            <v>52357989</v>
          </cell>
          <cell r="T127">
            <v>58136347</v>
          </cell>
        </row>
        <row r="128">
          <cell r="R128">
            <v>12397600.467692414</v>
          </cell>
          <cell r="S128">
            <v>13296330.386249218</v>
          </cell>
          <cell r="T128">
            <v>13434652.222909443</v>
          </cell>
        </row>
        <row r="129">
          <cell r="R129" t="str">
            <v>-</v>
          </cell>
          <cell r="S129" t="str">
            <v>-</v>
          </cell>
          <cell r="T129" t="str">
            <v>-</v>
          </cell>
        </row>
        <row r="130">
          <cell r="R130" t="str">
            <v>-</v>
          </cell>
          <cell r="S130" t="str">
            <v>-</v>
          </cell>
          <cell r="T130" t="str">
            <v>-</v>
          </cell>
        </row>
        <row r="131">
          <cell r="R131">
            <v>1160880.6086956523</v>
          </cell>
          <cell r="S131">
            <v>776813.60869565222</v>
          </cell>
          <cell r="T131">
            <v>775313.60869565222</v>
          </cell>
        </row>
        <row r="132">
          <cell r="R132">
            <v>0</v>
          </cell>
          <cell r="S132">
            <v>0</v>
          </cell>
          <cell r="T132">
            <v>0</v>
          </cell>
        </row>
        <row r="138">
          <cell r="R138">
            <v>92360051.432727501</v>
          </cell>
          <cell r="S138">
            <v>86111457.365097493</v>
          </cell>
          <cell r="T138">
            <v>87290671.258897498</v>
          </cell>
        </row>
        <row r="139">
          <cell r="R139">
            <v>11453401.278279999</v>
          </cell>
          <cell r="S139">
            <v>16035917.012</v>
          </cell>
          <cell r="T139">
            <v>18818097.920000002</v>
          </cell>
        </row>
        <row r="140">
          <cell r="R140">
            <v>6745750</v>
          </cell>
          <cell r="S140">
            <v>7113700</v>
          </cell>
          <cell r="T140">
            <v>7604300</v>
          </cell>
        </row>
        <row r="141">
          <cell r="R141">
            <v>4267511.2782799993</v>
          </cell>
          <cell r="S141">
            <v>8586517.0120000001</v>
          </cell>
          <cell r="T141">
            <v>10878097.92</v>
          </cell>
        </row>
        <row r="142">
          <cell r="R142" t="str">
            <v>-</v>
          </cell>
          <cell r="S142" t="str">
            <v>-</v>
          </cell>
          <cell r="T142" t="str">
            <v>-</v>
          </cell>
        </row>
        <row r="143">
          <cell r="R143" t="str">
            <v>-</v>
          </cell>
          <cell r="S143" t="str">
            <v>-</v>
          </cell>
          <cell r="T143" t="str">
            <v>-</v>
          </cell>
        </row>
        <row r="144">
          <cell r="R144">
            <v>440140</v>
          </cell>
          <cell r="S144">
            <v>335700</v>
          </cell>
          <cell r="T144">
            <v>335700</v>
          </cell>
        </row>
        <row r="145">
          <cell r="R145">
            <v>80906650.154447496</v>
          </cell>
          <cell r="S145">
            <v>70075540.353097498</v>
          </cell>
          <cell r="T145">
            <v>68472573.338897496</v>
          </cell>
        </row>
        <row r="146">
          <cell r="R146">
            <v>258390.13199999998</v>
          </cell>
          <cell r="S146">
            <v>259622.23199999996</v>
          </cell>
          <cell r="T146">
            <v>256826.88</v>
          </cell>
        </row>
        <row r="147">
          <cell r="R147">
            <v>17740.055849999997</v>
          </cell>
          <cell r="S147">
            <v>18274.047999999999</v>
          </cell>
          <cell r="T147">
            <v>18231.04</v>
          </cell>
        </row>
        <row r="148">
          <cell r="R148">
            <v>73983188.945700005</v>
          </cell>
          <cell r="S148">
            <v>62950313.052199997</v>
          </cell>
          <cell r="T148">
            <v>61150184.398000002</v>
          </cell>
        </row>
        <row r="149">
          <cell r="R149">
            <v>372801.02089749998</v>
          </cell>
          <cell r="S149">
            <v>372801.02089749998</v>
          </cell>
          <cell r="T149">
            <v>372801.02089749998</v>
          </cell>
        </row>
        <row r="150">
          <cell r="R150">
            <v>6274530</v>
          </cell>
          <cell r="S150">
            <v>6474530</v>
          </cell>
          <cell r="T150">
            <v>6674530</v>
          </cell>
        </row>
        <row r="151">
          <cell r="R151">
            <v>0</v>
          </cell>
          <cell r="S151">
            <v>0</v>
          </cell>
        </row>
        <row r="157">
          <cell r="R157">
            <v>24191596.68020704</v>
          </cell>
          <cell r="S157">
            <v>18692224</v>
          </cell>
          <cell r="T157">
            <v>22324578.636363637</v>
          </cell>
        </row>
        <row r="158">
          <cell r="R158">
            <v>0</v>
          </cell>
          <cell r="S158">
            <v>0</v>
          </cell>
          <cell r="T158">
            <v>0</v>
          </cell>
        </row>
        <row r="159">
          <cell r="R159">
            <v>0</v>
          </cell>
          <cell r="S159">
            <v>0</v>
          </cell>
          <cell r="T159">
            <v>0</v>
          </cell>
        </row>
        <row r="160">
          <cell r="R160" t="str">
            <v>-</v>
          </cell>
          <cell r="S160" t="str">
            <v>-</v>
          </cell>
          <cell r="T160" t="str">
            <v>-</v>
          </cell>
        </row>
        <row r="161">
          <cell r="R161" t="str">
            <v>-</v>
          </cell>
          <cell r="S161" t="str">
            <v>-</v>
          </cell>
          <cell r="T161" t="str">
            <v>-</v>
          </cell>
        </row>
        <row r="162">
          <cell r="R162" t="str">
            <v>-</v>
          </cell>
          <cell r="S162" t="str">
            <v>-</v>
          </cell>
          <cell r="T162" t="str">
            <v>-</v>
          </cell>
        </row>
        <row r="163">
          <cell r="R163" t="str">
            <v>-</v>
          </cell>
          <cell r="S163" t="str">
            <v>-</v>
          </cell>
          <cell r="T163" t="str">
            <v>-</v>
          </cell>
        </row>
        <row r="164">
          <cell r="R164">
            <v>0</v>
          </cell>
          <cell r="S164">
            <v>0</v>
          </cell>
          <cell r="T164">
            <v>0</v>
          </cell>
        </row>
        <row r="165">
          <cell r="R165">
            <v>0</v>
          </cell>
          <cell r="S165">
            <v>0</v>
          </cell>
          <cell r="T165">
            <v>0</v>
          </cell>
        </row>
        <row r="166">
          <cell r="R166" t="str">
            <v>-</v>
          </cell>
          <cell r="S166" t="str">
            <v>-</v>
          </cell>
          <cell r="T166" t="str">
            <v>-</v>
          </cell>
        </row>
        <row r="167">
          <cell r="R167" t="str">
            <v>-</v>
          </cell>
          <cell r="S167" t="str">
            <v>-</v>
          </cell>
          <cell r="T167" t="str">
            <v>-</v>
          </cell>
        </row>
        <row r="168">
          <cell r="R168" t="str">
            <v>-</v>
          </cell>
          <cell r="S168" t="str">
            <v>-</v>
          </cell>
          <cell r="T168" t="str">
            <v>-</v>
          </cell>
        </row>
        <row r="169">
          <cell r="R169">
            <v>0</v>
          </cell>
          <cell r="S169">
            <v>0</v>
          </cell>
          <cell r="T169">
            <v>0</v>
          </cell>
        </row>
        <row r="170">
          <cell r="R170">
            <v>4644999.999716999</v>
          </cell>
          <cell r="S170">
            <v>4102099.9999999995</v>
          </cell>
          <cell r="T170">
            <v>4140800</v>
          </cell>
        </row>
        <row r="171">
          <cell r="R171">
            <v>4201999.9998539994</v>
          </cell>
          <cell r="S171">
            <v>3320439.9999999995</v>
          </cell>
          <cell r="T171">
            <v>3302400</v>
          </cell>
        </row>
        <row r="172">
          <cell r="R172">
            <v>131999.99943</v>
          </cell>
          <cell r="S172">
            <v>516799.99999999994</v>
          </cell>
          <cell r="T172">
            <v>576000</v>
          </cell>
        </row>
        <row r="173">
          <cell r="R173">
            <v>311000.00043299998</v>
          </cell>
          <cell r="S173">
            <v>264860</v>
          </cell>
          <cell r="T173">
            <v>262400</v>
          </cell>
        </row>
        <row r="174">
          <cell r="R174" t="str">
            <v>-</v>
          </cell>
          <cell r="S174" t="str">
            <v>-</v>
          </cell>
          <cell r="T174" t="str">
            <v>-</v>
          </cell>
        </row>
        <row r="176">
          <cell r="R176">
            <v>3869445.9348800434</v>
          </cell>
          <cell r="S176">
            <v>4131952</v>
          </cell>
          <cell r="T176">
            <v>4545407</v>
          </cell>
        </row>
        <row r="177">
          <cell r="R177" t="str">
            <v>-</v>
          </cell>
          <cell r="S177" t="str">
            <v>-</v>
          </cell>
          <cell r="T177" t="str">
            <v>-</v>
          </cell>
        </row>
        <row r="178">
          <cell r="R178" t="str">
            <v>-</v>
          </cell>
          <cell r="S178" t="str">
            <v>-</v>
          </cell>
          <cell r="T178" t="str">
            <v>-</v>
          </cell>
        </row>
        <row r="179">
          <cell r="R179" t="str">
            <v>-</v>
          </cell>
          <cell r="S179" t="str">
            <v>-</v>
          </cell>
          <cell r="T179" t="str">
            <v>-</v>
          </cell>
        </row>
        <row r="180">
          <cell r="R180" t="str">
            <v>-</v>
          </cell>
          <cell r="S180" t="str">
            <v>-</v>
          </cell>
          <cell r="T180" t="str">
            <v>-</v>
          </cell>
        </row>
        <row r="181">
          <cell r="R181">
            <v>3869445.9348800434</v>
          </cell>
          <cell r="S181">
            <v>4131952</v>
          </cell>
          <cell r="T181">
            <v>4545407</v>
          </cell>
        </row>
        <row r="182">
          <cell r="R182">
            <v>9898229</v>
          </cell>
          <cell r="S182">
            <v>2303526</v>
          </cell>
          <cell r="T182">
            <v>2533879</v>
          </cell>
        </row>
        <row r="183">
          <cell r="R183">
            <v>9898229</v>
          </cell>
          <cell r="S183">
            <v>2303526</v>
          </cell>
          <cell r="T183">
            <v>2533879</v>
          </cell>
        </row>
        <row r="184">
          <cell r="R184" t="str">
            <v>-</v>
          </cell>
          <cell r="S184" t="str">
            <v>-</v>
          </cell>
          <cell r="T184" t="str">
            <v>-</v>
          </cell>
        </row>
        <row r="185">
          <cell r="R185" t="str">
            <v>-</v>
          </cell>
          <cell r="S185" t="str">
            <v>-</v>
          </cell>
          <cell r="T185" t="str">
            <v>-</v>
          </cell>
        </row>
        <row r="186">
          <cell r="R186" t="str">
            <v>-</v>
          </cell>
          <cell r="S186" t="str">
            <v>-</v>
          </cell>
          <cell r="T186" t="str">
            <v>-</v>
          </cell>
        </row>
        <row r="187">
          <cell r="R187">
            <v>0</v>
          </cell>
          <cell r="S187">
            <v>0</v>
          </cell>
          <cell r="T187">
            <v>0</v>
          </cell>
        </row>
        <row r="188">
          <cell r="R188">
            <v>376394</v>
          </cell>
          <cell r="S188">
            <v>466218</v>
          </cell>
          <cell r="T188">
            <v>536151</v>
          </cell>
        </row>
        <row r="189">
          <cell r="R189">
            <v>376394</v>
          </cell>
          <cell r="S189">
            <v>466218</v>
          </cell>
          <cell r="T189">
            <v>536151</v>
          </cell>
        </row>
        <row r="190">
          <cell r="R190" t="str">
            <v>-</v>
          </cell>
          <cell r="S190" t="str">
            <v>-</v>
          </cell>
          <cell r="T190" t="str">
            <v>-</v>
          </cell>
        </row>
        <row r="191">
          <cell r="R191" t="str">
            <v>-</v>
          </cell>
          <cell r="S191" t="str">
            <v>-</v>
          </cell>
          <cell r="T191" t="str">
            <v>-</v>
          </cell>
        </row>
        <row r="192">
          <cell r="R192" t="str">
            <v>-</v>
          </cell>
          <cell r="S192" t="str">
            <v>-</v>
          </cell>
          <cell r="T192" t="str">
            <v>-</v>
          </cell>
        </row>
        <row r="193">
          <cell r="R193" t="str">
            <v>-</v>
          </cell>
          <cell r="S193" t="str">
            <v>-</v>
          </cell>
          <cell r="T193" t="str">
            <v>-</v>
          </cell>
        </row>
        <row r="194">
          <cell r="R194">
            <v>2956097</v>
          </cell>
          <cell r="S194">
            <v>3035986</v>
          </cell>
          <cell r="T194">
            <v>3756854</v>
          </cell>
        </row>
        <row r="195">
          <cell r="R195">
            <v>331435</v>
          </cell>
          <cell r="S195">
            <v>293462</v>
          </cell>
          <cell r="T195">
            <v>304282</v>
          </cell>
        </row>
        <row r="196">
          <cell r="R196">
            <v>401210</v>
          </cell>
          <cell r="S196">
            <v>399910</v>
          </cell>
          <cell r="T196">
            <v>416544</v>
          </cell>
        </row>
        <row r="197">
          <cell r="R197">
            <v>541650</v>
          </cell>
          <cell r="S197">
            <v>509300</v>
          </cell>
          <cell r="T197">
            <v>509300</v>
          </cell>
        </row>
        <row r="198">
          <cell r="R198">
            <v>1247188</v>
          </cell>
          <cell r="S198">
            <v>1179740</v>
          </cell>
          <cell r="T198">
            <v>1296800</v>
          </cell>
        </row>
        <row r="199">
          <cell r="R199">
            <v>434614</v>
          </cell>
          <cell r="S199">
            <v>653574</v>
          </cell>
          <cell r="T199">
            <v>1229928</v>
          </cell>
        </row>
        <row r="200">
          <cell r="R200">
            <v>1903717</v>
          </cell>
          <cell r="S200">
            <v>2072442</v>
          </cell>
          <cell r="T200">
            <v>2215124</v>
          </cell>
        </row>
        <row r="201">
          <cell r="R201" t="str">
            <v>-</v>
          </cell>
          <cell r="S201" t="str">
            <v>-</v>
          </cell>
          <cell r="T201" t="str">
            <v>-</v>
          </cell>
        </row>
        <row r="202">
          <cell r="R202" t="str">
            <v>-</v>
          </cell>
          <cell r="S202" t="str">
            <v>-</v>
          </cell>
          <cell r="T202" t="str">
            <v>-</v>
          </cell>
        </row>
        <row r="203">
          <cell r="R203" t="str">
            <v>-</v>
          </cell>
          <cell r="S203" t="str">
            <v>-</v>
          </cell>
          <cell r="T203" t="str">
            <v>-</v>
          </cell>
        </row>
        <row r="204">
          <cell r="R204" t="str">
            <v>-</v>
          </cell>
          <cell r="S204" t="str">
            <v>-</v>
          </cell>
          <cell r="T204" t="str">
            <v>-</v>
          </cell>
        </row>
        <row r="205">
          <cell r="R205">
            <v>1903717</v>
          </cell>
          <cell r="S205">
            <v>2072442</v>
          </cell>
          <cell r="T205">
            <v>2215124</v>
          </cell>
        </row>
        <row r="206">
          <cell r="R206">
            <v>542713.74560999998</v>
          </cell>
          <cell r="S206">
            <v>2580000</v>
          </cell>
          <cell r="T206">
            <v>4596363.6363636358</v>
          </cell>
        </row>
        <row r="207">
          <cell r="R207" t="str">
            <v>-</v>
          </cell>
          <cell r="S207" t="str">
            <v>-</v>
          </cell>
          <cell r="T207" t="str">
            <v>-</v>
          </cell>
        </row>
        <row r="208">
          <cell r="R208" t="str">
            <v>-</v>
          </cell>
          <cell r="S208" t="str">
            <v>-</v>
          </cell>
          <cell r="T208" t="str">
            <v>-</v>
          </cell>
        </row>
        <row r="209">
          <cell r="R209">
            <v>0</v>
          </cell>
          <cell r="S209">
            <v>0</v>
          </cell>
          <cell r="T209">
            <v>0</v>
          </cell>
        </row>
        <row r="210">
          <cell r="R210" t="str">
            <v>-</v>
          </cell>
          <cell r="S210" t="str">
            <v>-</v>
          </cell>
          <cell r="T210" t="str">
            <v>-</v>
          </cell>
        </row>
        <row r="211">
          <cell r="R211">
            <v>542713.74560999998</v>
          </cell>
          <cell r="S211">
            <v>2580000</v>
          </cell>
          <cell r="T211">
            <v>4596363.6363636358</v>
          </cell>
        </row>
        <row r="212">
          <cell r="R212">
            <v>0</v>
          </cell>
          <cell r="S212">
            <v>0</v>
          </cell>
          <cell r="T212">
            <v>0</v>
          </cell>
        </row>
        <row r="218">
          <cell r="R218">
            <v>0</v>
          </cell>
          <cell r="S218">
            <v>0</v>
          </cell>
          <cell r="T218">
            <v>0</v>
          </cell>
        </row>
        <row r="224">
          <cell r="R224">
            <v>1445813.5448197101</v>
          </cell>
          <cell r="S224">
            <v>1765597.3710610881</v>
          </cell>
          <cell r="T224">
            <v>1998569.4628146994</v>
          </cell>
        </row>
        <row r="225">
          <cell r="R225">
            <v>730435</v>
          </cell>
          <cell r="S225">
            <v>766956.75</v>
          </cell>
          <cell r="T225">
            <v>805304.58750000002</v>
          </cell>
        </row>
        <row r="226">
          <cell r="R226" t="str">
            <v>-</v>
          </cell>
          <cell r="S226" t="str">
            <v>-</v>
          </cell>
          <cell r="T226" t="str">
            <v>-</v>
          </cell>
        </row>
        <row r="228">
          <cell r="R228" t="str">
            <v>-</v>
          </cell>
          <cell r="S228" t="str">
            <v>-</v>
          </cell>
          <cell r="T228" t="str">
            <v>-</v>
          </cell>
        </row>
        <row r="229">
          <cell r="R229" t="str">
            <v>-</v>
          </cell>
          <cell r="S229" t="str">
            <v>-</v>
          </cell>
          <cell r="T229" t="str">
            <v>-</v>
          </cell>
        </row>
        <row r="230">
          <cell r="R230">
            <v>730435</v>
          </cell>
          <cell r="S230">
            <v>766956.75</v>
          </cell>
          <cell r="T230">
            <v>805304.58750000002</v>
          </cell>
        </row>
        <row r="231">
          <cell r="R231">
            <v>715378.54481971008</v>
          </cell>
          <cell r="S231">
            <v>998640.62106108794</v>
          </cell>
          <cell r="T231">
            <v>1193264.8753146993</v>
          </cell>
        </row>
        <row r="232">
          <cell r="R232" t="str">
            <v>-</v>
          </cell>
          <cell r="S232" t="str">
            <v>-</v>
          </cell>
          <cell r="T232" t="str">
            <v>-</v>
          </cell>
        </row>
        <row r="233">
          <cell r="R233" t="str">
            <v>-</v>
          </cell>
          <cell r="S233" t="str">
            <v>-</v>
          </cell>
          <cell r="T233" t="str">
            <v>-</v>
          </cell>
        </row>
        <row r="234">
          <cell r="R234" t="str">
            <v>-</v>
          </cell>
          <cell r="S234" t="str">
            <v>-</v>
          </cell>
          <cell r="T234" t="str">
            <v>-</v>
          </cell>
        </row>
        <row r="235">
          <cell r="R235" t="str">
            <v>-</v>
          </cell>
          <cell r="S235" t="str">
            <v>-</v>
          </cell>
          <cell r="T235" t="str">
            <v>-</v>
          </cell>
        </row>
        <row r="236">
          <cell r="R236">
            <v>715378.54481971008</v>
          </cell>
          <cell r="S236">
            <v>998640.62106108794</v>
          </cell>
          <cell r="T236">
            <v>1193264.8753146993</v>
          </cell>
        </row>
        <row r="237">
          <cell r="R237">
            <v>0</v>
          </cell>
          <cell r="S237">
            <v>0</v>
          </cell>
          <cell r="T237">
            <v>0</v>
          </cell>
        </row>
        <row r="243">
          <cell r="R243">
            <v>14039957</v>
          </cell>
          <cell r="S243">
            <v>13462160</v>
          </cell>
          <cell r="T243">
            <v>13462160</v>
          </cell>
        </row>
        <row r="244">
          <cell r="R244">
            <v>14039957</v>
          </cell>
          <cell r="S244">
            <v>13462160</v>
          </cell>
          <cell r="T244">
            <v>13462160</v>
          </cell>
        </row>
        <row r="245">
          <cell r="R245" t="str">
            <v>-</v>
          </cell>
          <cell r="S245" t="str">
            <v>-</v>
          </cell>
          <cell r="T245" t="str">
            <v>-</v>
          </cell>
        </row>
        <row r="246">
          <cell r="R246" t="str">
            <v>-</v>
          </cell>
          <cell r="S246" t="str">
            <v>-</v>
          </cell>
          <cell r="T246" t="str">
            <v>-</v>
          </cell>
        </row>
        <row r="247">
          <cell r="R247" t="str">
            <v>-</v>
          </cell>
          <cell r="S247" t="str">
            <v>-</v>
          </cell>
          <cell r="T247" t="str">
            <v>-</v>
          </cell>
        </row>
        <row r="248">
          <cell r="R248" t="str">
            <v>-</v>
          </cell>
          <cell r="S248" t="str">
            <v>-</v>
          </cell>
          <cell r="T248" t="str">
            <v>-</v>
          </cell>
        </row>
        <row r="249">
          <cell r="R249">
            <v>14039957</v>
          </cell>
          <cell r="S249">
            <v>13462160</v>
          </cell>
          <cell r="T249">
            <v>13462160</v>
          </cell>
        </row>
        <row r="250">
          <cell r="R250">
            <v>366698542.02723891</v>
          </cell>
          <cell r="S250">
            <v>338617382.68060005</v>
          </cell>
          <cell r="T250">
            <v>340360010.60400003</v>
          </cell>
        </row>
        <row r="251">
          <cell r="R251">
            <v>189186986.15211999</v>
          </cell>
          <cell r="S251">
            <v>164025152.88840002</v>
          </cell>
          <cell r="T251">
            <v>160674913.53599998</v>
          </cell>
        </row>
        <row r="252">
          <cell r="R252">
            <v>189186986.15211999</v>
          </cell>
          <cell r="S252">
            <v>164025152.88840002</v>
          </cell>
          <cell r="T252">
            <v>160674913.53599998</v>
          </cell>
        </row>
        <row r="254">
          <cell r="R254">
            <v>0</v>
          </cell>
          <cell r="S254">
            <v>0</v>
          </cell>
          <cell r="T254">
            <v>0</v>
          </cell>
        </row>
        <row r="255">
          <cell r="R255">
            <v>0</v>
          </cell>
          <cell r="S255">
            <v>0</v>
          </cell>
          <cell r="T255">
            <v>0</v>
          </cell>
        </row>
        <row r="256">
          <cell r="R256">
            <v>105172353.60999998</v>
          </cell>
          <cell r="S256">
            <v>112942297.94400001</v>
          </cell>
          <cell r="T256">
            <v>119783753.63</v>
          </cell>
        </row>
        <row r="257">
          <cell r="R257">
            <v>59853287.609999992</v>
          </cell>
          <cell r="S257">
            <v>62378634.943999998</v>
          </cell>
          <cell r="T257">
            <v>63456341.630000003</v>
          </cell>
        </row>
        <row r="258">
          <cell r="R258">
            <v>48888675.209999993</v>
          </cell>
          <cell r="S258">
            <v>54323093.343999997</v>
          </cell>
          <cell r="T258">
            <v>55250914.43</v>
          </cell>
        </row>
        <row r="259">
          <cell r="R259">
            <v>10964612.399999999</v>
          </cell>
          <cell r="S259">
            <v>8055541.5999999996</v>
          </cell>
          <cell r="T259">
            <v>8205427.2000000002</v>
          </cell>
        </row>
        <row r="260">
          <cell r="R260">
            <v>0</v>
          </cell>
          <cell r="S260">
            <v>0</v>
          </cell>
          <cell r="T260">
            <v>0</v>
          </cell>
        </row>
        <row r="261">
          <cell r="R261">
            <v>45319066</v>
          </cell>
          <cell r="S261">
            <v>50563663</v>
          </cell>
          <cell r="T261">
            <v>56327412</v>
          </cell>
        </row>
        <row r="262">
          <cell r="R262">
            <v>45319066</v>
          </cell>
          <cell r="S262">
            <v>50563663</v>
          </cell>
          <cell r="T262">
            <v>56327412</v>
          </cell>
        </row>
        <row r="264">
          <cell r="R264">
            <v>72339202.265118912</v>
          </cell>
          <cell r="S264">
            <v>61649931.848199993</v>
          </cell>
          <cell r="T264">
            <v>59901343.438000001</v>
          </cell>
        </row>
        <row r="265">
          <cell r="R265">
            <v>0</v>
          </cell>
          <cell r="S265">
            <v>0</v>
          </cell>
          <cell r="T265">
            <v>0</v>
          </cell>
        </row>
        <row r="266">
          <cell r="R266">
            <v>72339202.265118912</v>
          </cell>
          <cell r="S266">
            <v>61649931.848199993</v>
          </cell>
          <cell r="T266">
            <v>59901343.438000001</v>
          </cell>
        </row>
        <row r="270">
          <cell r="R270">
            <v>0</v>
          </cell>
          <cell r="S270">
            <v>0</v>
          </cell>
          <cell r="T270">
            <v>0</v>
          </cell>
        </row>
        <row r="271">
          <cell r="R271">
            <v>0</v>
          </cell>
          <cell r="S271">
            <v>0</v>
          </cell>
          <cell r="T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</row>
        <row r="273">
          <cell r="R273">
            <v>0</v>
          </cell>
          <cell r="S273">
            <v>0</v>
          </cell>
          <cell r="T273">
            <v>0</v>
          </cell>
        </row>
        <row r="274">
          <cell r="R274">
            <v>0</v>
          </cell>
          <cell r="S274">
            <v>0</v>
          </cell>
          <cell r="T274">
            <v>0</v>
          </cell>
        </row>
        <row r="275">
          <cell r="R275">
            <v>0</v>
          </cell>
          <cell r="S275">
            <v>0</v>
          </cell>
          <cell r="T275">
            <v>0</v>
          </cell>
        </row>
        <row r="276">
          <cell r="R276">
            <v>0</v>
          </cell>
          <cell r="S276">
            <v>0</v>
          </cell>
          <cell r="T276">
            <v>0</v>
          </cell>
        </row>
        <row r="277">
          <cell r="R277">
            <v>0</v>
          </cell>
          <cell r="S277">
            <v>0</v>
          </cell>
          <cell r="T277">
            <v>0</v>
          </cell>
        </row>
        <row r="278">
          <cell r="R278">
            <v>0</v>
          </cell>
          <cell r="S278">
            <v>0</v>
          </cell>
          <cell r="T278">
            <v>0</v>
          </cell>
        </row>
        <row r="279">
          <cell r="R279">
            <v>0</v>
          </cell>
          <cell r="S279">
            <v>0</v>
          </cell>
          <cell r="T279">
            <v>0</v>
          </cell>
        </row>
        <row r="282">
          <cell r="R282">
            <v>0</v>
          </cell>
          <cell r="S282">
            <v>0</v>
          </cell>
          <cell r="T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</row>
        <row r="284">
          <cell r="R284">
            <v>0</v>
          </cell>
          <cell r="S284">
            <v>0</v>
          </cell>
          <cell r="T284">
            <v>0</v>
          </cell>
        </row>
        <row r="286">
          <cell r="R286">
            <v>0</v>
          </cell>
          <cell r="S286">
            <v>0</v>
          </cell>
          <cell r="T286">
            <v>0</v>
          </cell>
        </row>
        <row r="287">
          <cell r="R287">
            <v>0</v>
          </cell>
          <cell r="S287">
            <v>0</v>
          </cell>
          <cell r="T287">
            <v>0</v>
          </cell>
        </row>
        <row r="290">
          <cell r="R290">
            <v>57769998.120000005</v>
          </cell>
          <cell r="S290">
            <v>58248752.68</v>
          </cell>
          <cell r="T290">
            <v>62089133.200000003</v>
          </cell>
        </row>
        <row r="291">
          <cell r="R291">
            <v>12683500.120000001</v>
          </cell>
          <cell r="S291">
            <v>10256593.680000002</v>
          </cell>
          <cell r="T291">
            <v>9883699.2000000011</v>
          </cell>
        </row>
        <row r="292">
          <cell r="R292">
            <v>12683500.120000001</v>
          </cell>
          <cell r="S292">
            <v>10256593.680000002</v>
          </cell>
          <cell r="T292">
            <v>9883699.2000000011</v>
          </cell>
        </row>
        <row r="294">
          <cell r="R294">
            <v>0</v>
          </cell>
          <cell r="S294">
            <v>0</v>
          </cell>
          <cell r="T294">
            <v>0</v>
          </cell>
        </row>
        <row r="295">
          <cell r="R295">
            <v>0</v>
          </cell>
          <cell r="S295">
            <v>0</v>
          </cell>
          <cell r="T295">
            <v>0</v>
          </cell>
        </row>
        <row r="296">
          <cell r="R296">
            <v>45046988</v>
          </cell>
          <cell r="S296">
            <v>47953399</v>
          </cell>
          <cell r="T296">
            <v>52167034</v>
          </cell>
        </row>
        <row r="297">
          <cell r="R297">
            <v>2607659.9999999995</v>
          </cell>
          <cell r="S297">
            <v>2170560</v>
          </cell>
          <cell r="T297">
            <v>2150400</v>
          </cell>
        </row>
        <row r="298">
          <cell r="R298">
            <v>0</v>
          </cell>
          <cell r="S298">
            <v>0</v>
          </cell>
          <cell r="T298">
            <v>0</v>
          </cell>
        </row>
        <row r="299">
          <cell r="R299">
            <v>2607659.9999999995</v>
          </cell>
          <cell r="S299">
            <v>2170560</v>
          </cell>
          <cell r="T299">
            <v>2150400</v>
          </cell>
        </row>
        <row r="300">
          <cell r="R300">
            <v>0</v>
          </cell>
          <cell r="S300">
            <v>0</v>
          </cell>
          <cell r="T300">
            <v>0</v>
          </cell>
        </row>
        <row r="301">
          <cell r="R301">
            <v>42439328</v>
          </cell>
          <cell r="S301">
            <v>45782839</v>
          </cell>
          <cell r="T301">
            <v>50016634</v>
          </cell>
        </row>
        <row r="302">
          <cell r="R302">
            <v>42439328</v>
          </cell>
          <cell r="S302">
            <v>45782839</v>
          </cell>
          <cell r="T302">
            <v>50016634</v>
          </cell>
        </row>
        <row r="304">
          <cell r="R304">
            <v>39509.999999999993</v>
          </cell>
          <cell r="S304">
            <v>38759.999999999993</v>
          </cell>
          <cell r="T304">
            <v>38400</v>
          </cell>
        </row>
        <row r="305">
          <cell r="R305">
            <v>0</v>
          </cell>
          <cell r="S305">
            <v>0</v>
          </cell>
          <cell r="T305">
            <v>0</v>
          </cell>
        </row>
        <row r="306">
          <cell r="R306">
            <v>39509.999999999993</v>
          </cell>
          <cell r="S306">
            <v>38759.999999999993</v>
          </cell>
          <cell r="T306">
            <v>38400</v>
          </cell>
        </row>
        <row r="310">
          <cell r="R310">
            <v>0</v>
          </cell>
          <cell r="S310">
            <v>0</v>
          </cell>
          <cell r="T310">
            <v>0</v>
          </cell>
        </row>
        <row r="311">
          <cell r="R311">
            <v>0</v>
          </cell>
          <cell r="S311">
            <v>0</v>
          </cell>
          <cell r="T311">
            <v>0</v>
          </cell>
        </row>
        <row r="312">
          <cell r="R312">
            <v>0</v>
          </cell>
          <cell r="S312">
            <v>0</v>
          </cell>
          <cell r="T312">
            <v>0</v>
          </cell>
        </row>
        <row r="313">
          <cell r="R313">
            <v>0</v>
          </cell>
          <cell r="S313">
            <v>0</v>
          </cell>
          <cell r="T313">
            <v>0</v>
          </cell>
        </row>
        <row r="314">
          <cell r="R314">
            <v>0</v>
          </cell>
          <cell r="S314">
            <v>0</v>
          </cell>
          <cell r="T314">
            <v>0</v>
          </cell>
        </row>
        <row r="315">
          <cell r="R315">
            <v>0</v>
          </cell>
          <cell r="S315">
            <v>0</v>
          </cell>
          <cell r="T315">
            <v>0</v>
          </cell>
        </row>
        <row r="316">
          <cell r="R316">
            <v>0</v>
          </cell>
          <cell r="S316">
            <v>0</v>
          </cell>
          <cell r="T316">
            <v>0</v>
          </cell>
        </row>
        <row r="317">
          <cell r="R317">
            <v>0</v>
          </cell>
          <cell r="S317">
            <v>0</v>
          </cell>
          <cell r="T317">
            <v>0</v>
          </cell>
        </row>
        <row r="318">
          <cell r="R318">
            <v>0</v>
          </cell>
          <cell r="S318">
            <v>0</v>
          </cell>
          <cell r="T318">
            <v>0</v>
          </cell>
        </row>
        <row r="319">
          <cell r="R319">
            <v>0</v>
          </cell>
          <cell r="S319">
            <v>0</v>
          </cell>
          <cell r="T319">
            <v>0</v>
          </cell>
        </row>
        <row r="322">
          <cell r="R322">
            <v>0</v>
          </cell>
          <cell r="S322">
            <v>0</v>
          </cell>
          <cell r="T322">
            <v>0</v>
          </cell>
        </row>
        <row r="323">
          <cell r="R323">
            <v>0</v>
          </cell>
          <cell r="S323">
            <v>0</v>
          </cell>
          <cell r="T323">
            <v>0</v>
          </cell>
        </row>
        <row r="324">
          <cell r="R324">
            <v>0</v>
          </cell>
          <cell r="S324">
            <v>0</v>
          </cell>
          <cell r="T324">
            <v>0</v>
          </cell>
        </row>
        <row r="326">
          <cell r="R326">
            <v>0</v>
          </cell>
          <cell r="S326">
            <v>0</v>
          </cell>
          <cell r="T326">
            <v>0</v>
          </cell>
        </row>
        <row r="327">
          <cell r="R327">
            <v>0</v>
          </cell>
          <cell r="S327">
            <v>0</v>
          </cell>
          <cell r="T327">
            <v>0</v>
          </cell>
        </row>
        <row r="330">
          <cell r="R330">
            <v>308928543.9072389</v>
          </cell>
          <cell r="S330">
            <v>280368630.00059998</v>
          </cell>
          <cell r="T330">
            <v>278270877.40399998</v>
          </cell>
        </row>
        <row r="331">
          <cell r="R331">
            <v>176503486.03211999</v>
          </cell>
          <cell r="S331">
            <v>153768559.20840001</v>
          </cell>
          <cell r="T331">
            <v>150791214.336</v>
          </cell>
        </row>
        <row r="332">
          <cell r="R332">
            <v>176503486.03211999</v>
          </cell>
          <cell r="S332">
            <v>153768559.20840001</v>
          </cell>
          <cell r="T332">
            <v>150791214.336</v>
          </cell>
        </row>
        <row r="334">
          <cell r="R334">
            <v>0</v>
          </cell>
          <cell r="S334">
            <v>0</v>
          </cell>
          <cell r="T334">
            <v>0</v>
          </cell>
        </row>
        <row r="335">
          <cell r="R335">
            <v>0</v>
          </cell>
          <cell r="S335">
            <v>0</v>
          </cell>
          <cell r="T335">
            <v>0</v>
          </cell>
        </row>
        <row r="336">
          <cell r="R336">
            <v>60125365.609999992</v>
          </cell>
          <cell r="S336">
            <v>64988898.943999998</v>
          </cell>
          <cell r="T336">
            <v>67616719.629999995</v>
          </cell>
        </row>
        <row r="337">
          <cell r="R337">
            <v>57245627.609999992</v>
          </cell>
          <cell r="S337">
            <v>60208074.943999998</v>
          </cell>
          <cell r="T337">
            <v>61305941.630000003</v>
          </cell>
        </row>
        <row r="338">
          <cell r="R338">
            <v>48888675.209999993</v>
          </cell>
          <cell r="S338">
            <v>54323093.343999997</v>
          </cell>
          <cell r="T338">
            <v>55250914.43</v>
          </cell>
        </row>
        <row r="339">
          <cell r="R339">
            <v>8356952.3999999985</v>
          </cell>
          <cell r="S339">
            <v>5884981.5999999996</v>
          </cell>
          <cell r="T339">
            <v>6055027.2000000002</v>
          </cell>
        </row>
        <row r="340">
          <cell r="R340">
            <v>0</v>
          </cell>
          <cell r="S340">
            <v>0</v>
          </cell>
          <cell r="T340">
            <v>0</v>
          </cell>
        </row>
        <row r="341">
          <cell r="R341">
            <v>2879738</v>
          </cell>
          <cell r="S341">
            <v>4780824</v>
          </cell>
          <cell r="T341">
            <v>6310778</v>
          </cell>
        </row>
        <row r="342">
          <cell r="R342">
            <v>2879738</v>
          </cell>
          <cell r="S342">
            <v>4780824</v>
          </cell>
          <cell r="T342">
            <v>6310778</v>
          </cell>
        </row>
        <row r="344">
          <cell r="R344">
            <v>72299692.265118912</v>
          </cell>
          <cell r="S344">
            <v>61611171.848199993</v>
          </cell>
          <cell r="T344">
            <v>59862943.438000001</v>
          </cell>
        </row>
        <row r="345">
          <cell r="R345">
            <v>0</v>
          </cell>
          <cell r="S345">
            <v>0</v>
          </cell>
          <cell r="T345">
            <v>0</v>
          </cell>
        </row>
        <row r="346">
          <cell r="R346">
            <v>72299692.265118912</v>
          </cell>
          <cell r="S346">
            <v>61611171.848199993</v>
          </cell>
          <cell r="T346">
            <v>59862943.438000001</v>
          </cell>
        </row>
        <row r="350">
          <cell r="R350">
            <v>0</v>
          </cell>
          <cell r="S350">
            <v>0</v>
          </cell>
          <cell r="T350">
            <v>0</v>
          </cell>
        </row>
        <row r="351">
          <cell r="R351">
            <v>0</v>
          </cell>
          <cell r="S351">
            <v>0</v>
          </cell>
          <cell r="T351">
            <v>0</v>
          </cell>
        </row>
        <row r="352">
          <cell r="R352">
            <v>0</v>
          </cell>
          <cell r="S352">
            <v>0</v>
          </cell>
          <cell r="T352">
            <v>0</v>
          </cell>
        </row>
        <row r="353">
          <cell r="R353">
            <v>0</v>
          </cell>
          <cell r="S353">
            <v>0</v>
          </cell>
          <cell r="T353">
            <v>0</v>
          </cell>
        </row>
        <row r="354">
          <cell r="R354">
            <v>0</v>
          </cell>
          <cell r="S354">
            <v>0</v>
          </cell>
          <cell r="T354">
            <v>0</v>
          </cell>
        </row>
        <row r="355">
          <cell r="R355">
            <v>0</v>
          </cell>
          <cell r="S355">
            <v>0</v>
          </cell>
          <cell r="T355">
            <v>0</v>
          </cell>
        </row>
        <row r="356">
          <cell r="R356">
            <v>0</v>
          </cell>
          <cell r="S356">
            <v>0</v>
          </cell>
          <cell r="T356">
            <v>0</v>
          </cell>
        </row>
        <row r="357">
          <cell r="R357">
            <v>0</v>
          </cell>
          <cell r="S357">
            <v>0</v>
          </cell>
          <cell r="T357">
            <v>0</v>
          </cell>
        </row>
        <row r="358">
          <cell r="R358">
            <v>0</v>
          </cell>
          <cell r="S358">
            <v>0</v>
          </cell>
          <cell r="T358">
            <v>0</v>
          </cell>
        </row>
        <row r="359">
          <cell r="R359">
            <v>0</v>
          </cell>
          <cell r="S359">
            <v>0</v>
          </cell>
          <cell r="T359">
            <v>0</v>
          </cell>
        </row>
        <row r="362">
          <cell r="R362">
            <v>0</v>
          </cell>
          <cell r="S362">
            <v>0</v>
          </cell>
          <cell r="T362">
            <v>0</v>
          </cell>
        </row>
        <row r="363">
          <cell r="R363">
            <v>0</v>
          </cell>
          <cell r="S363">
            <v>0</v>
          </cell>
          <cell r="T363">
            <v>0</v>
          </cell>
        </row>
        <row r="364">
          <cell r="R364">
            <v>0</v>
          </cell>
          <cell r="S364">
            <v>0</v>
          </cell>
          <cell r="T364">
            <v>0</v>
          </cell>
        </row>
        <row r="366">
          <cell r="R366">
            <v>0</v>
          </cell>
          <cell r="S366">
            <v>0</v>
          </cell>
          <cell r="T366">
            <v>0</v>
          </cell>
        </row>
        <row r="367">
          <cell r="R367">
            <v>0</v>
          </cell>
          <cell r="S367">
            <v>0</v>
          </cell>
          <cell r="T367">
            <v>0</v>
          </cell>
        </row>
        <row r="370">
          <cell r="R370">
            <v>366302500.02723891</v>
          </cell>
          <cell r="S370">
            <v>338614382.68060005</v>
          </cell>
          <cell r="T370">
            <v>340357010.60400003</v>
          </cell>
        </row>
        <row r="371">
          <cell r="R371">
            <v>189186986.15211999</v>
          </cell>
          <cell r="S371">
            <v>164025152.88840002</v>
          </cell>
          <cell r="T371">
            <v>160674913.53599998</v>
          </cell>
        </row>
        <row r="372">
          <cell r="R372">
            <v>189186986.15211999</v>
          </cell>
          <cell r="S372">
            <v>164025152.88840002</v>
          </cell>
          <cell r="T372">
            <v>160674913.53599998</v>
          </cell>
        </row>
        <row r="373">
          <cell r="R373">
            <v>189186986.15211999</v>
          </cell>
          <cell r="S373">
            <v>164025152.88840002</v>
          </cell>
          <cell r="T373">
            <v>160674913.53599998</v>
          </cell>
        </row>
        <row r="374">
          <cell r="R374">
            <v>0</v>
          </cell>
          <cell r="S374">
            <v>0</v>
          </cell>
          <cell r="T374">
            <v>0</v>
          </cell>
        </row>
        <row r="375">
          <cell r="R375">
            <v>0</v>
          </cell>
          <cell r="S375">
            <v>0</v>
          </cell>
          <cell r="T375">
            <v>0</v>
          </cell>
        </row>
        <row r="376">
          <cell r="R376">
            <v>0</v>
          </cell>
          <cell r="S376">
            <v>0</v>
          </cell>
          <cell r="T376">
            <v>0</v>
          </cell>
        </row>
        <row r="377">
          <cell r="R377" t="str">
            <v>-</v>
          </cell>
          <cell r="S377" t="str">
            <v>-</v>
          </cell>
          <cell r="T377" t="str">
            <v>-</v>
          </cell>
        </row>
        <row r="378">
          <cell r="R378">
            <v>0</v>
          </cell>
          <cell r="S378">
            <v>0</v>
          </cell>
          <cell r="T378">
            <v>0</v>
          </cell>
        </row>
        <row r="379">
          <cell r="R379">
            <v>0</v>
          </cell>
          <cell r="S379">
            <v>0</v>
          </cell>
          <cell r="T379">
            <v>0</v>
          </cell>
        </row>
        <row r="385">
          <cell r="R385">
            <v>0</v>
          </cell>
          <cell r="S385">
            <v>0</v>
          </cell>
          <cell r="T385">
            <v>0</v>
          </cell>
        </row>
        <row r="386">
          <cell r="R386" t="str">
            <v>-</v>
          </cell>
          <cell r="S386" t="str">
            <v>-</v>
          </cell>
          <cell r="T386" t="str">
            <v>-</v>
          </cell>
        </row>
        <row r="387">
          <cell r="R387">
            <v>0</v>
          </cell>
          <cell r="S387">
            <v>0</v>
          </cell>
          <cell r="T387">
            <v>0</v>
          </cell>
        </row>
        <row r="388">
          <cell r="R388" t="str">
            <v>-</v>
          </cell>
          <cell r="S388" t="str">
            <v>-</v>
          </cell>
          <cell r="T388" t="str">
            <v>-</v>
          </cell>
        </row>
        <row r="389">
          <cell r="R389" t="str">
            <v>-</v>
          </cell>
          <cell r="S389" t="str">
            <v>-</v>
          </cell>
          <cell r="T389" t="str">
            <v>-</v>
          </cell>
        </row>
        <row r="390">
          <cell r="R390" t="str">
            <v>-</v>
          </cell>
          <cell r="S390" t="str">
            <v>-</v>
          </cell>
          <cell r="T390" t="str">
            <v>-</v>
          </cell>
        </row>
        <row r="391">
          <cell r="R391">
            <v>0</v>
          </cell>
          <cell r="S391">
            <v>0</v>
          </cell>
          <cell r="T391">
            <v>0</v>
          </cell>
        </row>
        <row r="397">
          <cell r="R397">
            <v>104776311.60999998</v>
          </cell>
          <cell r="S397">
            <v>112939297.94400001</v>
          </cell>
          <cell r="T397">
            <v>119780753.63</v>
          </cell>
        </row>
        <row r="398">
          <cell r="R398">
            <v>59457245.609999992</v>
          </cell>
          <cell r="S398">
            <v>62375634.943999998</v>
          </cell>
          <cell r="T398">
            <v>63453341.630000003</v>
          </cell>
        </row>
        <row r="399">
          <cell r="R399">
            <v>48888675.209999993</v>
          </cell>
          <cell r="S399">
            <v>54323093.343999997</v>
          </cell>
          <cell r="T399">
            <v>55250914.43</v>
          </cell>
        </row>
        <row r="400">
          <cell r="R400">
            <v>48888675.209999993</v>
          </cell>
          <cell r="S400">
            <v>54323093.343999997</v>
          </cell>
          <cell r="T400">
            <v>55250914.43</v>
          </cell>
        </row>
        <row r="401">
          <cell r="R401" t="str">
            <v>-</v>
          </cell>
          <cell r="S401" t="str">
            <v>-</v>
          </cell>
          <cell r="T401" t="str">
            <v>-</v>
          </cell>
        </row>
        <row r="402">
          <cell r="R402" t="str">
            <v>-</v>
          </cell>
          <cell r="S402" t="str">
            <v>-</v>
          </cell>
          <cell r="T402" t="str">
            <v>-</v>
          </cell>
        </row>
        <row r="403">
          <cell r="R403" t="str">
            <v>-</v>
          </cell>
          <cell r="S403" t="str">
            <v>-</v>
          </cell>
          <cell r="T403" t="str">
            <v>-</v>
          </cell>
        </row>
        <row r="404">
          <cell r="R404" t="str">
            <v>-</v>
          </cell>
          <cell r="S404" t="str">
            <v>-</v>
          </cell>
          <cell r="T404" t="str">
            <v>-</v>
          </cell>
        </row>
        <row r="405">
          <cell r="R405">
            <v>10568570.399999999</v>
          </cell>
          <cell r="S405">
            <v>8052541.5999999996</v>
          </cell>
          <cell r="T405">
            <v>8202427.2000000002</v>
          </cell>
        </row>
        <row r="406">
          <cell r="R406">
            <v>8960867.9999999981</v>
          </cell>
          <cell r="S406">
            <v>6770080</v>
          </cell>
          <cell r="T406">
            <v>6912000</v>
          </cell>
        </row>
        <row r="407">
          <cell r="R407">
            <v>1607702.4</v>
          </cell>
          <cell r="S407">
            <v>1282461.6000000001</v>
          </cell>
          <cell r="T407">
            <v>1290427.2</v>
          </cell>
        </row>
        <row r="408">
          <cell r="R408" t="str">
            <v>-</v>
          </cell>
          <cell r="S408" t="str">
            <v>-</v>
          </cell>
          <cell r="T408" t="str">
            <v>-</v>
          </cell>
        </row>
        <row r="409">
          <cell r="R409" t="str">
            <v>-</v>
          </cell>
          <cell r="S409" t="str">
            <v>-</v>
          </cell>
          <cell r="T409" t="str">
            <v>-</v>
          </cell>
        </row>
        <row r="410">
          <cell r="R410" t="str">
            <v>-</v>
          </cell>
          <cell r="S410" t="str">
            <v>-</v>
          </cell>
          <cell r="T410" t="str">
            <v>-</v>
          </cell>
        </row>
        <row r="411">
          <cell r="R411">
            <v>0</v>
          </cell>
          <cell r="S411">
            <v>0</v>
          </cell>
          <cell r="T411">
            <v>0</v>
          </cell>
        </row>
        <row r="412">
          <cell r="R412" t="str">
            <v>-</v>
          </cell>
          <cell r="S412" t="str">
            <v>-</v>
          </cell>
          <cell r="T412" t="str">
            <v>-</v>
          </cell>
        </row>
        <row r="413">
          <cell r="R413" t="str">
            <v>-</v>
          </cell>
          <cell r="S413" t="str">
            <v>-</v>
          </cell>
          <cell r="T413" t="str">
            <v>-</v>
          </cell>
        </row>
        <row r="414">
          <cell r="R414" t="str">
            <v>-</v>
          </cell>
          <cell r="S414" t="str">
            <v>-</v>
          </cell>
          <cell r="T414" t="str">
            <v>-</v>
          </cell>
        </row>
        <row r="415">
          <cell r="R415" t="str">
            <v>-</v>
          </cell>
          <cell r="S415" t="str">
            <v>-</v>
          </cell>
          <cell r="T415" t="str">
            <v>-</v>
          </cell>
        </row>
        <row r="416">
          <cell r="R416" t="str">
            <v>-</v>
          </cell>
          <cell r="S416" t="str">
            <v>-</v>
          </cell>
          <cell r="T416" t="str">
            <v>-</v>
          </cell>
        </row>
        <row r="417">
          <cell r="R417">
            <v>45319066</v>
          </cell>
          <cell r="S417">
            <v>50563663</v>
          </cell>
          <cell r="T417">
            <v>56327412</v>
          </cell>
        </row>
        <row r="418">
          <cell r="R418">
            <v>45319066</v>
          </cell>
          <cell r="S418">
            <v>50563663</v>
          </cell>
          <cell r="T418">
            <v>56327412</v>
          </cell>
        </row>
        <row r="419">
          <cell r="R419">
            <v>45319066</v>
          </cell>
          <cell r="S419">
            <v>50563663</v>
          </cell>
          <cell r="T419">
            <v>56327412</v>
          </cell>
        </row>
        <row r="420">
          <cell r="R420" t="str">
            <v>-</v>
          </cell>
          <cell r="S420" t="str">
            <v>-</v>
          </cell>
          <cell r="T420" t="str">
            <v>-</v>
          </cell>
        </row>
        <row r="421">
          <cell r="R421" t="str">
            <v>-</v>
          </cell>
          <cell r="S421" t="str">
            <v>-</v>
          </cell>
          <cell r="T421" t="str">
            <v>-</v>
          </cell>
        </row>
        <row r="422">
          <cell r="R422" t="str">
            <v>-</v>
          </cell>
          <cell r="S422" t="str">
            <v>-</v>
          </cell>
          <cell r="T422" t="str">
            <v>-</v>
          </cell>
        </row>
        <row r="423">
          <cell r="R423" t="str">
            <v>-</v>
          </cell>
          <cell r="S423" t="str">
            <v>-</v>
          </cell>
          <cell r="T423" t="str">
            <v>-</v>
          </cell>
        </row>
        <row r="424">
          <cell r="R424">
            <v>72339202.265118912</v>
          </cell>
          <cell r="S424">
            <v>61649931.848199993</v>
          </cell>
          <cell r="T424">
            <v>59901343.438000001</v>
          </cell>
        </row>
        <row r="425">
          <cell r="R425">
            <v>0</v>
          </cell>
          <cell r="S425">
            <v>0</v>
          </cell>
          <cell r="T425">
            <v>0</v>
          </cell>
        </row>
        <row r="426">
          <cell r="R426">
            <v>0</v>
          </cell>
          <cell r="S426">
            <v>0</v>
          </cell>
          <cell r="T426">
            <v>0</v>
          </cell>
        </row>
        <row r="427">
          <cell r="R427">
            <v>0</v>
          </cell>
          <cell r="S427">
            <v>0</v>
          </cell>
          <cell r="T427">
            <v>0</v>
          </cell>
        </row>
        <row r="428">
          <cell r="R428">
            <v>0</v>
          </cell>
          <cell r="S428">
            <v>0</v>
          </cell>
          <cell r="T428">
            <v>0</v>
          </cell>
        </row>
        <row r="429">
          <cell r="R429">
            <v>0</v>
          </cell>
          <cell r="S429">
            <v>0</v>
          </cell>
          <cell r="T429">
            <v>0</v>
          </cell>
        </row>
        <row r="430">
          <cell r="R430">
            <v>0</v>
          </cell>
          <cell r="S430">
            <v>0</v>
          </cell>
          <cell r="T430">
            <v>0</v>
          </cell>
        </row>
        <row r="431">
          <cell r="R431">
            <v>72339202.265118912</v>
          </cell>
          <cell r="S431">
            <v>61649931.848199993</v>
          </cell>
          <cell r="T431">
            <v>59901343.438000001</v>
          </cell>
        </row>
        <row r="432">
          <cell r="R432">
            <v>104893.17841889999</v>
          </cell>
          <cell r="S432">
            <v>104801.87199999999</v>
          </cell>
          <cell r="T432">
            <v>103828.48</v>
          </cell>
        </row>
        <row r="433">
          <cell r="R433">
            <v>5364.1409999999996</v>
          </cell>
          <cell r="S433">
            <v>5525.8839999999991</v>
          </cell>
          <cell r="T433">
            <v>5512.96</v>
          </cell>
        </row>
        <row r="434">
          <cell r="R434">
            <v>72228944.945700005</v>
          </cell>
          <cell r="S434">
            <v>61539604.092199996</v>
          </cell>
          <cell r="T434">
            <v>59792001.998000003</v>
          </cell>
        </row>
        <row r="435">
          <cell r="R435" t="str">
            <v>-</v>
          </cell>
          <cell r="S435" t="str">
            <v>-</v>
          </cell>
          <cell r="T435" t="str">
            <v>-</v>
          </cell>
        </row>
        <row r="436">
          <cell r="R436" t="str">
            <v>-</v>
          </cell>
          <cell r="S436" t="str">
            <v>-</v>
          </cell>
          <cell r="T436" t="str">
            <v>-</v>
          </cell>
        </row>
        <row r="437">
          <cell r="R437">
            <v>0</v>
          </cell>
          <cell r="S437">
            <v>0</v>
          </cell>
          <cell r="T437">
            <v>0</v>
          </cell>
        </row>
        <row r="443">
          <cell r="R443">
            <v>1032728</v>
          </cell>
          <cell r="S443">
            <v>933879</v>
          </cell>
          <cell r="T443">
            <v>934309</v>
          </cell>
        </row>
        <row r="444">
          <cell r="R444">
            <v>0</v>
          </cell>
          <cell r="S444">
            <v>0</v>
          </cell>
          <cell r="T444">
            <v>0</v>
          </cell>
        </row>
        <row r="445">
          <cell r="R445">
            <v>0</v>
          </cell>
          <cell r="S445">
            <v>0</v>
          </cell>
          <cell r="T445">
            <v>0</v>
          </cell>
        </row>
        <row r="447">
          <cell r="R447">
            <v>0</v>
          </cell>
          <cell r="S447">
            <v>0</v>
          </cell>
          <cell r="T447">
            <v>0</v>
          </cell>
        </row>
        <row r="449">
          <cell r="R449">
            <v>0</v>
          </cell>
          <cell r="S449">
            <v>0</v>
          </cell>
          <cell r="T449">
            <v>0</v>
          </cell>
        </row>
        <row r="450">
          <cell r="R450">
            <v>0</v>
          </cell>
          <cell r="S450">
            <v>0</v>
          </cell>
          <cell r="T450">
            <v>0</v>
          </cell>
        </row>
        <row r="451">
          <cell r="R451">
            <v>0</v>
          </cell>
          <cell r="S451">
            <v>0</v>
          </cell>
          <cell r="T451">
            <v>0</v>
          </cell>
        </row>
        <row r="452">
          <cell r="R452">
            <v>0</v>
          </cell>
          <cell r="S452">
            <v>0</v>
          </cell>
          <cell r="T452">
            <v>0</v>
          </cell>
        </row>
        <row r="453">
          <cell r="R453">
            <v>0</v>
          </cell>
          <cell r="S453">
            <v>0</v>
          </cell>
          <cell r="T453">
            <v>0</v>
          </cell>
        </row>
        <row r="454">
          <cell r="R454">
            <v>0</v>
          </cell>
          <cell r="S454">
            <v>0</v>
          </cell>
          <cell r="T454">
            <v>0</v>
          </cell>
        </row>
        <row r="455">
          <cell r="R455">
            <v>0</v>
          </cell>
          <cell r="S455">
            <v>0</v>
          </cell>
          <cell r="T455">
            <v>0</v>
          </cell>
        </row>
        <row r="457">
          <cell r="R457">
            <v>882885</v>
          </cell>
          <cell r="S457">
            <v>778624</v>
          </cell>
          <cell r="T457">
            <v>794060</v>
          </cell>
        </row>
        <row r="458">
          <cell r="R458">
            <v>882885</v>
          </cell>
          <cell r="S458">
            <v>778624</v>
          </cell>
          <cell r="T458">
            <v>794060</v>
          </cell>
        </row>
        <row r="459">
          <cell r="R459">
            <v>0</v>
          </cell>
          <cell r="S459">
            <v>0</v>
          </cell>
          <cell r="T459">
            <v>0</v>
          </cell>
        </row>
        <row r="463">
          <cell r="R463">
            <v>149843</v>
          </cell>
          <cell r="S463">
            <v>155255</v>
          </cell>
          <cell r="T463">
            <v>140249</v>
          </cell>
        </row>
        <row r="464">
          <cell r="R464">
            <v>0</v>
          </cell>
          <cell r="S464">
            <v>0</v>
          </cell>
          <cell r="T464">
            <v>0</v>
          </cell>
        </row>
        <row r="465">
          <cell r="R465">
            <v>0</v>
          </cell>
          <cell r="S465">
            <v>0</v>
          </cell>
          <cell r="T465">
            <v>0</v>
          </cell>
        </row>
        <row r="466">
          <cell r="R466">
            <v>0</v>
          </cell>
          <cell r="S466">
            <v>0</v>
          </cell>
          <cell r="T466">
            <v>0</v>
          </cell>
        </row>
        <row r="467">
          <cell r="R467">
            <v>149843</v>
          </cell>
          <cell r="S467">
            <v>155255</v>
          </cell>
          <cell r="T467">
            <v>140249</v>
          </cell>
        </row>
        <row r="468">
          <cell r="R468">
            <v>0</v>
          </cell>
          <cell r="S468">
            <v>0</v>
          </cell>
          <cell r="T468">
            <v>0</v>
          </cell>
        </row>
        <row r="469">
          <cell r="R469">
            <v>0</v>
          </cell>
          <cell r="S469">
            <v>0</v>
          </cell>
          <cell r="T469">
            <v>0</v>
          </cell>
        </row>
        <row r="470">
          <cell r="R470">
            <v>0</v>
          </cell>
          <cell r="S470">
            <v>0</v>
          </cell>
          <cell r="T470">
            <v>0</v>
          </cell>
        </row>
        <row r="471">
          <cell r="R471">
            <v>0</v>
          </cell>
          <cell r="S471">
            <v>0</v>
          </cell>
          <cell r="T471">
            <v>0</v>
          </cell>
        </row>
        <row r="472">
          <cell r="R472">
            <v>0</v>
          </cell>
          <cell r="S472">
            <v>0</v>
          </cell>
          <cell r="T472">
            <v>0</v>
          </cell>
        </row>
        <row r="475">
          <cell r="R475">
            <v>0</v>
          </cell>
          <cell r="S475">
            <v>0</v>
          </cell>
          <cell r="T475">
            <v>0</v>
          </cell>
        </row>
        <row r="476">
          <cell r="R476">
            <v>0</v>
          </cell>
          <cell r="S476">
            <v>0</v>
          </cell>
          <cell r="T476">
            <v>0</v>
          </cell>
        </row>
        <row r="477">
          <cell r="R477">
            <v>0</v>
          </cell>
          <cell r="S477">
            <v>0</v>
          </cell>
          <cell r="T477">
            <v>0</v>
          </cell>
        </row>
        <row r="479">
          <cell r="R479">
            <v>0</v>
          </cell>
          <cell r="S479">
            <v>0</v>
          </cell>
          <cell r="T479">
            <v>0</v>
          </cell>
        </row>
        <row r="480">
          <cell r="R480">
            <v>0</v>
          </cell>
          <cell r="S480">
            <v>0</v>
          </cell>
          <cell r="T480">
            <v>0</v>
          </cell>
        </row>
        <row r="483">
          <cell r="R483">
            <v>0</v>
          </cell>
          <cell r="S483">
            <v>0</v>
          </cell>
          <cell r="T483">
            <v>0</v>
          </cell>
        </row>
        <row r="484">
          <cell r="R484">
            <v>0</v>
          </cell>
          <cell r="S484">
            <v>0</v>
          </cell>
          <cell r="T484">
            <v>0</v>
          </cell>
        </row>
        <row r="485">
          <cell r="R485">
            <v>0</v>
          </cell>
          <cell r="S485">
            <v>0</v>
          </cell>
          <cell r="T485">
            <v>0</v>
          </cell>
        </row>
        <row r="487">
          <cell r="R487">
            <v>0</v>
          </cell>
          <cell r="S487">
            <v>0</v>
          </cell>
          <cell r="T487">
            <v>0</v>
          </cell>
        </row>
        <row r="489">
          <cell r="R489">
            <v>0</v>
          </cell>
          <cell r="S489">
            <v>0</v>
          </cell>
          <cell r="T489">
            <v>0</v>
          </cell>
        </row>
        <row r="490">
          <cell r="R490">
            <v>0</v>
          </cell>
          <cell r="S490">
            <v>0</v>
          </cell>
          <cell r="T490">
            <v>0</v>
          </cell>
        </row>
        <row r="491">
          <cell r="R491">
            <v>0</v>
          </cell>
          <cell r="S491">
            <v>0</v>
          </cell>
          <cell r="T491">
            <v>0</v>
          </cell>
        </row>
        <row r="492">
          <cell r="R492">
            <v>0</v>
          </cell>
          <cell r="S492">
            <v>0</v>
          </cell>
          <cell r="T492">
            <v>0</v>
          </cell>
        </row>
        <row r="493">
          <cell r="R493">
            <v>0</v>
          </cell>
          <cell r="S493">
            <v>0</v>
          </cell>
          <cell r="T493">
            <v>0</v>
          </cell>
        </row>
        <row r="494">
          <cell r="R494">
            <v>0</v>
          </cell>
          <cell r="S494">
            <v>0</v>
          </cell>
          <cell r="T494">
            <v>0</v>
          </cell>
        </row>
        <row r="495">
          <cell r="R495">
            <v>0</v>
          </cell>
          <cell r="S495">
            <v>0</v>
          </cell>
          <cell r="T495">
            <v>0</v>
          </cell>
        </row>
        <row r="497">
          <cell r="R497">
            <v>676065</v>
          </cell>
          <cell r="S497">
            <v>651462</v>
          </cell>
          <cell r="T497">
            <v>661233</v>
          </cell>
        </row>
        <row r="498">
          <cell r="R498">
            <v>676065</v>
          </cell>
          <cell r="S498">
            <v>651462</v>
          </cell>
          <cell r="T498">
            <v>661233</v>
          </cell>
        </row>
        <row r="499">
          <cell r="R499">
            <v>0</v>
          </cell>
          <cell r="S499">
            <v>0</v>
          </cell>
          <cell r="T499">
            <v>0</v>
          </cell>
        </row>
        <row r="503">
          <cell r="R503">
            <v>109304</v>
          </cell>
          <cell r="S503">
            <v>115000</v>
          </cell>
          <cell r="T503">
            <v>100000</v>
          </cell>
        </row>
        <row r="504">
          <cell r="R504">
            <v>0</v>
          </cell>
          <cell r="S504">
            <v>0</v>
          </cell>
          <cell r="T504">
            <v>0</v>
          </cell>
        </row>
        <row r="505">
          <cell r="R505">
            <v>0</v>
          </cell>
          <cell r="S505">
            <v>0</v>
          </cell>
          <cell r="T505">
            <v>0</v>
          </cell>
        </row>
        <row r="506">
          <cell r="R506">
            <v>0</v>
          </cell>
          <cell r="S506">
            <v>0</v>
          </cell>
          <cell r="T506">
            <v>0</v>
          </cell>
        </row>
        <row r="507">
          <cell r="R507">
            <v>109304</v>
          </cell>
          <cell r="S507">
            <v>115000</v>
          </cell>
          <cell r="T507">
            <v>100000</v>
          </cell>
        </row>
        <row r="508">
          <cell r="R508">
            <v>0</v>
          </cell>
          <cell r="S508">
            <v>0</v>
          </cell>
          <cell r="T508">
            <v>0</v>
          </cell>
        </row>
        <row r="509">
          <cell r="R509">
            <v>0</v>
          </cell>
          <cell r="S509">
            <v>0</v>
          </cell>
          <cell r="T509">
            <v>0</v>
          </cell>
        </row>
        <row r="510">
          <cell r="R510">
            <v>0</v>
          </cell>
          <cell r="S510">
            <v>0</v>
          </cell>
          <cell r="T510">
            <v>0</v>
          </cell>
        </row>
        <row r="511">
          <cell r="R511">
            <v>0</v>
          </cell>
          <cell r="S511">
            <v>0</v>
          </cell>
          <cell r="T511">
            <v>0</v>
          </cell>
        </row>
        <row r="512">
          <cell r="R512">
            <v>0</v>
          </cell>
          <cell r="S512">
            <v>0</v>
          </cell>
          <cell r="T512">
            <v>0</v>
          </cell>
        </row>
        <row r="515">
          <cell r="R515">
            <v>0</v>
          </cell>
          <cell r="S515">
            <v>0</v>
          </cell>
          <cell r="T515">
            <v>0</v>
          </cell>
        </row>
        <row r="516">
          <cell r="R516">
            <v>0</v>
          </cell>
          <cell r="S516">
            <v>0</v>
          </cell>
          <cell r="T516">
            <v>0</v>
          </cell>
        </row>
        <row r="517">
          <cell r="R517">
            <v>0</v>
          </cell>
          <cell r="S517">
            <v>0</v>
          </cell>
          <cell r="T517">
            <v>0</v>
          </cell>
        </row>
        <row r="519">
          <cell r="R519">
            <v>0</v>
          </cell>
          <cell r="S519">
            <v>0</v>
          </cell>
          <cell r="T519">
            <v>0</v>
          </cell>
        </row>
        <row r="520">
          <cell r="R520">
            <v>0</v>
          </cell>
          <cell r="S520">
            <v>0</v>
          </cell>
          <cell r="T520">
            <v>0</v>
          </cell>
        </row>
        <row r="523">
          <cell r="R523">
            <v>247359</v>
          </cell>
          <cell r="S523">
            <v>167417</v>
          </cell>
          <cell r="T523">
            <v>173076</v>
          </cell>
        </row>
        <row r="524">
          <cell r="R524">
            <v>0</v>
          </cell>
          <cell r="S524">
            <v>0</v>
          </cell>
          <cell r="T524">
            <v>0</v>
          </cell>
        </row>
        <row r="525">
          <cell r="R525">
            <v>0</v>
          </cell>
          <cell r="S525">
            <v>0</v>
          </cell>
          <cell r="T525">
            <v>0</v>
          </cell>
        </row>
        <row r="527">
          <cell r="R527">
            <v>0</v>
          </cell>
          <cell r="S527">
            <v>0</v>
          </cell>
          <cell r="T527">
            <v>0</v>
          </cell>
        </row>
        <row r="529">
          <cell r="R529">
            <v>0</v>
          </cell>
          <cell r="S529">
            <v>0</v>
          </cell>
          <cell r="T529">
            <v>0</v>
          </cell>
        </row>
        <row r="530">
          <cell r="R530">
            <v>0</v>
          </cell>
          <cell r="S530">
            <v>0</v>
          </cell>
          <cell r="T530">
            <v>0</v>
          </cell>
        </row>
        <row r="531">
          <cell r="R531">
            <v>0</v>
          </cell>
          <cell r="S531">
            <v>0</v>
          </cell>
          <cell r="T531">
            <v>0</v>
          </cell>
        </row>
        <row r="532">
          <cell r="R532">
            <v>0</v>
          </cell>
          <cell r="S532">
            <v>0</v>
          </cell>
          <cell r="T532">
            <v>0</v>
          </cell>
        </row>
        <row r="533">
          <cell r="R533">
            <v>0</v>
          </cell>
          <cell r="S533">
            <v>0</v>
          </cell>
          <cell r="T533">
            <v>0</v>
          </cell>
        </row>
        <row r="534">
          <cell r="R534">
            <v>0</v>
          </cell>
          <cell r="S534">
            <v>0</v>
          </cell>
          <cell r="T534">
            <v>0</v>
          </cell>
        </row>
        <row r="535">
          <cell r="R535">
            <v>0</v>
          </cell>
          <cell r="S535">
            <v>0</v>
          </cell>
          <cell r="T535">
            <v>0</v>
          </cell>
        </row>
        <row r="537">
          <cell r="R537">
            <v>206820</v>
          </cell>
          <cell r="S537">
            <v>127162</v>
          </cell>
          <cell r="T537">
            <v>132827</v>
          </cell>
        </row>
        <row r="538">
          <cell r="R538">
            <v>206820</v>
          </cell>
          <cell r="S538">
            <v>127162</v>
          </cell>
          <cell r="T538">
            <v>132827</v>
          </cell>
        </row>
        <row r="539">
          <cell r="R539">
            <v>0</v>
          </cell>
          <cell r="S539">
            <v>0</v>
          </cell>
          <cell r="T539">
            <v>0</v>
          </cell>
        </row>
        <row r="543">
          <cell r="R543">
            <v>40539</v>
          </cell>
          <cell r="S543">
            <v>40255</v>
          </cell>
          <cell r="T543">
            <v>40249</v>
          </cell>
        </row>
        <row r="544">
          <cell r="R544">
            <v>0</v>
          </cell>
          <cell r="S544">
            <v>0</v>
          </cell>
          <cell r="T544">
            <v>0</v>
          </cell>
        </row>
        <row r="545">
          <cell r="R545">
            <v>0</v>
          </cell>
          <cell r="S545">
            <v>0</v>
          </cell>
          <cell r="T545">
            <v>0</v>
          </cell>
        </row>
        <row r="546">
          <cell r="R546">
            <v>0</v>
          </cell>
          <cell r="S546">
            <v>0</v>
          </cell>
          <cell r="T546">
            <v>0</v>
          </cell>
        </row>
        <row r="547">
          <cell r="R547">
            <v>40539</v>
          </cell>
          <cell r="S547">
            <v>40255</v>
          </cell>
          <cell r="T547">
            <v>40249</v>
          </cell>
        </row>
        <row r="548">
          <cell r="R548">
            <v>0</v>
          </cell>
          <cell r="S548">
            <v>0</v>
          </cell>
          <cell r="T548">
            <v>0</v>
          </cell>
        </row>
        <row r="549">
          <cell r="R549">
            <v>0</v>
          </cell>
          <cell r="S549">
            <v>0</v>
          </cell>
          <cell r="T549">
            <v>0</v>
          </cell>
        </row>
        <row r="550">
          <cell r="R550">
            <v>0</v>
          </cell>
          <cell r="S550">
            <v>0</v>
          </cell>
          <cell r="T550">
            <v>0</v>
          </cell>
        </row>
        <row r="551">
          <cell r="R551">
            <v>0</v>
          </cell>
          <cell r="S551">
            <v>0</v>
          </cell>
          <cell r="T551">
            <v>0</v>
          </cell>
        </row>
        <row r="552">
          <cell r="R552">
            <v>0</v>
          </cell>
          <cell r="S552">
            <v>0</v>
          </cell>
          <cell r="T552">
            <v>0</v>
          </cell>
        </row>
        <row r="555">
          <cell r="R555">
            <v>0</v>
          </cell>
          <cell r="S555">
            <v>0</v>
          </cell>
          <cell r="T555">
            <v>0</v>
          </cell>
        </row>
        <row r="556">
          <cell r="R556">
            <v>0</v>
          </cell>
          <cell r="S556">
            <v>0</v>
          </cell>
          <cell r="T556">
            <v>0</v>
          </cell>
        </row>
        <row r="557">
          <cell r="R557">
            <v>0</v>
          </cell>
          <cell r="S557">
            <v>0</v>
          </cell>
          <cell r="T557">
            <v>0</v>
          </cell>
        </row>
        <row r="559">
          <cell r="R559">
            <v>0</v>
          </cell>
          <cell r="S559">
            <v>0</v>
          </cell>
          <cell r="T559">
            <v>0</v>
          </cell>
        </row>
        <row r="560">
          <cell r="R560">
            <v>0</v>
          </cell>
          <cell r="S560">
            <v>0</v>
          </cell>
          <cell r="T560">
            <v>0</v>
          </cell>
        </row>
        <row r="564">
          <cell r="R564">
            <v>0</v>
          </cell>
          <cell r="S564">
            <v>0</v>
          </cell>
          <cell r="T564">
            <v>0</v>
          </cell>
        </row>
        <row r="565">
          <cell r="R565">
            <v>0</v>
          </cell>
          <cell r="S565">
            <v>0</v>
          </cell>
          <cell r="T565">
            <v>0</v>
          </cell>
        </row>
        <row r="566">
          <cell r="R566">
            <v>0</v>
          </cell>
          <cell r="S566">
            <v>0</v>
          </cell>
          <cell r="T566">
            <v>0</v>
          </cell>
        </row>
        <row r="567">
          <cell r="R567">
            <v>0</v>
          </cell>
          <cell r="S567">
            <v>0</v>
          </cell>
          <cell r="T567">
            <v>0</v>
          </cell>
        </row>
        <row r="568">
          <cell r="R568">
            <v>0</v>
          </cell>
          <cell r="S568">
            <v>0</v>
          </cell>
          <cell r="T568">
            <v>0</v>
          </cell>
        </row>
        <row r="569">
          <cell r="R569" t="str">
            <v>-</v>
          </cell>
          <cell r="S569" t="str">
            <v>-</v>
          </cell>
          <cell r="T569" t="str">
            <v>-</v>
          </cell>
        </row>
        <row r="570">
          <cell r="R570" t="str">
            <v>-</v>
          </cell>
          <cell r="S570" t="str">
            <v>-</v>
          </cell>
          <cell r="T570" t="str">
            <v>-</v>
          </cell>
        </row>
        <row r="571">
          <cell r="R571">
            <v>0</v>
          </cell>
          <cell r="S571">
            <v>0</v>
          </cell>
          <cell r="T571">
            <v>0</v>
          </cell>
        </row>
        <row r="577">
          <cell r="R577">
            <v>0</v>
          </cell>
          <cell r="S577">
            <v>0</v>
          </cell>
          <cell r="T577">
            <v>0</v>
          </cell>
        </row>
        <row r="578">
          <cell r="R578">
            <v>0</v>
          </cell>
          <cell r="S578">
            <v>0</v>
          </cell>
          <cell r="T578">
            <v>0</v>
          </cell>
        </row>
        <row r="579">
          <cell r="R579">
            <v>0</v>
          </cell>
          <cell r="S579">
            <v>0</v>
          </cell>
          <cell r="T579">
            <v>0</v>
          </cell>
        </row>
        <row r="580">
          <cell r="R580">
            <v>0</v>
          </cell>
          <cell r="S580">
            <v>0</v>
          </cell>
          <cell r="T580">
            <v>0</v>
          </cell>
        </row>
        <row r="581">
          <cell r="R581">
            <v>0</v>
          </cell>
          <cell r="S581">
            <v>0</v>
          </cell>
          <cell r="T581">
            <v>0</v>
          </cell>
        </row>
        <row r="582">
          <cell r="R582">
            <v>0</v>
          </cell>
          <cell r="S582">
            <v>0</v>
          </cell>
          <cell r="T582">
            <v>0</v>
          </cell>
        </row>
        <row r="583">
          <cell r="R583">
            <v>0</v>
          </cell>
          <cell r="S583">
            <v>0</v>
          </cell>
          <cell r="T583">
            <v>0</v>
          </cell>
        </row>
        <row r="589">
          <cell r="R589">
            <v>502500</v>
          </cell>
          <cell r="S589">
            <v>502500</v>
          </cell>
          <cell r="T589">
            <v>502500</v>
          </cell>
        </row>
        <row r="590">
          <cell r="R590">
            <v>502500</v>
          </cell>
          <cell r="S590">
            <v>502500</v>
          </cell>
          <cell r="T590">
            <v>502500</v>
          </cell>
        </row>
        <row r="591">
          <cell r="R591">
            <v>502500</v>
          </cell>
          <cell r="S591">
            <v>502500</v>
          </cell>
          <cell r="T591">
            <v>502500</v>
          </cell>
        </row>
        <row r="592">
          <cell r="R592">
            <v>0</v>
          </cell>
          <cell r="S592">
            <v>0</v>
          </cell>
          <cell r="T592">
            <v>0</v>
          </cell>
        </row>
        <row r="593">
          <cell r="R593">
            <v>0</v>
          </cell>
          <cell r="S593">
            <v>0</v>
          </cell>
          <cell r="T593">
            <v>0</v>
          </cell>
        </row>
        <row r="594">
          <cell r="R594">
            <v>0</v>
          </cell>
          <cell r="S594">
            <v>0</v>
          </cell>
          <cell r="T594">
            <v>0</v>
          </cell>
        </row>
        <row r="595">
          <cell r="R595">
            <v>0</v>
          </cell>
          <cell r="S595">
            <v>0</v>
          </cell>
          <cell r="T595">
            <v>0</v>
          </cell>
        </row>
        <row r="596">
          <cell r="R596">
            <v>0</v>
          </cell>
          <cell r="S596">
            <v>0</v>
          </cell>
          <cell r="T596">
            <v>0</v>
          </cell>
        </row>
        <row r="597">
          <cell r="R597">
            <v>0</v>
          </cell>
          <cell r="S597">
            <v>0</v>
          </cell>
          <cell r="T597">
            <v>0</v>
          </cell>
        </row>
        <row r="598">
          <cell r="R598">
            <v>0</v>
          </cell>
          <cell r="S598">
            <v>0</v>
          </cell>
          <cell r="T598">
            <v>0</v>
          </cell>
        </row>
        <row r="599">
          <cell r="R599">
            <v>0</v>
          </cell>
          <cell r="S599">
            <v>0</v>
          </cell>
          <cell r="T599">
            <v>0</v>
          </cell>
        </row>
        <row r="600">
          <cell r="R600">
            <v>0</v>
          </cell>
          <cell r="S600">
            <v>0</v>
          </cell>
          <cell r="T600">
            <v>0</v>
          </cell>
        </row>
        <row r="601">
          <cell r="R601">
            <v>0</v>
          </cell>
          <cell r="S601">
            <v>0</v>
          </cell>
          <cell r="T601">
            <v>0</v>
          </cell>
        </row>
        <row r="602">
          <cell r="R602">
            <v>0</v>
          </cell>
          <cell r="S602">
            <v>0</v>
          </cell>
          <cell r="T602">
            <v>0</v>
          </cell>
        </row>
        <row r="603">
          <cell r="R603">
            <v>0</v>
          </cell>
          <cell r="S603">
            <v>0</v>
          </cell>
          <cell r="T603">
            <v>0</v>
          </cell>
        </row>
        <row r="604">
          <cell r="R604">
            <v>0</v>
          </cell>
          <cell r="S604">
            <v>0</v>
          </cell>
          <cell r="T604">
            <v>0</v>
          </cell>
        </row>
        <row r="605">
          <cell r="R605">
            <v>0</v>
          </cell>
          <cell r="S605">
            <v>0</v>
          </cell>
          <cell r="T605">
            <v>0</v>
          </cell>
        </row>
        <row r="606">
          <cell r="R606">
            <v>0</v>
          </cell>
          <cell r="S606">
            <v>0</v>
          </cell>
          <cell r="T606">
            <v>0</v>
          </cell>
        </row>
        <row r="607">
          <cell r="R607">
            <v>0</v>
          </cell>
          <cell r="S607">
            <v>0</v>
          </cell>
          <cell r="T607">
            <v>0</v>
          </cell>
        </row>
        <row r="608">
          <cell r="R608">
            <v>2076700</v>
          </cell>
          <cell r="S608">
            <v>2162000</v>
          </cell>
          <cell r="T608">
            <v>2440000</v>
          </cell>
        </row>
        <row r="609">
          <cell r="R609">
            <v>2076700</v>
          </cell>
          <cell r="S609">
            <v>2162000</v>
          </cell>
          <cell r="T609">
            <v>2440000</v>
          </cell>
        </row>
        <row r="610">
          <cell r="R610">
            <v>1230100</v>
          </cell>
          <cell r="S610">
            <v>1320000</v>
          </cell>
          <cell r="T610">
            <v>1500000</v>
          </cell>
        </row>
        <row r="611">
          <cell r="R611">
            <v>120000</v>
          </cell>
          <cell r="S611">
            <v>132000</v>
          </cell>
          <cell r="T611">
            <v>150000</v>
          </cell>
        </row>
        <row r="612">
          <cell r="R612">
            <v>528450</v>
          </cell>
          <cell r="S612">
            <v>500000</v>
          </cell>
          <cell r="T612">
            <v>550000</v>
          </cell>
        </row>
        <row r="613">
          <cell r="R613">
            <v>138000</v>
          </cell>
          <cell r="S613">
            <v>145000</v>
          </cell>
          <cell r="T613">
            <v>170000</v>
          </cell>
        </row>
        <row r="614">
          <cell r="R614">
            <v>60150</v>
          </cell>
          <cell r="S614">
            <v>65000</v>
          </cell>
          <cell r="T614">
            <v>70000</v>
          </cell>
        </row>
        <row r="615">
          <cell r="R615">
            <v>866516</v>
          </cell>
          <cell r="S615">
            <v>761645</v>
          </cell>
          <cell r="T615">
            <v>776583</v>
          </cell>
        </row>
        <row r="616">
          <cell r="R616">
            <v>866516</v>
          </cell>
          <cell r="S616">
            <v>761645</v>
          </cell>
          <cell r="T616">
            <v>776583</v>
          </cell>
        </row>
        <row r="617">
          <cell r="R617">
            <v>404000</v>
          </cell>
          <cell r="S617">
            <v>408000</v>
          </cell>
          <cell r="T617">
            <v>412000</v>
          </cell>
        </row>
        <row r="618">
          <cell r="R618">
            <v>95000</v>
          </cell>
          <cell r="S618">
            <v>98000</v>
          </cell>
          <cell r="T618">
            <v>100000</v>
          </cell>
        </row>
        <row r="619">
          <cell r="R619">
            <v>226000</v>
          </cell>
          <cell r="S619">
            <v>222000</v>
          </cell>
          <cell r="T619">
            <v>237000</v>
          </cell>
        </row>
        <row r="620">
          <cell r="R620">
            <v>141516</v>
          </cell>
          <cell r="S620">
            <v>33645</v>
          </cell>
          <cell r="T620">
            <v>27583</v>
          </cell>
        </row>
        <row r="621">
          <cell r="R621">
            <v>0</v>
          </cell>
          <cell r="S621">
            <v>0</v>
          </cell>
          <cell r="T621">
            <v>0</v>
          </cell>
        </row>
        <row r="622">
          <cell r="R622">
            <v>0</v>
          </cell>
          <cell r="S622">
            <v>0</v>
          </cell>
          <cell r="T622">
            <v>0</v>
          </cell>
        </row>
        <row r="623">
          <cell r="R623">
            <v>0</v>
          </cell>
          <cell r="S623">
            <v>0</v>
          </cell>
          <cell r="T623">
            <v>0</v>
          </cell>
        </row>
        <row r="624">
          <cell r="R624">
            <v>0</v>
          </cell>
          <cell r="S624">
            <v>0</v>
          </cell>
          <cell r="T624">
            <v>0</v>
          </cell>
        </row>
        <row r="625">
          <cell r="R625">
            <v>0</v>
          </cell>
          <cell r="S625">
            <v>0</v>
          </cell>
          <cell r="T625">
            <v>0</v>
          </cell>
        </row>
        <row r="626">
          <cell r="R626">
            <v>0</v>
          </cell>
          <cell r="S626">
            <v>0</v>
          </cell>
          <cell r="T626">
            <v>0</v>
          </cell>
        </row>
        <row r="627">
          <cell r="R627">
            <v>0</v>
          </cell>
          <cell r="S627">
            <v>0</v>
          </cell>
          <cell r="T627">
            <v>0</v>
          </cell>
        </row>
        <row r="628">
          <cell r="R628">
            <v>0</v>
          </cell>
          <cell r="S628">
            <v>0</v>
          </cell>
          <cell r="T628">
            <v>0</v>
          </cell>
        </row>
        <row r="634">
          <cell r="R634">
            <v>140776583.64619938</v>
          </cell>
          <cell r="S634">
            <v>123059908.37309137</v>
          </cell>
          <cell r="T634">
            <v>95098550.578498721</v>
          </cell>
        </row>
        <row r="635">
          <cell r="R635">
            <v>48691923.25</v>
          </cell>
          <cell r="S635">
            <v>37222775</v>
          </cell>
          <cell r="T635">
            <v>32530196</v>
          </cell>
        </row>
        <row r="636">
          <cell r="R636">
            <v>47104944</v>
          </cell>
          <cell r="S636">
            <v>35031534.5</v>
          </cell>
          <cell r="T636">
            <v>29036955.5</v>
          </cell>
        </row>
        <row r="638">
          <cell r="R638">
            <v>1586979.25</v>
          </cell>
          <cell r="S638">
            <v>2191240.5</v>
          </cell>
          <cell r="T638">
            <v>3493240.5</v>
          </cell>
        </row>
        <row r="639">
          <cell r="R639">
            <v>0</v>
          </cell>
          <cell r="S639">
            <v>0</v>
          </cell>
          <cell r="T639">
            <v>0</v>
          </cell>
        </row>
        <row r="640">
          <cell r="R640">
            <v>43268219.019198939</v>
          </cell>
          <cell r="S640">
            <v>56156869.304189213</v>
          </cell>
          <cell r="T640">
            <v>49101905.339526981</v>
          </cell>
        </row>
        <row r="641">
          <cell r="R641">
            <v>27545711.019198939</v>
          </cell>
          <cell r="S641">
            <v>34616000.304189213</v>
          </cell>
          <cell r="T641">
            <v>21046071.339526985</v>
          </cell>
        </row>
        <row r="642">
          <cell r="R642">
            <v>22495367</v>
          </cell>
          <cell r="S642">
            <v>28659880.304189213</v>
          </cell>
          <cell r="T642">
            <v>21046071.339526985</v>
          </cell>
        </row>
        <row r="643">
          <cell r="R643">
            <v>5050344.0191989392</v>
          </cell>
          <cell r="S643">
            <v>5956119.9999999991</v>
          </cell>
          <cell r="T643">
            <v>0</v>
          </cell>
        </row>
        <row r="644">
          <cell r="R644">
            <v>0</v>
          </cell>
          <cell r="S644">
            <v>0</v>
          </cell>
          <cell r="T644">
            <v>0</v>
          </cell>
        </row>
        <row r="645">
          <cell r="R645">
            <v>15722508</v>
          </cell>
          <cell r="S645">
            <v>21540869</v>
          </cell>
          <cell r="T645">
            <v>28055834</v>
          </cell>
        </row>
        <row r="646">
          <cell r="R646">
            <v>15722508</v>
          </cell>
          <cell r="S646">
            <v>21540869</v>
          </cell>
          <cell r="T646">
            <v>28055834</v>
          </cell>
        </row>
        <row r="648">
          <cell r="R648">
            <v>31607093.072666667</v>
          </cell>
          <cell r="S648">
            <v>8693833.8812499996</v>
          </cell>
          <cell r="T648">
            <v>638681.34944999998</v>
          </cell>
        </row>
        <row r="649">
          <cell r="R649">
            <v>22111190</v>
          </cell>
          <cell r="S649">
            <v>8368652.9400000004</v>
          </cell>
          <cell r="T649">
            <v>470719.20819999999</v>
          </cell>
        </row>
        <row r="650">
          <cell r="R650">
            <v>9495903.0726666674</v>
          </cell>
          <cell r="S650">
            <v>325180.94125000003</v>
          </cell>
          <cell r="T650">
            <v>167962.14124999999</v>
          </cell>
        </row>
        <row r="654">
          <cell r="R654">
            <v>11153588.870464191</v>
          </cell>
          <cell r="S654">
            <v>17831200.057217389</v>
          </cell>
          <cell r="T654">
            <v>9777189.9329999983</v>
          </cell>
        </row>
        <row r="655">
          <cell r="R655">
            <v>0</v>
          </cell>
          <cell r="S655">
            <v>0</v>
          </cell>
          <cell r="T655">
            <v>0</v>
          </cell>
        </row>
        <row r="656">
          <cell r="R656">
            <v>0</v>
          </cell>
          <cell r="S656">
            <v>0</v>
          </cell>
          <cell r="T656">
            <v>0</v>
          </cell>
        </row>
        <row r="657">
          <cell r="R657">
            <v>362323.43530000001</v>
          </cell>
          <cell r="S657">
            <v>916213</v>
          </cell>
          <cell r="T657">
            <v>800583</v>
          </cell>
        </row>
        <row r="658">
          <cell r="R658">
            <v>1526229.8451641907</v>
          </cell>
          <cell r="S658">
            <v>463433</v>
          </cell>
          <cell r="T658">
            <v>475647</v>
          </cell>
        </row>
        <row r="659">
          <cell r="R659">
            <v>100742</v>
          </cell>
          <cell r="S659">
            <v>260000</v>
          </cell>
          <cell r="T659">
            <v>262000</v>
          </cell>
        </row>
        <row r="660">
          <cell r="R660">
            <v>1540938</v>
          </cell>
          <cell r="S660">
            <v>6725000</v>
          </cell>
          <cell r="T660">
            <v>170000</v>
          </cell>
        </row>
        <row r="661">
          <cell r="R661">
            <v>201216</v>
          </cell>
          <cell r="S661">
            <v>40000</v>
          </cell>
          <cell r="T661">
            <v>2448000</v>
          </cell>
        </row>
        <row r="662">
          <cell r="R662">
            <v>4944544</v>
          </cell>
          <cell r="S662">
            <v>3328704.8072173917</v>
          </cell>
          <cell r="T662">
            <v>286610.08299999998</v>
          </cell>
        </row>
        <row r="663">
          <cell r="R663">
            <v>2477595.59</v>
          </cell>
          <cell r="S663">
            <v>6097849.25</v>
          </cell>
          <cell r="T663">
            <v>5334349.8499999996</v>
          </cell>
        </row>
        <row r="666">
          <cell r="R666">
            <v>528873.43386956526</v>
          </cell>
          <cell r="S666">
            <v>268739.13043478259</v>
          </cell>
          <cell r="T666">
            <v>164086.95652173914</v>
          </cell>
        </row>
        <row r="667">
          <cell r="R667">
            <v>10679.020869565218</v>
          </cell>
          <cell r="S667">
            <v>3739.130434782609</v>
          </cell>
          <cell r="T667">
            <v>4086.9565217391309</v>
          </cell>
        </row>
        <row r="668">
          <cell r="R668">
            <v>518194.413</v>
          </cell>
          <cell r="S668">
            <v>265000</v>
          </cell>
          <cell r="T668">
            <v>160000</v>
          </cell>
        </row>
        <row r="670">
          <cell r="R670">
            <v>5526886</v>
          </cell>
          <cell r="S670">
            <v>2886491</v>
          </cell>
          <cell r="T670">
            <v>2886491</v>
          </cell>
        </row>
        <row r="671">
          <cell r="R671">
            <v>5526886</v>
          </cell>
          <cell r="S671">
            <v>2886491</v>
          </cell>
          <cell r="T671">
            <v>2886491</v>
          </cell>
        </row>
        <row r="674">
          <cell r="R674">
            <v>37696768.270854667</v>
          </cell>
          <cell r="S674">
            <v>38554172.630434781</v>
          </cell>
          <cell r="T674">
            <v>34296933.456521742</v>
          </cell>
        </row>
        <row r="675">
          <cell r="R675">
            <v>3234481.25</v>
          </cell>
          <cell r="S675">
            <v>12527240.5</v>
          </cell>
          <cell r="T675">
            <v>16293240.5</v>
          </cell>
        </row>
        <row r="676">
          <cell r="R676">
            <v>1647502</v>
          </cell>
          <cell r="S676">
            <v>10336000</v>
          </cell>
          <cell r="T676">
            <v>12800000</v>
          </cell>
        </row>
        <row r="677">
          <cell r="R677" t="str">
            <v>-</v>
          </cell>
          <cell r="S677" t="str">
            <v>-</v>
          </cell>
          <cell r="T677" t="str">
            <v>-</v>
          </cell>
        </row>
        <row r="678">
          <cell r="R678">
            <v>1586979.25</v>
          </cell>
          <cell r="S678">
            <v>2191240.5</v>
          </cell>
          <cell r="T678">
            <v>3493240.5</v>
          </cell>
        </row>
        <row r="679">
          <cell r="R679">
            <v>0</v>
          </cell>
          <cell r="S679">
            <v>0</v>
          </cell>
          <cell r="T679">
            <v>0</v>
          </cell>
        </row>
        <row r="680">
          <cell r="R680">
            <v>12043117.999985099</v>
          </cell>
          <cell r="S680">
            <v>12143151</v>
          </cell>
          <cell r="T680">
            <v>10230806</v>
          </cell>
        </row>
        <row r="681">
          <cell r="R681">
            <v>10607511.999985099</v>
          </cell>
          <cell r="S681">
            <v>5956119.9999999991</v>
          </cell>
          <cell r="T681">
            <v>0</v>
          </cell>
        </row>
        <row r="682">
          <cell r="R682">
            <v>6364509</v>
          </cell>
          <cell r="S682">
            <v>0</v>
          </cell>
          <cell r="T682">
            <v>0</v>
          </cell>
        </row>
        <row r="683">
          <cell r="R683">
            <v>4243002.9999850998</v>
          </cell>
          <cell r="S683">
            <v>5956119.9999999991</v>
          </cell>
          <cell r="T683">
            <v>0</v>
          </cell>
        </row>
        <row r="684">
          <cell r="R684">
            <v>0</v>
          </cell>
          <cell r="S684">
            <v>0</v>
          </cell>
          <cell r="T684">
            <v>0</v>
          </cell>
        </row>
        <row r="685">
          <cell r="R685">
            <v>1435606</v>
          </cell>
          <cell r="S685">
            <v>6187031</v>
          </cell>
          <cell r="T685">
            <v>10230806</v>
          </cell>
        </row>
        <row r="686">
          <cell r="R686">
            <v>1435606</v>
          </cell>
          <cell r="S686">
            <v>6187031</v>
          </cell>
          <cell r="T686">
            <v>10230806</v>
          </cell>
        </row>
        <row r="688">
          <cell r="R688">
            <v>18455877</v>
          </cell>
          <cell r="S688">
            <v>1262542</v>
          </cell>
          <cell r="T688">
            <v>0</v>
          </cell>
        </row>
        <row r="689">
          <cell r="R689">
            <v>14862846</v>
          </cell>
          <cell r="S689">
            <v>1262542</v>
          </cell>
          <cell r="T689">
            <v>0</v>
          </cell>
        </row>
        <row r="690">
          <cell r="R690">
            <v>3593031</v>
          </cell>
          <cell r="S690">
            <v>0</v>
          </cell>
          <cell r="T690">
            <v>0</v>
          </cell>
        </row>
        <row r="694">
          <cell r="R694">
            <v>3952613</v>
          </cell>
          <cell r="S694">
            <v>12617500</v>
          </cell>
          <cell r="T694">
            <v>7768800</v>
          </cell>
        </row>
        <row r="695">
          <cell r="R695">
            <v>0</v>
          </cell>
          <cell r="S695">
            <v>0</v>
          </cell>
          <cell r="T695">
            <v>0</v>
          </cell>
        </row>
        <row r="696">
          <cell r="R696">
            <v>0</v>
          </cell>
          <cell r="S696">
            <v>0</v>
          </cell>
          <cell r="T696">
            <v>0</v>
          </cell>
        </row>
        <row r="697">
          <cell r="R697">
            <v>0</v>
          </cell>
          <cell r="S697">
            <v>0</v>
          </cell>
          <cell r="T697">
            <v>0</v>
          </cell>
        </row>
        <row r="698">
          <cell r="R698">
            <v>192500</v>
          </cell>
          <cell r="S698">
            <v>0</v>
          </cell>
          <cell r="T698">
            <v>0</v>
          </cell>
        </row>
        <row r="699">
          <cell r="R699">
            <v>0</v>
          </cell>
          <cell r="S699">
            <v>0</v>
          </cell>
          <cell r="T699">
            <v>0</v>
          </cell>
        </row>
        <row r="700">
          <cell r="R700">
            <v>1329595</v>
          </cell>
          <cell r="S700">
            <v>6560000</v>
          </cell>
          <cell r="T700">
            <v>0</v>
          </cell>
        </row>
        <row r="701">
          <cell r="R701">
            <v>86922</v>
          </cell>
          <cell r="S701">
            <v>0</v>
          </cell>
          <cell r="T701">
            <v>2448000</v>
          </cell>
        </row>
        <row r="702">
          <cell r="R702">
            <v>0</v>
          </cell>
          <cell r="S702">
            <v>0</v>
          </cell>
          <cell r="T702">
            <v>0</v>
          </cell>
        </row>
        <row r="703">
          <cell r="R703">
            <v>2343596</v>
          </cell>
          <cell r="S703">
            <v>6057500</v>
          </cell>
          <cell r="T703">
            <v>5320800</v>
          </cell>
        </row>
        <row r="706">
          <cell r="R706">
            <v>10679.020869565218</v>
          </cell>
          <cell r="S706">
            <v>3739.130434782609</v>
          </cell>
          <cell r="T706">
            <v>4086.9565217391309</v>
          </cell>
        </row>
        <row r="707">
          <cell r="R707">
            <v>10679.020869565218</v>
          </cell>
          <cell r="S707">
            <v>3739.130434782609</v>
          </cell>
          <cell r="T707">
            <v>4086.9565217391309</v>
          </cell>
        </row>
        <row r="708">
          <cell r="R708">
            <v>0</v>
          </cell>
          <cell r="S708">
            <v>0</v>
          </cell>
          <cell r="T708">
            <v>0</v>
          </cell>
        </row>
        <row r="710">
          <cell r="R710">
            <v>0</v>
          </cell>
          <cell r="S710">
            <v>0</v>
          </cell>
          <cell r="T710">
            <v>0</v>
          </cell>
        </row>
        <row r="711">
          <cell r="R711">
            <v>0</v>
          </cell>
          <cell r="S711">
            <v>0</v>
          </cell>
          <cell r="T711">
            <v>0</v>
          </cell>
        </row>
        <row r="714">
          <cell r="R714">
            <v>0</v>
          </cell>
          <cell r="S714">
            <v>0</v>
          </cell>
          <cell r="T714">
            <v>0</v>
          </cell>
        </row>
        <row r="715">
          <cell r="R715">
            <v>0</v>
          </cell>
          <cell r="S715">
            <v>0</v>
          </cell>
          <cell r="T715">
            <v>0</v>
          </cell>
        </row>
        <row r="716">
          <cell r="R716">
            <v>0</v>
          </cell>
          <cell r="S716">
            <v>0</v>
          </cell>
          <cell r="T716">
            <v>0</v>
          </cell>
        </row>
        <row r="717">
          <cell r="R717" t="str">
            <v>-</v>
          </cell>
          <cell r="S717" t="str">
            <v>-</v>
          </cell>
          <cell r="T717" t="str">
            <v>-</v>
          </cell>
        </row>
        <row r="718">
          <cell r="R718">
            <v>0</v>
          </cell>
          <cell r="S718">
            <v>0</v>
          </cell>
          <cell r="T718">
            <v>0</v>
          </cell>
        </row>
        <row r="719">
          <cell r="R719">
            <v>0</v>
          </cell>
          <cell r="S719">
            <v>0</v>
          </cell>
          <cell r="T719">
            <v>0</v>
          </cell>
        </row>
        <row r="720">
          <cell r="R720">
            <v>0</v>
          </cell>
          <cell r="S720">
            <v>0</v>
          </cell>
          <cell r="T720">
            <v>0</v>
          </cell>
        </row>
        <row r="721">
          <cell r="R721">
            <v>0</v>
          </cell>
          <cell r="S721">
            <v>0</v>
          </cell>
          <cell r="T721">
            <v>0</v>
          </cell>
        </row>
        <row r="722">
          <cell r="R722">
            <v>0</v>
          </cell>
          <cell r="S722">
            <v>0</v>
          </cell>
          <cell r="T722">
            <v>0</v>
          </cell>
        </row>
        <row r="723">
          <cell r="R723">
            <v>0</v>
          </cell>
          <cell r="S723">
            <v>0</v>
          </cell>
          <cell r="T723">
            <v>0</v>
          </cell>
        </row>
        <row r="724">
          <cell r="R724">
            <v>0</v>
          </cell>
          <cell r="S724">
            <v>0</v>
          </cell>
          <cell r="T724">
            <v>0</v>
          </cell>
        </row>
        <row r="725">
          <cell r="R725">
            <v>0</v>
          </cell>
          <cell r="S725">
            <v>0</v>
          </cell>
          <cell r="T725">
            <v>0</v>
          </cell>
        </row>
        <row r="726">
          <cell r="R726">
            <v>0</v>
          </cell>
          <cell r="S726">
            <v>0</v>
          </cell>
          <cell r="T726">
            <v>0</v>
          </cell>
        </row>
        <row r="728">
          <cell r="R728">
            <v>0</v>
          </cell>
          <cell r="S728">
            <v>0</v>
          </cell>
          <cell r="T728">
            <v>0</v>
          </cell>
        </row>
        <row r="729">
          <cell r="R729">
            <v>0</v>
          </cell>
          <cell r="S729">
            <v>0</v>
          </cell>
          <cell r="T729">
            <v>0</v>
          </cell>
        </row>
        <row r="730">
          <cell r="R730">
            <v>0</v>
          </cell>
          <cell r="S730">
            <v>0</v>
          </cell>
          <cell r="T730">
            <v>0</v>
          </cell>
        </row>
        <row r="734">
          <cell r="R734">
            <v>0</v>
          </cell>
          <cell r="S734">
            <v>0</v>
          </cell>
          <cell r="T734">
            <v>0</v>
          </cell>
        </row>
        <row r="735">
          <cell r="R735">
            <v>0</v>
          </cell>
          <cell r="S735">
            <v>0</v>
          </cell>
          <cell r="T735">
            <v>0</v>
          </cell>
        </row>
        <row r="736">
          <cell r="R736">
            <v>0</v>
          </cell>
          <cell r="S736">
            <v>0</v>
          </cell>
          <cell r="T736">
            <v>0</v>
          </cell>
        </row>
        <row r="737">
          <cell r="R737">
            <v>0</v>
          </cell>
          <cell r="S737">
            <v>0</v>
          </cell>
          <cell r="T737">
            <v>0</v>
          </cell>
        </row>
        <row r="738">
          <cell r="R738">
            <v>0</v>
          </cell>
          <cell r="S738">
            <v>0</v>
          </cell>
          <cell r="T738">
            <v>0</v>
          </cell>
        </row>
        <row r="739">
          <cell r="R739">
            <v>0</v>
          </cell>
          <cell r="S739">
            <v>0</v>
          </cell>
          <cell r="T739">
            <v>0</v>
          </cell>
        </row>
        <row r="740">
          <cell r="R740">
            <v>0</v>
          </cell>
          <cell r="S740">
            <v>0</v>
          </cell>
          <cell r="T740">
            <v>0</v>
          </cell>
        </row>
        <row r="741">
          <cell r="R741">
            <v>0</v>
          </cell>
          <cell r="S741">
            <v>0</v>
          </cell>
          <cell r="T741">
            <v>0</v>
          </cell>
        </row>
        <row r="742">
          <cell r="R742">
            <v>0</v>
          </cell>
          <cell r="S742">
            <v>0</v>
          </cell>
          <cell r="T742">
            <v>0</v>
          </cell>
        </row>
        <row r="743">
          <cell r="R743">
            <v>0</v>
          </cell>
          <cell r="S743">
            <v>0</v>
          </cell>
          <cell r="T743">
            <v>0</v>
          </cell>
        </row>
        <row r="746">
          <cell r="R746">
            <v>0</v>
          </cell>
          <cell r="S746">
            <v>0</v>
          </cell>
          <cell r="T746">
            <v>0</v>
          </cell>
        </row>
        <row r="747">
          <cell r="R747">
            <v>0</v>
          </cell>
          <cell r="S747">
            <v>0</v>
          </cell>
          <cell r="T747">
            <v>0</v>
          </cell>
        </row>
        <row r="748">
          <cell r="R748">
            <v>0</v>
          </cell>
          <cell r="S748">
            <v>0</v>
          </cell>
          <cell r="T748">
            <v>0</v>
          </cell>
        </row>
        <row r="750">
          <cell r="R750">
            <v>0</v>
          </cell>
          <cell r="S750">
            <v>0</v>
          </cell>
          <cell r="T750">
            <v>0</v>
          </cell>
        </row>
        <row r="751">
          <cell r="R751">
            <v>0</v>
          </cell>
          <cell r="S751">
            <v>0</v>
          </cell>
          <cell r="T751">
            <v>0</v>
          </cell>
        </row>
        <row r="754">
          <cell r="R754">
            <v>103079815.37534469</v>
          </cell>
          <cell r="S754">
            <v>84505735.742656589</v>
          </cell>
          <cell r="T754">
            <v>60801617.121976979</v>
          </cell>
        </row>
        <row r="755">
          <cell r="R755">
            <v>45457442</v>
          </cell>
          <cell r="S755">
            <v>24695534.5</v>
          </cell>
          <cell r="T755">
            <v>16236955.5</v>
          </cell>
        </row>
        <row r="756">
          <cell r="R756">
            <v>45457442</v>
          </cell>
          <cell r="S756">
            <v>24695534.5</v>
          </cell>
          <cell r="T756">
            <v>16236955.5</v>
          </cell>
        </row>
        <row r="757">
          <cell r="R757" t="str">
            <v>-</v>
          </cell>
          <cell r="S757" t="str">
            <v>-</v>
          </cell>
          <cell r="T757" t="str">
            <v>-</v>
          </cell>
        </row>
        <row r="758">
          <cell r="R758">
            <v>0</v>
          </cell>
          <cell r="S758">
            <v>0</v>
          </cell>
          <cell r="T758">
            <v>0</v>
          </cell>
        </row>
        <row r="759">
          <cell r="R759">
            <v>0</v>
          </cell>
          <cell r="S759">
            <v>0</v>
          </cell>
          <cell r="T759">
            <v>0</v>
          </cell>
        </row>
        <row r="760">
          <cell r="R760">
            <v>31225101.01921384</v>
          </cell>
          <cell r="S760">
            <v>44013718.304189213</v>
          </cell>
          <cell r="T760">
            <v>38871099.339526981</v>
          </cell>
        </row>
        <row r="761">
          <cell r="R761">
            <v>16938199.01921384</v>
          </cell>
          <cell r="S761">
            <v>28659880.304189213</v>
          </cell>
          <cell r="T761">
            <v>21046071.339526985</v>
          </cell>
        </row>
        <row r="762">
          <cell r="R762">
            <v>16130858</v>
          </cell>
          <cell r="S762">
            <v>28659880.304189213</v>
          </cell>
          <cell r="T762">
            <v>21046071.339526985</v>
          </cell>
        </row>
        <row r="763">
          <cell r="R763">
            <v>807341.0192138399</v>
          </cell>
          <cell r="S763">
            <v>0</v>
          </cell>
          <cell r="T763">
            <v>0</v>
          </cell>
        </row>
        <row r="764">
          <cell r="R764">
            <v>0</v>
          </cell>
          <cell r="S764">
            <v>0</v>
          </cell>
          <cell r="T764">
            <v>0</v>
          </cell>
        </row>
        <row r="765">
          <cell r="R765">
            <v>14286902</v>
          </cell>
          <cell r="S765">
            <v>15353838</v>
          </cell>
          <cell r="T765">
            <v>17825028</v>
          </cell>
        </row>
        <row r="766">
          <cell r="R766">
            <v>14286902</v>
          </cell>
          <cell r="S766">
            <v>15353838</v>
          </cell>
          <cell r="T766">
            <v>17825028</v>
          </cell>
        </row>
        <row r="768">
          <cell r="R768">
            <v>13151216.072666667</v>
          </cell>
          <cell r="S768">
            <v>7431291.8812500006</v>
          </cell>
          <cell r="T768">
            <v>638681.34944999998</v>
          </cell>
        </row>
        <row r="769">
          <cell r="R769">
            <v>7248344</v>
          </cell>
          <cell r="S769">
            <v>7106110.9400000004</v>
          </cell>
          <cell r="T769">
            <v>470719.20819999999</v>
          </cell>
        </row>
        <row r="770">
          <cell r="R770">
            <v>5902872.0726666674</v>
          </cell>
          <cell r="S770">
            <v>325180.94125000003</v>
          </cell>
          <cell r="T770">
            <v>167962.14124999999</v>
          </cell>
        </row>
        <row r="774">
          <cell r="R774">
            <v>7200975.8704641908</v>
          </cell>
          <cell r="S774">
            <v>5213700.0572173912</v>
          </cell>
          <cell r="T774">
            <v>2008389.9330000002</v>
          </cell>
        </row>
        <row r="775">
          <cell r="R775">
            <v>0</v>
          </cell>
          <cell r="S775">
            <v>0</v>
          </cell>
          <cell r="T775">
            <v>0</v>
          </cell>
        </row>
        <row r="776">
          <cell r="R776">
            <v>0</v>
          </cell>
          <cell r="S776">
            <v>0</v>
          </cell>
          <cell r="T776">
            <v>0</v>
          </cell>
        </row>
        <row r="777">
          <cell r="R777">
            <v>362323.43530000001</v>
          </cell>
          <cell r="S777">
            <v>916213</v>
          </cell>
          <cell r="T777">
            <v>800583</v>
          </cell>
        </row>
        <row r="778">
          <cell r="R778">
            <v>1333729.8451641907</v>
          </cell>
          <cell r="S778">
            <v>463433</v>
          </cell>
          <cell r="T778">
            <v>475647</v>
          </cell>
        </row>
        <row r="779">
          <cell r="R779">
            <v>100742</v>
          </cell>
          <cell r="S779">
            <v>260000</v>
          </cell>
          <cell r="T779">
            <v>262000</v>
          </cell>
        </row>
        <row r="780">
          <cell r="R780">
            <v>211343</v>
          </cell>
          <cell r="S780">
            <v>165000</v>
          </cell>
          <cell r="T780">
            <v>170000</v>
          </cell>
        </row>
        <row r="781">
          <cell r="R781">
            <v>114294</v>
          </cell>
          <cell r="S781">
            <v>40000</v>
          </cell>
          <cell r="T781">
            <v>0</v>
          </cell>
        </row>
        <row r="782">
          <cell r="R782">
            <v>4944544</v>
          </cell>
          <cell r="S782">
            <v>3328704.8072173917</v>
          </cell>
          <cell r="T782">
            <v>286610.08299999998</v>
          </cell>
        </row>
        <row r="783">
          <cell r="R783">
            <v>133999.59000000008</v>
          </cell>
          <cell r="S783">
            <v>40349.25</v>
          </cell>
          <cell r="T783">
            <v>13549.849999999999</v>
          </cell>
        </row>
        <row r="786">
          <cell r="R786">
            <v>518194.413</v>
          </cell>
          <cell r="S786">
            <v>265000</v>
          </cell>
          <cell r="T786">
            <v>160000</v>
          </cell>
        </row>
        <row r="787">
          <cell r="R787">
            <v>0</v>
          </cell>
          <cell r="S787">
            <v>0</v>
          </cell>
          <cell r="T787">
            <v>0</v>
          </cell>
        </row>
        <row r="788">
          <cell r="R788">
            <v>518194.413</v>
          </cell>
          <cell r="S788">
            <v>265000</v>
          </cell>
          <cell r="T788">
            <v>160000</v>
          </cell>
        </row>
        <row r="790">
          <cell r="R790">
            <v>5526886</v>
          </cell>
          <cell r="S790">
            <v>2886491</v>
          </cell>
          <cell r="T790">
            <v>2886491</v>
          </cell>
        </row>
        <row r="791">
          <cell r="R791">
            <v>5526886</v>
          </cell>
          <cell r="S791">
            <v>2886491</v>
          </cell>
          <cell r="T791">
            <v>2886491</v>
          </cell>
        </row>
        <row r="794">
          <cell r="R794">
            <v>487621400.73833525</v>
          </cell>
          <cell r="S794">
            <v>454009793.01705647</v>
          </cell>
          <cell r="T794">
            <v>462378447.78016371</v>
          </cell>
        </row>
        <row r="795">
          <cell r="R795">
            <v>219291909.95936</v>
          </cell>
          <cell r="S795">
            <v>190594216.04523298</v>
          </cell>
          <cell r="T795">
            <v>186550550.81236961</v>
          </cell>
        </row>
        <row r="796">
          <cell r="R796">
            <v>219291909.95936</v>
          </cell>
          <cell r="S796">
            <v>190594216.04523298</v>
          </cell>
          <cell r="T796">
            <v>186550550.81236961</v>
          </cell>
        </row>
        <row r="797">
          <cell r="R797" t="str">
            <v>-</v>
          </cell>
          <cell r="S797" t="str">
            <v>-</v>
          </cell>
          <cell r="T797" t="str">
            <v>-</v>
          </cell>
        </row>
        <row r="798">
          <cell r="R798">
            <v>0</v>
          </cell>
          <cell r="S798">
            <v>0</v>
          </cell>
          <cell r="T798">
            <v>0</v>
          </cell>
        </row>
        <row r="799">
          <cell r="R799">
            <v>0</v>
          </cell>
          <cell r="S799">
            <v>0</v>
          </cell>
          <cell r="T799">
            <v>0</v>
          </cell>
        </row>
        <row r="800">
          <cell r="R800">
            <v>133575514.61140144</v>
          </cell>
          <cell r="S800">
            <v>142086665.23566487</v>
          </cell>
          <cell r="T800">
            <v>149303416.60971832</v>
          </cell>
        </row>
        <row r="801">
          <cell r="R801">
            <v>72877895.535013378</v>
          </cell>
          <cell r="S801">
            <v>74220472.240720004</v>
          </cell>
          <cell r="T801">
            <v>75521882.778113201</v>
          </cell>
        </row>
        <row r="802">
          <cell r="R802">
            <v>59756755.705999993</v>
          </cell>
          <cell r="S802">
            <v>64570604.70792</v>
          </cell>
          <cell r="T802">
            <v>65736937.626113206</v>
          </cell>
        </row>
        <row r="803">
          <cell r="R803">
            <v>13121139.829013389</v>
          </cell>
          <cell r="S803">
            <v>9649867.5328000002</v>
          </cell>
          <cell r="T803">
            <v>9784945.1520000007</v>
          </cell>
        </row>
        <row r="804">
          <cell r="R804">
            <v>0</v>
          </cell>
          <cell r="S804">
            <v>0</v>
          </cell>
          <cell r="T804">
            <v>0</v>
          </cell>
        </row>
        <row r="805">
          <cell r="R805">
            <v>60697619.076388061</v>
          </cell>
          <cell r="S805">
            <v>67866192.99494487</v>
          </cell>
          <cell r="T805">
            <v>73781533.831605107</v>
          </cell>
        </row>
        <row r="806">
          <cell r="R806">
            <v>60697619.076388061</v>
          </cell>
          <cell r="S806">
            <v>67866192.99494487</v>
          </cell>
          <cell r="T806">
            <v>73781533.831605107</v>
          </cell>
        </row>
        <row r="808">
          <cell r="R808">
            <v>92626730.432727501</v>
          </cell>
          <cell r="S808">
            <v>86111457.365097493</v>
          </cell>
          <cell r="T808">
            <v>87290671.258897498</v>
          </cell>
        </row>
        <row r="809">
          <cell r="R809">
            <v>11634088.278279999</v>
          </cell>
          <cell r="S809">
            <v>16035917.012</v>
          </cell>
          <cell r="T809">
            <v>18818097.920000002</v>
          </cell>
        </row>
        <row r="810">
          <cell r="R810">
            <v>80992642.154447496</v>
          </cell>
          <cell r="S810">
            <v>70075540.353097498</v>
          </cell>
          <cell r="T810">
            <v>68472573.338897496</v>
          </cell>
        </row>
        <row r="814">
          <cell r="R814">
            <v>25268315.190026607</v>
          </cell>
          <cell r="S814">
            <v>19989697</v>
          </cell>
          <cell r="T814">
            <v>23773079.636363637</v>
          </cell>
        </row>
        <row r="815">
          <cell r="R815">
            <v>0</v>
          </cell>
          <cell r="S815">
            <v>0</v>
          </cell>
          <cell r="T815">
            <v>0</v>
          </cell>
        </row>
        <row r="816">
          <cell r="R816">
            <v>0</v>
          </cell>
          <cell r="S816">
            <v>0</v>
          </cell>
          <cell r="T816">
            <v>0</v>
          </cell>
        </row>
        <row r="817">
          <cell r="R817">
            <v>4603058.9376369994</v>
          </cell>
          <cell r="S817">
            <v>4161139.9999999995</v>
          </cell>
          <cell r="T817">
            <v>4199300</v>
          </cell>
        </row>
        <row r="818">
          <cell r="R818">
            <v>3830542.7732962631</v>
          </cell>
          <cell r="S818">
            <v>4131952</v>
          </cell>
          <cell r="T818">
            <v>4545407</v>
          </cell>
        </row>
        <row r="819">
          <cell r="R819">
            <v>9896100</v>
          </cell>
          <cell r="S819">
            <v>2303526</v>
          </cell>
          <cell r="T819">
            <v>2533879</v>
          </cell>
        </row>
        <row r="820">
          <cell r="R820">
            <v>1381243</v>
          </cell>
          <cell r="S820">
            <v>1620336</v>
          </cell>
          <cell r="T820">
            <v>1847157</v>
          </cell>
        </row>
        <row r="821">
          <cell r="R821">
            <v>2956097</v>
          </cell>
          <cell r="S821">
            <v>3035986</v>
          </cell>
          <cell r="T821">
            <v>3756854</v>
          </cell>
        </row>
        <row r="822">
          <cell r="R822">
            <v>2035647</v>
          </cell>
          <cell r="S822">
            <v>2156757</v>
          </cell>
          <cell r="T822">
            <v>2294119</v>
          </cell>
        </row>
        <row r="823">
          <cell r="R823">
            <v>565626.47909334628</v>
          </cell>
          <cell r="S823">
            <v>2580000</v>
          </cell>
          <cell r="T823">
            <v>4596363.6363636358</v>
          </cell>
        </row>
        <row r="826">
          <cell r="R826">
            <v>1445813.5448197101</v>
          </cell>
          <cell r="S826">
            <v>1765597.3710610881</v>
          </cell>
          <cell r="T826">
            <v>1998569.4628146994</v>
          </cell>
        </row>
        <row r="827">
          <cell r="R827">
            <v>730435</v>
          </cell>
          <cell r="S827">
            <v>766956.75</v>
          </cell>
          <cell r="T827">
            <v>805304.58750000002</v>
          </cell>
        </row>
        <row r="828">
          <cell r="R828">
            <v>715378.54481971008</v>
          </cell>
          <cell r="S828">
            <v>998640.62106108794</v>
          </cell>
          <cell r="T828">
            <v>1193264.8753146993</v>
          </cell>
        </row>
        <row r="830">
          <cell r="R830">
            <v>15413117</v>
          </cell>
          <cell r="S830">
            <v>13462160</v>
          </cell>
          <cell r="T830">
            <v>13462160</v>
          </cell>
        </row>
        <row r="831">
          <cell r="R831">
            <v>15413117</v>
          </cell>
          <cell r="S831">
            <v>13462160</v>
          </cell>
          <cell r="T831">
            <v>13462160</v>
          </cell>
        </row>
        <row r="834">
          <cell r="R834">
            <v>2669845.6897109747</v>
          </cell>
          <cell r="S834">
            <v>1336506</v>
          </cell>
          <cell r="T834">
            <v>1381186</v>
          </cell>
        </row>
        <row r="835">
          <cell r="R835">
            <v>400638475.87071991</v>
          </cell>
          <cell r="S835">
            <v>390177433.75796986</v>
          </cell>
          <cell r="T835">
            <v>400909334.53956842</v>
          </cell>
        </row>
        <row r="836">
          <cell r="R836">
            <v>164836226.97542241</v>
          </cell>
          <cell r="S836">
            <v>163739167.00668985</v>
          </cell>
          <cell r="T836">
            <v>168230922.27030075</v>
          </cell>
        </row>
        <row r="837">
          <cell r="R837">
            <v>164612048.97542241</v>
          </cell>
          <cell r="S837">
            <v>163499342.90545648</v>
          </cell>
          <cell r="T837">
            <v>167833910.08434397</v>
          </cell>
        </row>
        <row r="838">
          <cell r="R838" t="str">
            <v>-</v>
          </cell>
          <cell r="S838" t="str">
            <v>-</v>
          </cell>
          <cell r="T838" t="str">
            <v>-</v>
          </cell>
        </row>
        <row r="839">
          <cell r="R839">
            <v>224178</v>
          </cell>
          <cell r="S839">
            <v>239824.10123336446</v>
          </cell>
          <cell r="T839">
            <v>397012.18595677341</v>
          </cell>
        </row>
        <row r="840">
          <cell r="R840">
            <v>0</v>
          </cell>
          <cell r="S840">
            <v>0</v>
          </cell>
          <cell r="T840">
            <v>0</v>
          </cell>
        </row>
        <row r="841">
          <cell r="R841">
            <v>111200503.98397507</v>
          </cell>
          <cell r="S841">
            <v>111759598.16121574</v>
          </cell>
          <cell r="T841">
            <v>114314557.06994687</v>
          </cell>
        </row>
        <row r="842">
          <cell r="R842">
            <v>60626546.300566494</v>
          </cell>
          <cell r="S842">
            <v>60016695.432757959</v>
          </cell>
          <cell r="T842">
            <v>61004539.495689914</v>
          </cell>
        </row>
        <row r="843">
          <cell r="R843">
            <v>48563003.922646224</v>
          </cell>
          <cell r="S843">
            <v>51539417.079851188</v>
          </cell>
          <cell r="T843">
            <v>52477706.568145826</v>
          </cell>
        </row>
        <row r="844">
          <cell r="R844">
            <v>12063542.377920268</v>
          </cell>
          <cell r="S844">
            <v>8477278.3529067729</v>
          </cell>
          <cell r="T844">
            <v>8526832.9275440909</v>
          </cell>
        </row>
        <row r="845">
          <cell r="R845">
            <v>0</v>
          </cell>
          <cell r="S845">
            <v>0</v>
          </cell>
          <cell r="T845">
            <v>0</v>
          </cell>
        </row>
        <row r="846">
          <cell r="R846">
            <v>50573957.683408573</v>
          </cell>
          <cell r="S846">
            <v>51742902.728457779</v>
          </cell>
          <cell r="T846">
            <v>53310017.574256957</v>
          </cell>
        </row>
        <row r="847">
          <cell r="R847">
            <v>50573957.683408573</v>
          </cell>
          <cell r="S847">
            <v>51742902.728457779</v>
          </cell>
          <cell r="T847">
            <v>53310017.574256957</v>
          </cell>
        </row>
        <row r="849">
          <cell r="R849">
            <v>88252715.155379981</v>
          </cell>
          <cell r="S849">
            <v>84582908.125576586</v>
          </cell>
          <cell r="T849">
            <v>85268811.066367224</v>
          </cell>
        </row>
        <row r="850">
          <cell r="R850">
            <v>9133670.6799999997</v>
          </cell>
          <cell r="S850">
            <v>15915411.535296597</v>
          </cell>
          <cell r="T850">
            <v>18234919.901167233</v>
          </cell>
        </row>
        <row r="851">
          <cell r="R851">
            <v>79119044.475379989</v>
          </cell>
          <cell r="S851">
            <v>68667496.590279996</v>
          </cell>
          <cell r="T851">
            <v>67033891.165199995</v>
          </cell>
        </row>
        <row r="855">
          <cell r="R855">
            <v>24285305.210899554</v>
          </cell>
          <cell r="S855">
            <v>18223673.53431021</v>
          </cell>
          <cell r="T855">
            <v>21097674.551630884</v>
          </cell>
        </row>
        <row r="856">
          <cell r="R856">
            <v>0</v>
          </cell>
          <cell r="S856">
            <v>0</v>
          </cell>
          <cell r="T856">
            <v>0</v>
          </cell>
        </row>
        <row r="857">
          <cell r="R857">
            <v>0</v>
          </cell>
          <cell r="S857">
            <v>0</v>
          </cell>
          <cell r="T857">
            <v>0</v>
          </cell>
        </row>
        <row r="858">
          <cell r="R858">
            <v>3875803.6749734096</v>
          </cell>
          <cell r="S858">
            <v>3252460.5367072471</v>
          </cell>
          <cell r="T858">
            <v>3353930.1737607345</v>
          </cell>
        </row>
        <row r="859">
          <cell r="R859">
            <v>3672383.7435501739</v>
          </cell>
          <cell r="S859">
            <v>3975286.5522721894</v>
          </cell>
          <cell r="T859">
            <v>4373918.9854594115</v>
          </cell>
        </row>
        <row r="860">
          <cell r="R860">
            <v>9652672</v>
          </cell>
          <cell r="S860">
            <v>1977760.37</v>
          </cell>
          <cell r="T860">
            <v>2008962.0630000001</v>
          </cell>
        </row>
        <row r="861">
          <cell r="R861">
            <v>1309497.06</v>
          </cell>
          <cell r="S861">
            <v>1740454.02</v>
          </cell>
          <cell r="T861">
            <v>1770278.3303999999</v>
          </cell>
        </row>
        <row r="862">
          <cell r="R862">
            <v>2851006</v>
          </cell>
          <cell r="S862">
            <v>2905507.69</v>
          </cell>
          <cell r="T862">
            <v>3608246.74</v>
          </cell>
        </row>
        <row r="863">
          <cell r="R863">
            <v>2025284</v>
          </cell>
          <cell r="S863">
            <v>2064256.3199999998</v>
          </cell>
          <cell r="T863">
            <v>2132430.98</v>
          </cell>
        </row>
        <row r="864">
          <cell r="R864">
            <v>898658.73237597081</v>
          </cell>
          <cell r="S864">
            <v>2307948.0453307773</v>
          </cell>
          <cell r="T864">
            <v>3849907.2790107392</v>
          </cell>
        </row>
        <row r="867">
          <cell r="R867">
            <v>1792943.5450429246</v>
          </cell>
          <cell r="S867">
            <v>2123772.4901774395</v>
          </cell>
          <cell r="T867">
            <v>2184643.7613226566</v>
          </cell>
        </row>
        <row r="868">
          <cell r="R868">
            <v>697296.12591000006</v>
          </cell>
          <cell r="S868">
            <v>730449.75362400012</v>
          </cell>
          <cell r="T868">
            <v>734142.60368405003</v>
          </cell>
        </row>
        <row r="869">
          <cell r="R869">
            <v>1095647.4191329246</v>
          </cell>
          <cell r="S869">
            <v>1393322.7365534394</v>
          </cell>
          <cell r="T869">
            <v>1450501.1576386064</v>
          </cell>
        </row>
        <row r="871">
          <cell r="R871">
            <v>10270782</v>
          </cell>
          <cell r="S871">
            <v>9748315.4399999995</v>
          </cell>
          <cell r="T871">
            <v>9812726.8200000022</v>
          </cell>
        </row>
        <row r="872">
          <cell r="R872">
            <v>10270782</v>
          </cell>
          <cell r="S872">
            <v>9748315.4399999995</v>
          </cell>
          <cell r="T872">
            <v>9812726.8200000022</v>
          </cell>
        </row>
        <row r="875">
          <cell r="R875">
            <v>-1</v>
          </cell>
          <cell r="S875">
            <v>-0.99999994039535522</v>
          </cell>
          <cell r="T875">
            <v>-1</v>
          </cell>
        </row>
        <row r="876">
          <cell r="R876">
            <v>484951555.04862428</v>
          </cell>
          <cell r="S876">
            <v>452673287.01705647</v>
          </cell>
          <cell r="T876">
            <v>460997261.78016371</v>
          </cell>
        </row>
        <row r="877">
          <cell r="R877">
            <v>219814820.95936</v>
          </cell>
          <cell r="S877">
            <v>190594216.04523298</v>
          </cell>
          <cell r="T877">
            <v>186550550.81236961</v>
          </cell>
        </row>
        <row r="878">
          <cell r="R878">
            <v>219814820.95936</v>
          </cell>
          <cell r="S878">
            <v>190594216.04523298</v>
          </cell>
          <cell r="T878">
            <v>186550550.81236961</v>
          </cell>
        </row>
        <row r="879">
          <cell r="R879" t="str">
            <v>-</v>
          </cell>
          <cell r="S879" t="str">
            <v>-</v>
          </cell>
          <cell r="T879" t="str">
            <v>-</v>
          </cell>
        </row>
        <row r="880">
          <cell r="R880">
            <v>0</v>
          </cell>
          <cell r="S880">
            <v>0</v>
          </cell>
          <cell r="T880">
            <v>0</v>
          </cell>
        </row>
        <row r="881">
          <cell r="R881">
            <v>0</v>
          </cell>
          <cell r="S881">
            <v>0</v>
          </cell>
          <cell r="T881">
            <v>0</v>
          </cell>
        </row>
        <row r="882">
          <cell r="R882">
            <v>132057466.43151005</v>
          </cell>
          <cell r="S882">
            <v>140834474.23566487</v>
          </cell>
          <cell r="T882">
            <v>148001225.60971832</v>
          </cell>
        </row>
        <row r="883">
          <cell r="R883">
            <v>71376584.355121985</v>
          </cell>
          <cell r="S883">
            <v>72970472.240720004</v>
          </cell>
          <cell r="T883">
            <v>74221882.778113201</v>
          </cell>
        </row>
        <row r="884">
          <cell r="R884">
            <v>57837346.705999993</v>
          </cell>
          <cell r="S884">
            <v>63320604.70792</v>
          </cell>
          <cell r="T884">
            <v>64436937.626113206</v>
          </cell>
        </row>
        <row r="885">
          <cell r="R885">
            <v>13539237.649121998</v>
          </cell>
          <cell r="S885">
            <v>9649867.5328000002</v>
          </cell>
          <cell r="T885">
            <v>9784945.1520000007</v>
          </cell>
        </row>
        <row r="886">
          <cell r="R886">
            <v>0</v>
          </cell>
          <cell r="S886">
            <v>0</v>
          </cell>
          <cell r="T886">
            <v>0</v>
          </cell>
        </row>
        <row r="887">
          <cell r="R887">
            <v>60680882.076388061</v>
          </cell>
          <cell r="S887">
            <v>67864001.99494487</v>
          </cell>
          <cell r="T887">
            <v>73779342.831605107</v>
          </cell>
        </row>
        <row r="888">
          <cell r="R888">
            <v>60680882.076388061</v>
          </cell>
          <cell r="S888">
            <v>67864001.99494487</v>
          </cell>
          <cell r="T888">
            <v>73779342.831605107</v>
          </cell>
        </row>
        <row r="890">
          <cell r="R890">
            <v>92360051.432727501</v>
          </cell>
          <cell r="S890">
            <v>86111457.365097493</v>
          </cell>
          <cell r="T890">
            <v>87290671.258897498</v>
          </cell>
        </row>
        <row r="891">
          <cell r="R891">
            <v>11453401.278279999</v>
          </cell>
          <cell r="S891">
            <v>16035917.012</v>
          </cell>
          <cell r="T891">
            <v>18818097.920000002</v>
          </cell>
        </row>
        <row r="892">
          <cell r="R892">
            <v>80906650.154447496</v>
          </cell>
          <cell r="S892">
            <v>70075540.353097498</v>
          </cell>
          <cell r="T892">
            <v>68472573.338897496</v>
          </cell>
        </row>
        <row r="896">
          <cell r="R896">
            <v>25233445.68020704</v>
          </cell>
          <cell r="S896">
            <v>19905382</v>
          </cell>
          <cell r="T896">
            <v>23694084.636363637</v>
          </cell>
        </row>
        <row r="897">
          <cell r="R897">
            <v>0</v>
          </cell>
          <cell r="S897">
            <v>0</v>
          </cell>
          <cell r="T897">
            <v>0</v>
          </cell>
        </row>
        <row r="898">
          <cell r="R898">
            <v>0</v>
          </cell>
          <cell r="S898">
            <v>0</v>
          </cell>
          <cell r="T898">
            <v>0</v>
          </cell>
        </row>
        <row r="899">
          <cell r="R899">
            <v>4681999.999716999</v>
          </cell>
          <cell r="S899">
            <v>4161139.9999999995</v>
          </cell>
          <cell r="T899">
            <v>4199300</v>
          </cell>
        </row>
        <row r="900">
          <cell r="R900">
            <v>3869445.9348800434</v>
          </cell>
          <cell r="S900">
            <v>4131952</v>
          </cell>
          <cell r="T900">
            <v>4545407</v>
          </cell>
        </row>
        <row r="901">
          <cell r="R901">
            <v>9898229</v>
          </cell>
          <cell r="S901">
            <v>2303526</v>
          </cell>
          <cell r="T901">
            <v>2533879</v>
          </cell>
        </row>
        <row r="902">
          <cell r="R902">
            <v>1381243</v>
          </cell>
          <cell r="S902">
            <v>1620336</v>
          </cell>
          <cell r="T902">
            <v>1847157</v>
          </cell>
        </row>
        <row r="903">
          <cell r="R903">
            <v>2956097</v>
          </cell>
          <cell r="S903">
            <v>3035986</v>
          </cell>
          <cell r="T903">
            <v>3756854</v>
          </cell>
        </row>
        <row r="904">
          <cell r="R904">
            <v>1903717</v>
          </cell>
          <cell r="S904">
            <v>2072442</v>
          </cell>
          <cell r="T904">
            <v>2215124</v>
          </cell>
        </row>
        <row r="905">
          <cell r="R905">
            <v>542713.74560999998</v>
          </cell>
          <cell r="S905">
            <v>2580000</v>
          </cell>
          <cell r="T905">
            <v>4596363.6363636358</v>
          </cell>
        </row>
        <row r="908">
          <cell r="R908">
            <v>1445813.5448197101</v>
          </cell>
          <cell r="S908">
            <v>1765597.3710610881</v>
          </cell>
          <cell r="T908">
            <v>1998569.4628146994</v>
          </cell>
        </row>
        <row r="909">
          <cell r="R909">
            <v>730435</v>
          </cell>
          <cell r="S909">
            <v>766956.75</v>
          </cell>
          <cell r="T909">
            <v>805304.58750000002</v>
          </cell>
        </row>
        <row r="910">
          <cell r="R910">
            <v>715378.54481971008</v>
          </cell>
          <cell r="S910">
            <v>998640.62106108794</v>
          </cell>
          <cell r="T910">
            <v>1193264.8753146993</v>
          </cell>
        </row>
        <row r="912">
          <cell r="R912">
            <v>14039957</v>
          </cell>
          <cell r="S912">
            <v>13462160</v>
          </cell>
          <cell r="T912">
            <v>13462160</v>
          </cell>
        </row>
        <row r="913">
          <cell r="R913">
            <v>14039957</v>
          </cell>
          <cell r="S913">
            <v>13462160</v>
          </cell>
          <cell r="T913">
            <v>13462160</v>
          </cell>
        </row>
        <row r="916">
          <cell r="R916">
            <v>275285916.47395772</v>
          </cell>
          <cell r="S916">
            <v>267440839.9805018</v>
          </cell>
          <cell r="T916">
            <v>276958600.23430741</v>
          </cell>
        </row>
        <row r="917">
          <cell r="R917">
            <v>99426801.662198529</v>
          </cell>
          <cell r="S917">
            <v>99939814.821222886</v>
          </cell>
          <cell r="T917">
            <v>103289007.23582977</v>
          </cell>
        </row>
        <row r="918">
          <cell r="R918">
            <v>99426801.662198529</v>
          </cell>
          <cell r="S918">
            <v>99939814.821222886</v>
          </cell>
          <cell r="T918">
            <v>103289007.23582977</v>
          </cell>
        </row>
        <row r="919">
          <cell r="R919" t="str">
            <v>-</v>
          </cell>
          <cell r="S919" t="str">
            <v>-</v>
          </cell>
          <cell r="T919" t="str">
            <v>-</v>
          </cell>
        </row>
        <row r="920">
          <cell r="R920">
            <v>0</v>
          </cell>
          <cell r="S920">
            <v>0</v>
          </cell>
          <cell r="T920">
            <v>0</v>
          </cell>
        </row>
        <row r="921">
          <cell r="R921">
            <v>0</v>
          </cell>
          <cell r="S921">
            <v>0</v>
          </cell>
          <cell r="T921">
            <v>0</v>
          </cell>
        </row>
        <row r="922">
          <cell r="R922">
            <v>87137078.277109921</v>
          </cell>
          <cell r="S922">
            <v>89698725.476217479</v>
          </cell>
          <cell r="T922">
            <v>92910125.916540414</v>
          </cell>
        </row>
        <row r="923">
          <cell r="R923">
            <v>48620085.072744504</v>
          </cell>
          <cell r="S923">
            <v>48475621.973929524</v>
          </cell>
          <cell r="T923">
            <v>50263715.918665268</v>
          </cell>
        </row>
        <row r="924">
          <cell r="R924">
            <v>37804631.473556764</v>
          </cell>
          <cell r="S924">
            <v>41268538.839826502</v>
          </cell>
          <cell r="T924">
            <v>42940190.884438857</v>
          </cell>
        </row>
        <row r="925">
          <cell r="R925">
            <v>10815453.599187735</v>
          </cell>
          <cell r="S925">
            <v>7207083.1341030216</v>
          </cell>
          <cell r="T925">
            <v>7323525.0342264092</v>
          </cell>
        </row>
        <row r="926">
          <cell r="R926">
            <v>0</v>
          </cell>
          <cell r="S926">
            <v>0</v>
          </cell>
          <cell r="T926">
            <v>0</v>
          </cell>
        </row>
        <row r="927">
          <cell r="R927">
            <v>38516993.204365417</v>
          </cell>
          <cell r="S927">
            <v>41223103.502287962</v>
          </cell>
          <cell r="T927">
            <v>42646409.997875139</v>
          </cell>
        </row>
        <row r="928">
          <cell r="R928">
            <v>38516993.204365417</v>
          </cell>
          <cell r="S928">
            <v>41223103.502287962</v>
          </cell>
          <cell r="T928">
            <v>42646409.997875139</v>
          </cell>
        </row>
        <row r="930">
          <cell r="R930">
            <v>66405016.300379992</v>
          </cell>
          <cell r="S930">
            <v>61593404.425576597</v>
          </cell>
          <cell r="T930">
            <v>62128721.122567229</v>
          </cell>
        </row>
        <row r="931">
          <cell r="R931">
            <v>7343318</v>
          </cell>
          <cell r="S931">
            <v>13296143.215296596</v>
          </cell>
          <cell r="T931">
            <v>15467297.747367231</v>
          </cell>
        </row>
        <row r="932">
          <cell r="R932">
            <v>59061698.300379992</v>
          </cell>
          <cell r="S932">
            <v>48297261.210280001</v>
          </cell>
          <cell r="T932">
            <v>46661423.375199996</v>
          </cell>
        </row>
        <row r="936">
          <cell r="R936">
            <v>20924142.46111162</v>
          </cell>
          <cell r="S936">
            <v>14622655.003225859</v>
          </cell>
          <cell r="T936">
            <v>17018259.861667819</v>
          </cell>
        </row>
        <row r="937">
          <cell r="R937">
            <v>0</v>
          </cell>
          <cell r="S937">
            <v>0</v>
          </cell>
          <cell r="T937">
            <v>0</v>
          </cell>
        </row>
        <row r="938">
          <cell r="R938">
            <v>0</v>
          </cell>
          <cell r="S938">
            <v>0</v>
          </cell>
          <cell r="T938">
            <v>0</v>
          </cell>
        </row>
        <row r="939">
          <cell r="R939">
            <v>2897305.0137094427</v>
          </cell>
          <cell r="S939">
            <v>2565644.9079989586</v>
          </cell>
          <cell r="T939">
            <v>2670605.1376559008</v>
          </cell>
        </row>
        <row r="940">
          <cell r="R940">
            <v>2686626.5547048626</v>
          </cell>
          <cell r="S940">
            <v>2865886.5952269002</v>
          </cell>
          <cell r="T940">
            <v>3194469.6248300998</v>
          </cell>
        </row>
        <row r="941">
          <cell r="R941">
            <v>9467185</v>
          </cell>
          <cell r="S941">
            <v>1757848.21</v>
          </cell>
          <cell r="T941">
            <v>1808667.9910000002</v>
          </cell>
        </row>
        <row r="942">
          <cell r="R942">
            <v>1160823.06</v>
          </cell>
          <cell r="S942">
            <v>1421857.7</v>
          </cell>
          <cell r="T942">
            <v>1439399.2</v>
          </cell>
        </row>
        <row r="943">
          <cell r="R943">
            <v>2568236</v>
          </cell>
          <cell r="S943">
            <v>2610330.69</v>
          </cell>
          <cell r="T943">
            <v>3210242.74</v>
          </cell>
        </row>
        <row r="944">
          <cell r="R944">
            <v>1793989</v>
          </cell>
          <cell r="S944">
            <v>1827286.9</v>
          </cell>
          <cell r="T944">
            <v>1891093.35</v>
          </cell>
        </row>
        <row r="945">
          <cell r="R945">
            <v>349977.83269731607</v>
          </cell>
          <cell r="S945">
            <v>1573800</v>
          </cell>
          <cell r="T945">
            <v>2803781.8181818179</v>
          </cell>
        </row>
        <row r="948">
          <cell r="R948">
            <v>1392877.7731576674</v>
          </cell>
          <cell r="S948">
            <v>1586240.2542590038</v>
          </cell>
          <cell r="T948">
            <v>1612486.0977021432</v>
          </cell>
        </row>
        <row r="949">
          <cell r="R949">
            <v>566213.28</v>
          </cell>
          <cell r="S949">
            <v>592473.9</v>
          </cell>
          <cell r="T949">
            <v>590891.75</v>
          </cell>
        </row>
        <row r="950">
          <cell r="R950">
            <v>826664.49315766722</v>
          </cell>
          <cell r="S950">
            <v>993766.35425900365</v>
          </cell>
          <cell r="T950">
            <v>1021594.3477021432</v>
          </cell>
        </row>
        <row r="952">
          <cell r="R952">
            <v>0</v>
          </cell>
          <cell r="S952">
            <v>0</v>
          </cell>
          <cell r="T952">
            <v>0</v>
          </cell>
        </row>
        <row r="953">
          <cell r="R953">
            <v>0</v>
          </cell>
          <cell r="S953">
            <v>0</v>
          </cell>
          <cell r="T953">
            <v>0</v>
          </cell>
        </row>
        <row r="956">
          <cell r="R956">
            <v>209665638.57466656</v>
          </cell>
          <cell r="S956">
            <v>185232447.0365546</v>
          </cell>
          <cell r="T956">
            <v>184038661.54585639</v>
          </cell>
        </row>
        <row r="957">
          <cell r="R957">
            <v>120388019.29716147</v>
          </cell>
          <cell r="S957">
            <v>90654401.224010095</v>
          </cell>
          <cell r="T957">
            <v>83261543.576539844</v>
          </cell>
        </row>
        <row r="958">
          <cell r="R958">
            <v>120388019.29716147</v>
          </cell>
          <cell r="S958">
            <v>90654401.224010095</v>
          </cell>
          <cell r="T958">
            <v>83261543.576539844</v>
          </cell>
        </row>
        <row r="959">
          <cell r="R959" t="str">
            <v>-</v>
          </cell>
          <cell r="S959" t="str">
            <v>-</v>
          </cell>
          <cell r="T959" t="str">
            <v>-</v>
          </cell>
        </row>
        <row r="960">
          <cell r="R960">
            <v>0</v>
          </cell>
          <cell r="S960">
            <v>0</v>
          </cell>
          <cell r="T960">
            <v>0</v>
          </cell>
        </row>
        <row r="961">
          <cell r="R961">
            <v>0</v>
          </cell>
          <cell r="S961">
            <v>0</v>
          </cell>
          <cell r="T961">
            <v>0</v>
          </cell>
        </row>
        <row r="962">
          <cell r="R962">
            <v>44920388.154400133</v>
          </cell>
          <cell r="S962">
            <v>51135748.759447381</v>
          </cell>
          <cell r="T962">
            <v>55091099.693177909</v>
          </cell>
        </row>
        <row r="963">
          <cell r="R963">
            <v>22756499.282377489</v>
          </cell>
          <cell r="S963">
            <v>24494850.266790476</v>
          </cell>
          <cell r="T963">
            <v>23958166.859447941</v>
          </cell>
        </row>
        <row r="964">
          <cell r="R964">
            <v>20032715.232443228</v>
          </cell>
          <cell r="S964">
            <v>22052065.868093498</v>
          </cell>
          <cell r="T964">
            <v>21496746.741674349</v>
          </cell>
        </row>
        <row r="965">
          <cell r="R965">
            <v>2723784.0499342624</v>
          </cell>
          <cell r="S965">
            <v>2442784.3986969786</v>
          </cell>
          <cell r="T965">
            <v>2461420.1177735915</v>
          </cell>
        </row>
        <row r="966">
          <cell r="R966">
            <v>0</v>
          </cell>
          <cell r="S966">
            <v>0</v>
          </cell>
          <cell r="T966">
            <v>0</v>
          </cell>
        </row>
        <row r="967">
          <cell r="R967">
            <v>22163888.872022644</v>
          </cell>
          <cell r="S967">
            <v>26640898.492656909</v>
          </cell>
          <cell r="T967">
            <v>31132932.833729967</v>
          </cell>
        </row>
        <row r="968">
          <cell r="R968">
            <v>22163888.872022644</v>
          </cell>
          <cell r="S968">
            <v>26640898.492656909</v>
          </cell>
          <cell r="T968">
            <v>31132932.833729967</v>
          </cell>
        </row>
        <row r="970">
          <cell r="R970">
            <v>25955035.132347502</v>
          </cell>
          <cell r="S970">
            <v>24518052.939520903</v>
          </cell>
          <cell r="T970">
            <v>25161950.136330269</v>
          </cell>
        </row>
        <row r="971">
          <cell r="R971">
            <v>4110083.2782799993</v>
          </cell>
          <cell r="S971">
            <v>2739773.7967034038</v>
          </cell>
          <cell r="T971">
            <v>3350800.1726327706</v>
          </cell>
        </row>
        <row r="972">
          <cell r="R972">
            <v>21844951.854067504</v>
          </cell>
          <cell r="S972">
            <v>21778279.142817497</v>
          </cell>
          <cell r="T972">
            <v>21811149.963697501</v>
          </cell>
        </row>
        <row r="976">
          <cell r="R976">
            <v>4309303.219095421</v>
          </cell>
          <cell r="S976">
            <v>5282726.9967741407</v>
          </cell>
          <cell r="T976">
            <v>6675824.7746958174</v>
          </cell>
        </row>
        <row r="977">
          <cell r="R977">
            <v>0</v>
          </cell>
          <cell r="S977">
            <v>0</v>
          </cell>
          <cell r="T977">
            <v>0</v>
          </cell>
        </row>
        <row r="978">
          <cell r="R978">
            <v>0</v>
          </cell>
          <cell r="S978">
            <v>0</v>
          </cell>
          <cell r="T978">
            <v>0</v>
          </cell>
        </row>
        <row r="979">
          <cell r="R979">
            <v>1784694.9860075563</v>
          </cell>
          <cell r="S979">
            <v>1595495.0920010409</v>
          </cell>
          <cell r="T979">
            <v>1528694.8623440992</v>
          </cell>
        </row>
        <row r="980">
          <cell r="R980">
            <v>1182819.3801751807</v>
          </cell>
          <cell r="S980">
            <v>1266065.4047730998</v>
          </cell>
          <cell r="T980">
            <v>1350937.3751699002</v>
          </cell>
        </row>
        <row r="981">
          <cell r="R981">
            <v>431044</v>
          </cell>
          <cell r="S981">
            <v>545677.79</v>
          </cell>
          <cell r="T981">
            <v>725211.00899999985</v>
          </cell>
        </row>
        <row r="982">
          <cell r="R982">
            <v>220419.93999999994</v>
          </cell>
          <cell r="S982">
            <v>198478.30000000005</v>
          </cell>
          <cell r="T982">
            <v>407757.80000000005</v>
          </cell>
        </row>
        <row r="983">
          <cell r="R983">
            <v>387861</v>
          </cell>
          <cell r="S983">
            <v>425655.31000000006</v>
          </cell>
          <cell r="T983">
            <v>546611.25999999978</v>
          </cell>
        </row>
        <row r="984">
          <cell r="R984">
            <v>109728</v>
          </cell>
          <cell r="S984">
            <v>245155.10000000009</v>
          </cell>
          <cell r="T984">
            <v>324030.64999999991</v>
          </cell>
        </row>
        <row r="985">
          <cell r="R985">
            <v>192735.91291268391</v>
          </cell>
          <cell r="S985">
            <v>1006200</v>
          </cell>
          <cell r="T985">
            <v>1792581.8181818179</v>
          </cell>
        </row>
        <row r="988">
          <cell r="R988">
            <v>52935.771662042825</v>
          </cell>
          <cell r="S988">
            <v>179357.11680208426</v>
          </cell>
          <cell r="T988">
            <v>386083.36511255603</v>
          </cell>
        </row>
        <row r="989">
          <cell r="R989">
            <v>164221.71999999997</v>
          </cell>
          <cell r="S989">
            <v>174482.84999999998</v>
          </cell>
          <cell r="T989">
            <v>214412.83750000002</v>
          </cell>
        </row>
        <row r="990">
          <cell r="R990">
            <v>-111285.94833795715</v>
          </cell>
          <cell r="S990">
            <v>4874.266802084283</v>
          </cell>
          <cell r="T990">
            <v>171670.527612556</v>
          </cell>
        </row>
        <row r="992">
          <cell r="R992">
            <v>14039957</v>
          </cell>
          <cell r="S992">
            <v>13462160</v>
          </cell>
          <cell r="T992">
            <v>13462160</v>
          </cell>
        </row>
        <row r="993">
          <cell r="R993">
            <v>14039957</v>
          </cell>
          <cell r="S993">
            <v>13462160</v>
          </cell>
          <cell r="T993">
            <v>13462160</v>
          </cell>
        </row>
        <row r="996">
          <cell r="R996">
            <v>0</v>
          </cell>
          <cell r="S996">
            <v>0</v>
          </cell>
          <cell r="T996">
            <v>0</v>
          </cell>
        </row>
        <row r="997">
          <cell r="R997">
            <v>125352560.39676221</v>
          </cell>
          <cell r="S997">
            <v>122736594.777468</v>
          </cell>
          <cell r="T997">
            <v>123950735.30526105</v>
          </cell>
        </row>
        <row r="998">
          <cell r="R998">
            <v>65409425.313223891</v>
          </cell>
          <cell r="S998">
            <v>63799352.185466953</v>
          </cell>
          <cell r="T998">
            <v>64941915.034470968</v>
          </cell>
        </row>
        <row r="999">
          <cell r="R999">
            <v>65185247.313223891</v>
          </cell>
          <cell r="S999">
            <v>63559528.084233589</v>
          </cell>
          <cell r="T999">
            <v>64544902.848514192</v>
          </cell>
        </row>
        <row r="1000">
          <cell r="R1000" t="str">
            <v>-</v>
          </cell>
          <cell r="S1000" t="str">
            <v>-</v>
          </cell>
          <cell r="T1000" t="str">
            <v>-</v>
          </cell>
        </row>
        <row r="1001">
          <cell r="R1001">
            <v>224178</v>
          </cell>
          <cell r="S1001">
            <v>239824.10123336446</v>
          </cell>
          <cell r="T1001">
            <v>397012.18595677341</v>
          </cell>
        </row>
        <row r="1002">
          <cell r="R1002">
            <v>0</v>
          </cell>
          <cell r="S1002">
            <v>0</v>
          </cell>
          <cell r="T1002">
            <v>0</v>
          </cell>
        </row>
        <row r="1003">
          <cell r="R1003">
            <v>24063425.706865147</v>
          </cell>
          <cell r="S1003">
            <v>22060872.684998255</v>
          </cell>
          <cell r="T1003">
            <v>21404431.153406471</v>
          </cell>
        </row>
        <row r="1004">
          <cell r="R1004">
            <v>12006461.227821989</v>
          </cell>
          <cell r="S1004">
            <v>11541073.458828434</v>
          </cell>
          <cell r="T1004">
            <v>10740823.577024652</v>
          </cell>
        </row>
        <row r="1005">
          <cell r="R1005">
            <v>10758372.449089456</v>
          </cell>
          <cell r="S1005">
            <v>10270878.240024684</v>
          </cell>
          <cell r="T1005">
            <v>9537515.683706969</v>
          </cell>
        </row>
        <row r="1006">
          <cell r="R1006">
            <v>1248088.7787325329</v>
          </cell>
          <cell r="S1006">
            <v>1270195.2188037513</v>
          </cell>
          <cell r="T1006">
            <v>1203307.8933176822</v>
          </cell>
        </row>
        <row r="1007">
          <cell r="R1007">
            <v>0</v>
          </cell>
          <cell r="S1007">
            <v>0</v>
          </cell>
          <cell r="T1007">
            <v>0</v>
          </cell>
        </row>
        <row r="1008">
          <cell r="R1008">
            <v>12056964.47904316</v>
          </cell>
          <cell r="S1008">
            <v>10519799.226169821</v>
          </cell>
          <cell r="T1008">
            <v>10663607.576381821</v>
          </cell>
        </row>
        <row r="1009">
          <cell r="R1009">
            <v>12056964.47904316</v>
          </cell>
          <cell r="S1009">
            <v>10519799.226169821</v>
          </cell>
          <cell r="T1009">
            <v>10663607.576381821</v>
          </cell>
        </row>
        <row r="1011">
          <cell r="R1011">
            <v>21847698.854999997</v>
          </cell>
          <cell r="S1011">
            <v>22989503.699999999</v>
          </cell>
          <cell r="T1011">
            <v>23140089.943799999</v>
          </cell>
        </row>
        <row r="1012">
          <cell r="R1012">
            <v>1790352.6799999997</v>
          </cell>
          <cell r="S1012">
            <v>2619268.3199999998</v>
          </cell>
          <cell r="T1012">
            <v>2767622.1538</v>
          </cell>
        </row>
        <row r="1013">
          <cell r="R1013">
            <v>20057346.174999997</v>
          </cell>
          <cell r="S1013">
            <v>20370235.379999999</v>
          </cell>
          <cell r="T1013">
            <v>20372467.789999999</v>
          </cell>
        </row>
        <row r="1017">
          <cell r="R1017">
            <v>3361162.7497879323</v>
          </cell>
          <cell r="S1017">
            <v>3601018.5310843545</v>
          </cell>
          <cell r="T1017">
            <v>4079414.689963067</v>
          </cell>
        </row>
        <row r="1018">
          <cell r="R1018">
            <v>0</v>
          </cell>
          <cell r="S1018">
            <v>0</v>
          </cell>
          <cell r="T1018">
            <v>0</v>
          </cell>
        </row>
        <row r="1019">
          <cell r="R1019">
            <v>0</v>
          </cell>
          <cell r="S1019">
            <v>0</v>
          </cell>
          <cell r="T1019">
            <v>0</v>
          </cell>
        </row>
        <row r="1020">
          <cell r="R1020">
            <v>978498.6612639667</v>
          </cell>
          <cell r="S1020">
            <v>686815.62870828842</v>
          </cell>
          <cell r="T1020">
            <v>683325.03610483382</v>
          </cell>
        </row>
        <row r="1021">
          <cell r="R1021">
            <v>985757.18884531106</v>
          </cell>
          <cell r="S1021">
            <v>1109399.957045289</v>
          </cell>
          <cell r="T1021">
            <v>1179449.3606293122</v>
          </cell>
        </row>
        <row r="1022">
          <cell r="R1022">
            <v>185487</v>
          </cell>
          <cell r="S1022">
            <v>219912.16000000003</v>
          </cell>
          <cell r="T1022">
            <v>200294.07199999999</v>
          </cell>
        </row>
        <row r="1023">
          <cell r="R1023">
            <v>148674</v>
          </cell>
          <cell r="S1023">
            <v>318596.31999999995</v>
          </cell>
          <cell r="T1023">
            <v>330879.13039999991</v>
          </cell>
        </row>
        <row r="1024">
          <cell r="R1024">
            <v>282770</v>
          </cell>
          <cell r="S1024">
            <v>295177</v>
          </cell>
          <cell r="T1024">
            <v>398004</v>
          </cell>
        </row>
        <row r="1025">
          <cell r="R1025">
            <v>231295</v>
          </cell>
          <cell r="S1025">
            <v>236969.41999999998</v>
          </cell>
          <cell r="T1025">
            <v>241337.63</v>
          </cell>
        </row>
        <row r="1026">
          <cell r="R1026">
            <v>548680.89967865474</v>
          </cell>
          <cell r="S1026">
            <v>734148.0453307773</v>
          </cell>
          <cell r="T1026">
            <v>1046125.4608289213</v>
          </cell>
        </row>
        <row r="1029">
          <cell r="R1029">
            <v>400065.77188525756</v>
          </cell>
          <cell r="S1029">
            <v>537532.23591843585</v>
          </cell>
          <cell r="T1029">
            <v>572157.66362051328</v>
          </cell>
        </row>
        <row r="1030">
          <cell r="R1030">
            <v>131082.84591000003</v>
          </cell>
          <cell r="S1030">
            <v>137975.85362400007</v>
          </cell>
          <cell r="T1030">
            <v>143250.85368405006</v>
          </cell>
        </row>
        <row r="1031">
          <cell r="R1031">
            <v>268982.92597525753</v>
          </cell>
          <cell r="S1031">
            <v>399556.38229443581</v>
          </cell>
          <cell r="T1031">
            <v>428906.80993646319</v>
          </cell>
        </row>
        <row r="1033">
          <cell r="R1033">
            <v>10270782</v>
          </cell>
          <cell r="S1033">
            <v>9748315.4399999995</v>
          </cell>
          <cell r="T1033">
            <v>9812726.8200000022</v>
          </cell>
        </row>
        <row r="1034">
          <cell r="R1034">
            <v>10270782</v>
          </cell>
          <cell r="S1034">
            <v>9748315.4399999995</v>
          </cell>
          <cell r="T1034">
            <v>9812726.8200000022</v>
          </cell>
        </row>
        <row r="1037">
          <cell r="R1037">
            <v>55236983.867747091</v>
          </cell>
          <cell r="S1037">
            <v>50683909.348896585</v>
          </cell>
          <cell r="T1037">
            <v>50694956.304248638</v>
          </cell>
        </row>
        <row r="1038">
          <cell r="R1038">
            <v>21226617.322023895</v>
          </cell>
          <cell r="S1038">
            <v>17469767.044954404</v>
          </cell>
          <cell r="T1038">
            <v>17225599.777559966</v>
          </cell>
        </row>
        <row r="1039">
          <cell r="R1039">
            <v>21045883.322023895</v>
          </cell>
          <cell r="S1039">
            <v>17370069.904954404</v>
          </cell>
          <cell r="T1039">
            <v>17124535.767559964</v>
          </cell>
        </row>
        <row r="1040">
          <cell r="R1040" t="str">
            <v>-</v>
          </cell>
          <cell r="S1040" t="str">
            <v>-</v>
          </cell>
          <cell r="T1040" t="str">
            <v>-</v>
          </cell>
        </row>
        <row r="1041">
          <cell r="R1041">
            <v>180734</v>
          </cell>
          <cell r="S1041">
            <v>99697.139999999956</v>
          </cell>
          <cell r="T1041">
            <v>101064.01000000001</v>
          </cell>
        </row>
        <row r="1042">
          <cell r="R1042">
            <v>0</v>
          </cell>
          <cell r="S1042">
            <v>0</v>
          </cell>
          <cell r="T1042">
            <v>0</v>
          </cell>
        </row>
        <row r="1043">
          <cell r="R1043">
            <v>18539587.577560127</v>
          </cell>
          <cell r="S1043">
            <v>17520184.141532309</v>
          </cell>
          <cell r="T1043">
            <v>17757324.845347106</v>
          </cell>
        </row>
        <row r="1044">
          <cell r="R1044">
            <v>9870419.1778146997</v>
          </cell>
          <cell r="S1044">
            <v>10141890.19373182</v>
          </cell>
          <cell r="T1044">
            <v>10268988.054838616</v>
          </cell>
        </row>
        <row r="1045">
          <cell r="R1045">
            <v>8971889.5481414571</v>
          </cell>
          <cell r="S1045">
            <v>9414071.9024246838</v>
          </cell>
          <cell r="T1045">
            <v>9528658.2117069699</v>
          </cell>
        </row>
        <row r="1046">
          <cell r="R1046">
            <v>898529.6296732421</v>
          </cell>
          <cell r="S1046">
            <v>727818.29130713677</v>
          </cell>
          <cell r="T1046">
            <v>740329.8431316457</v>
          </cell>
        </row>
        <row r="1047">
          <cell r="R1047">
            <v>0</v>
          </cell>
          <cell r="S1047">
            <v>0</v>
          </cell>
          <cell r="T1047">
            <v>0</v>
          </cell>
        </row>
        <row r="1048">
          <cell r="R1048">
            <v>8669168.3997454271</v>
          </cell>
          <cell r="S1048">
            <v>7378293.9478004891</v>
          </cell>
          <cell r="T1048">
            <v>7488336.7905084882</v>
          </cell>
        </row>
        <row r="1049">
          <cell r="R1049">
            <v>8669168.3997454271</v>
          </cell>
          <cell r="S1049">
            <v>7378293.9478004891</v>
          </cell>
          <cell r="T1049">
            <v>7488336.7905084882</v>
          </cell>
        </row>
        <row r="1051">
          <cell r="R1051">
            <v>3828296.2949999999</v>
          </cell>
          <cell r="S1051">
            <v>4423068.1400000006</v>
          </cell>
          <cell r="T1051">
            <v>4236055.3838</v>
          </cell>
        </row>
        <row r="1052">
          <cell r="R1052">
            <v>1600748.6799999997</v>
          </cell>
          <cell r="S1052">
            <v>1882631.3199999998</v>
          </cell>
          <cell r="T1052">
            <v>1693386.1538</v>
          </cell>
        </row>
        <row r="1053">
          <cell r="R1053">
            <v>2227547.6150000002</v>
          </cell>
          <cell r="S1053">
            <v>2540436.8200000003</v>
          </cell>
          <cell r="T1053">
            <v>2542669.2300000004</v>
          </cell>
        </row>
        <row r="1057">
          <cell r="R1057">
            <v>2687285.4230169323</v>
          </cell>
          <cell r="S1057">
            <v>2586022.6052631703</v>
          </cell>
          <cell r="T1057">
            <v>2692389.1411138298</v>
          </cell>
        </row>
        <row r="1058">
          <cell r="R1058">
            <v>0</v>
          </cell>
          <cell r="S1058">
            <v>0</v>
          </cell>
          <cell r="T1058">
            <v>0</v>
          </cell>
        </row>
        <row r="1059">
          <cell r="R1059">
            <v>0</v>
          </cell>
          <cell r="S1059">
            <v>0</v>
          </cell>
          <cell r="T1059">
            <v>0</v>
          </cell>
        </row>
        <row r="1060">
          <cell r="R1060">
            <v>923347.35949296667</v>
          </cell>
          <cell r="S1060">
            <v>660148.74870828842</v>
          </cell>
          <cell r="T1060">
            <v>663950.95610483387</v>
          </cell>
        </row>
        <row r="1061">
          <cell r="R1061">
            <v>584116.18884531106</v>
          </cell>
          <cell r="S1061">
            <v>700994.31254528894</v>
          </cell>
          <cell r="T1061">
            <v>762535.03173931222</v>
          </cell>
        </row>
        <row r="1062">
          <cell r="R1062">
            <v>181441</v>
          </cell>
          <cell r="S1062">
            <v>219125.16000000003</v>
          </cell>
          <cell r="T1062">
            <v>199429.07199999999</v>
          </cell>
        </row>
        <row r="1063">
          <cell r="R1063">
            <v>107518</v>
          </cell>
          <cell r="S1063">
            <v>164628.68</v>
          </cell>
          <cell r="T1063">
            <v>192523.9303999999</v>
          </cell>
        </row>
        <row r="1064">
          <cell r="R1064">
            <v>251825</v>
          </cell>
          <cell r="S1064">
            <v>280644</v>
          </cell>
          <cell r="T1064">
            <v>283489</v>
          </cell>
        </row>
        <row r="1065">
          <cell r="R1065">
            <v>231295</v>
          </cell>
          <cell r="S1065">
            <v>236969.41999999998</v>
          </cell>
          <cell r="T1065">
            <v>241337.63</v>
          </cell>
        </row>
        <row r="1066">
          <cell r="R1066">
            <v>407742.87467865471</v>
          </cell>
          <cell r="S1066">
            <v>323512.28400959278</v>
          </cell>
          <cell r="T1066">
            <v>349123.52086968371</v>
          </cell>
        </row>
        <row r="1069">
          <cell r="R1069">
            <v>388157.25014612713</v>
          </cell>
          <cell r="S1069">
            <v>520509.97714669676</v>
          </cell>
          <cell r="T1069">
            <v>554818.33642773062</v>
          </cell>
        </row>
        <row r="1070">
          <cell r="R1070">
            <v>131082.84591000003</v>
          </cell>
          <cell r="S1070">
            <v>137975.85362400007</v>
          </cell>
          <cell r="T1070">
            <v>143250.85368405006</v>
          </cell>
        </row>
        <row r="1071">
          <cell r="R1071">
            <v>257074.4042361271</v>
          </cell>
          <cell r="S1071">
            <v>382534.12352269667</v>
          </cell>
          <cell r="T1071">
            <v>411567.48274368059</v>
          </cell>
        </row>
        <row r="1073">
          <cell r="R1073">
            <v>8567040</v>
          </cell>
          <cell r="S1073">
            <v>8164357.4399999995</v>
          </cell>
          <cell r="T1073">
            <v>8228768.8200000022</v>
          </cell>
        </row>
        <row r="1074">
          <cell r="R1074">
            <v>8567040</v>
          </cell>
          <cell r="S1074">
            <v>8164357.4399999995</v>
          </cell>
          <cell r="T1074">
            <v>8228768.8200000022</v>
          </cell>
        </row>
        <row r="1077">
          <cell r="R1077">
            <v>60376768.416565083</v>
          </cell>
          <cell r="S1077">
            <v>61729741.470308669</v>
          </cell>
          <cell r="T1077">
            <v>61890910.54623507</v>
          </cell>
        </row>
        <row r="1078">
          <cell r="R1078">
            <v>41539641.58919999</v>
          </cell>
          <cell r="S1078">
            <v>42879171.881406978</v>
          </cell>
          <cell r="T1078">
            <v>43017681.981832914</v>
          </cell>
        </row>
        <row r="1079">
          <cell r="R1079">
            <v>41539641.58919999</v>
          </cell>
          <cell r="S1079">
            <v>42879171.881406978</v>
          </cell>
          <cell r="T1079">
            <v>43017681.981832914</v>
          </cell>
        </row>
        <row r="1080">
          <cell r="R1080" t="str">
            <v>-</v>
          </cell>
          <cell r="S1080" t="str">
            <v>-</v>
          </cell>
          <cell r="T1080" t="str">
            <v>-</v>
          </cell>
        </row>
        <row r="1081">
          <cell r="R1081">
            <v>0</v>
          </cell>
          <cell r="S1081">
            <v>0</v>
          </cell>
          <cell r="T1081">
            <v>0</v>
          </cell>
        </row>
        <row r="1082">
          <cell r="R1082">
            <v>0</v>
          </cell>
          <cell r="S1082">
            <v>0</v>
          </cell>
          <cell r="T1082">
            <v>0</v>
          </cell>
        </row>
        <row r="1083">
          <cell r="R1083">
            <v>731286.7456259575</v>
          </cell>
          <cell r="S1083">
            <v>751708.12562994799</v>
          </cell>
          <cell r="T1083">
            <v>760440.14831936976</v>
          </cell>
        </row>
        <row r="1084">
          <cell r="R1084">
            <v>124856.63322595753</v>
          </cell>
          <cell r="S1084">
            <v>157878.52749661464</v>
          </cell>
          <cell r="T1084">
            <v>166610.55018603639</v>
          </cell>
        </row>
        <row r="1085">
          <cell r="R1085">
            <v>0</v>
          </cell>
          <cell r="S1085">
            <v>0</v>
          </cell>
          <cell r="T1085">
            <v>0</v>
          </cell>
        </row>
        <row r="1086">
          <cell r="R1086">
            <v>124856.63322595753</v>
          </cell>
          <cell r="S1086">
            <v>157878.52749661464</v>
          </cell>
          <cell r="T1086">
            <v>166610.55018603639</v>
          </cell>
        </row>
        <row r="1087">
          <cell r="R1087">
            <v>0</v>
          </cell>
          <cell r="S1087">
            <v>0</v>
          </cell>
          <cell r="T1087">
            <v>0</v>
          </cell>
        </row>
        <row r="1088">
          <cell r="R1088">
            <v>606430.11239999998</v>
          </cell>
          <cell r="S1088">
            <v>593829.59813333338</v>
          </cell>
          <cell r="T1088">
            <v>593829.59813333338</v>
          </cell>
        </row>
        <row r="1089">
          <cell r="R1089">
            <v>606430.11239999998</v>
          </cell>
          <cell r="S1089">
            <v>593829.59813333338</v>
          </cell>
          <cell r="T1089">
            <v>593829.59813333338</v>
          </cell>
        </row>
        <row r="1091">
          <cell r="R1091">
            <v>17925800.559999999</v>
          </cell>
          <cell r="S1091">
            <v>17925800.559999999</v>
          </cell>
          <cell r="T1091">
            <v>17925800.559999999</v>
          </cell>
        </row>
        <row r="1092">
          <cell r="R1092">
            <v>189604</v>
          </cell>
          <cell r="S1092">
            <v>189604</v>
          </cell>
          <cell r="T1092">
            <v>189604</v>
          </cell>
        </row>
        <row r="1093">
          <cell r="R1093">
            <v>17736196.559999999</v>
          </cell>
          <cell r="S1093">
            <v>17736196.559999999</v>
          </cell>
          <cell r="T1093">
            <v>17736196.559999999</v>
          </cell>
        </row>
        <row r="1097">
          <cell r="R1097">
            <v>168131</v>
          </cell>
          <cell r="S1097">
            <v>156038.64449999999</v>
          </cell>
          <cell r="T1097">
            <v>169648.52889000002</v>
          </cell>
        </row>
        <row r="1098">
          <cell r="R1098">
            <v>0</v>
          </cell>
          <cell r="S1098">
            <v>0</v>
          </cell>
          <cell r="T1098">
            <v>0</v>
          </cell>
        </row>
        <row r="1099">
          <cell r="R1099">
            <v>0</v>
          </cell>
          <cell r="S1099">
            <v>0</v>
          </cell>
          <cell r="T1099">
            <v>0</v>
          </cell>
        </row>
        <row r="1100">
          <cell r="R1100">
            <v>0</v>
          </cell>
          <cell r="S1100">
            <v>0</v>
          </cell>
          <cell r="T1100">
            <v>0</v>
          </cell>
        </row>
        <row r="1101">
          <cell r="R1101">
            <v>162686</v>
          </cell>
          <cell r="S1101">
            <v>151661.64449999999</v>
          </cell>
          <cell r="T1101">
            <v>165193.52889000002</v>
          </cell>
        </row>
        <row r="1102">
          <cell r="R1102">
            <v>1500</v>
          </cell>
          <cell r="S1102">
            <v>787</v>
          </cell>
          <cell r="T1102">
            <v>865</v>
          </cell>
        </row>
        <row r="1103">
          <cell r="R1103">
            <v>0</v>
          </cell>
          <cell r="S1103">
            <v>0</v>
          </cell>
          <cell r="T1103">
            <v>0</v>
          </cell>
        </row>
        <row r="1104">
          <cell r="R1104">
            <v>3945</v>
          </cell>
          <cell r="S1104">
            <v>3590</v>
          </cell>
          <cell r="T1104">
            <v>3590</v>
          </cell>
        </row>
        <row r="1105">
          <cell r="R1105">
            <v>0</v>
          </cell>
          <cell r="S1105">
            <v>0</v>
          </cell>
          <cell r="T1105">
            <v>0</v>
          </cell>
        </row>
        <row r="1106">
          <cell r="R1106">
            <v>0</v>
          </cell>
          <cell r="S1106">
            <v>0</v>
          </cell>
          <cell r="T1106">
            <v>0</v>
          </cell>
        </row>
        <row r="1109">
          <cell r="R1109">
            <v>11908.521739130434</v>
          </cell>
          <cell r="S1109">
            <v>17022.258771739129</v>
          </cell>
          <cell r="T1109">
            <v>17339.32719278261</v>
          </cell>
        </row>
        <row r="1110">
          <cell r="R1110">
            <v>0</v>
          </cell>
          <cell r="S1110">
            <v>0</v>
          </cell>
          <cell r="T1110">
            <v>0</v>
          </cell>
        </row>
        <row r="1111">
          <cell r="R1111">
            <v>11908.521739130434</v>
          </cell>
          <cell r="S1111">
            <v>17022.258771739129</v>
          </cell>
          <cell r="T1111">
            <v>17339.32719278261</v>
          </cell>
        </row>
        <row r="1113">
          <cell r="R1113">
            <v>0</v>
          </cell>
          <cell r="S1113">
            <v>0</v>
          </cell>
          <cell r="T1113">
            <v>0</v>
          </cell>
        </row>
        <row r="1114">
          <cell r="R1114">
            <v>0</v>
          </cell>
          <cell r="S1114">
            <v>0</v>
          </cell>
          <cell r="T1114">
            <v>0</v>
          </cell>
        </row>
        <row r="1117">
          <cell r="R1117">
            <v>9738808.112450067</v>
          </cell>
          <cell r="S1117">
            <v>10322943.958262756</v>
          </cell>
          <cell r="T1117">
            <v>11364868.454777323</v>
          </cell>
        </row>
        <row r="1118">
          <cell r="R1118">
            <v>2643166.4019999998</v>
          </cell>
          <cell r="S1118">
            <v>3450413.2591055725</v>
          </cell>
          <cell r="T1118">
            <v>4698633.2750780853</v>
          </cell>
        </row>
        <row r="1119">
          <cell r="R1119">
            <v>2599722.4019999998</v>
          </cell>
          <cell r="S1119">
            <v>3310286.2978722081</v>
          </cell>
          <cell r="T1119">
            <v>4402685.0991213117</v>
          </cell>
        </row>
        <row r="1120">
          <cell r="R1120" t="str">
            <v>-</v>
          </cell>
          <cell r="S1120" t="str">
            <v>-</v>
          </cell>
          <cell r="T1120" t="str">
            <v>-</v>
          </cell>
        </row>
        <row r="1121">
          <cell r="R1121">
            <v>43444</v>
          </cell>
          <cell r="S1121">
            <v>140126.96123336451</v>
          </cell>
          <cell r="T1121">
            <v>295948.1759567734</v>
          </cell>
        </row>
        <row r="1122">
          <cell r="R1122">
            <v>0</v>
          </cell>
          <cell r="S1122">
            <v>0</v>
          </cell>
          <cell r="T1122">
            <v>0</v>
          </cell>
        </row>
        <row r="1123">
          <cell r="R1123">
            <v>4792551.3836790659</v>
          </cell>
          <cell r="S1123">
            <v>3788980.4178359993</v>
          </cell>
          <cell r="T1123">
            <v>2886666.15974</v>
          </cell>
        </row>
        <row r="1124">
          <cell r="R1124">
            <v>2011185.416781333</v>
          </cell>
          <cell r="S1124">
            <v>1241304.7375999999</v>
          </cell>
          <cell r="T1124">
            <v>305224.97200000001</v>
          </cell>
        </row>
        <row r="1125">
          <cell r="R1125">
            <v>1786482.9009479997</v>
          </cell>
          <cell r="S1125">
            <v>856806.33759999985</v>
          </cell>
          <cell r="T1125">
            <v>8857.4719999999998</v>
          </cell>
        </row>
        <row r="1126">
          <cell r="R1126">
            <v>224702.51583333331</v>
          </cell>
          <cell r="S1126">
            <v>384498.4</v>
          </cell>
          <cell r="T1126">
            <v>296367.5</v>
          </cell>
        </row>
        <row r="1127">
          <cell r="R1127">
            <v>0</v>
          </cell>
          <cell r="S1127">
            <v>0</v>
          </cell>
          <cell r="T1127">
            <v>0</v>
          </cell>
        </row>
        <row r="1128">
          <cell r="R1128">
            <v>2781365.966897733</v>
          </cell>
          <cell r="S1128">
            <v>2547675.6802359996</v>
          </cell>
          <cell r="T1128">
            <v>2581441.18774</v>
          </cell>
        </row>
        <row r="1129">
          <cell r="R1129">
            <v>2781365.966897733</v>
          </cell>
          <cell r="S1129">
            <v>2547675.6802359996</v>
          </cell>
          <cell r="T1129">
            <v>2581441.18774</v>
          </cell>
        </row>
        <row r="1131">
          <cell r="R1131">
            <v>93602</v>
          </cell>
          <cell r="S1131">
            <v>640635</v>
          </cell>
          <cell r="T1131">
            <v>978234</v>
          </cell>
        </row>
        <row r="1132">
          <cell r="R1132">
            <v>0</v>
          </cell>
          <cell r="S1132">
            <v>547033</v>
          </cell>
          <cell r="T1132">
            <v>884632</v>
          </cell>
        </row>
        <row r="1133">
          <cell r="R1133">
            <v>93602</v>
          </cell>
          <cell r="S1133">
            <v>93602</v>
          </cell>
          <cell r="T1133">
            <v>93602</v>
          </cell>
        </row>
        <row r="1137">
          <cell r="R1137">
            <v>505746.32677100005</v>
          </cell>
          <cell r="S1137">
            <v>858957.28132118459</v>
          </cell>
          <cell r="T1137">
            <v>1217377.0199592377</v>
          </cell>
        </row>
        <row r="1138">
          <cell r="R1138">
            <v>0</v>
          </cell>
          <cell r="S1138">
            <v>0</v>
          </cell>
          <cell r="T1138">
            <v>0</v>
          </cell>
        </row>
        <row r="1139">
          <cell r="R1139">
            <v>0</v>
          </cell>
          <cell r="S1139">
            <v>0</v>
          </cell>
          <cell r="T1139">
            <v>0</v>
          </cell>
        </row>
        <row r="1140">
          <cell r="R1140">
            <v>55151.301770999999</v>
          </cell>
          <cell r="S1140">
            <v>26666.879999999997</v>
          </cell>
          <cell r="T1140">
            <v>19374.080000000002</v>
          </cell>
        </row>
        <row r="1141">
          <cell r="R1141">
            <v>238955</v>
          </cell>
          <cell r="S1141">
            <v>256744</v>
          </cell>
          <cell r="T1141">
            <v>251720.8</v>
          </cell>
        </row>
        <row r="1142">
          <cell r="R1142">
            <v>2546</v>
          </cell>
          <cell r="S1142">
            <v>0</v>
          </cell>
          <cell r="T1142">
            <v>0</v>
          </cell>
        </row>
        <row r="1143">
          <cell r="R1143">
            <v>41156</v>
          </cell>
          <cell r="S1143">
            <v>153967.63999999998</v>
          </cell>
          <cell r="T1143">
            <v>138355.20000000001</v>
          </cell>
        </row>
        <row r="1144">
          <cell r="R1144">
            <v>27000</v>
          </cell>
          <cell r="S1144">
            <v>10943</v>
          </cell>
          <cell r="T1144">
            <v>110925</v>
          </cell>
        </row>
        <row r="1145">
          <cell r="R1145">
            <v>0</v>
          </cell>
          <cell r="S1145">
            <v>0</v>
          </cell>
          <cell r="T1145">
            <v>0</v>
          </cell>
        </row>
        <row r="1146">
          <cell r="R1146">
            <v>140938.02499999999</v>
          </cell>
          <cell r="S1146">
            <v>410635.76132118457</v>
          </cell>
          <cell r="T1146">
            <v>697001.93995923758</v>
          </cell>
        </row>
        <row r="1149">
          <cell r="R1149">
            <v>0</v>
          </cell>
          <cell r="S1149">
            <v>0</v>
          </cell>
          <cell r="T1149">
            <v>0</v>
          </cell>
        </row>
        <row r="1150">
          <cell r="R1150">
            <v>0</v>
          </cell>
          <cell r="S1150">
            <v>0</v>
          </cell>
          <cell r="T1150">
            <v>0</v>
          </cell>
        </row>
        <row r="1151">
          <cell r="R1151">
            <v>0</v>
          </cell>
          <cell r="S1151">
            <v>0</v>
          </cell>
          <cell r="T1151">
            <v>0</v>
          </cell>
        </row>
        <row r="1153">
          <cell r="R1153">
            <v>1703742</v>
          </cell>
          <cell r="S1153">
            <v>1583958</v>
          </cell>
          <cell r="T1153">
            <v>1583958</v>
          </cell>
        </row>
        <row r="1154">
          <cell r="R1154">
            <v>1703742</v>
          </cell>
          <cell r="S1154">
            <v>1583958</v>
          </cell>
          <cell r="T1154">
            <v>1583958</v>
          </cell>
        </row>
        <row r="1157">
          <cell r="R1157">
            <v>86982923.867615297</v>
          </cell>
          <cell r="S1157">
            <v>63832358.259086609</v>
          </cell>
          <cell r="T1157">
            <v>61469112.240595385</v>
          </cell>
        </row>
        <row r="1158">
          <cell r="R1158">
            <v>54455682.983937584</v>
          </cell>
          <cell r="S1158">
            <v>26855049.038543142</v>
          </cell>
          <cell r="T1158">
            <v>18319628.54206888</v>
          </cell>
        </row>
        <row r="1159">
          <cell r="R1159">
            <v>54679860.983937584</v>
          </cell>
          <cell r="S1159">
            <v>27094873.139776506</v>
          </cell>
          <cell r="T1159">
            <v>18716640.728025652</v>
          </cell>
        </row>
        <row r="1160">
          <cell r="R1160" t="str">
            <v>-</v>
          </cell>
          <cell r="S1160" t="str">
            <v>-</v>
          </cell>
          <cell r="T1160" t="str">
            <v>-</v>
          </cell>
        </row>
        <row r="1161">
          <cell r="R1161">
            <v>-224178</v>
          </cell>
          <cell r="S1161">
            <v>-239824.10123336446</v>
          </cell>
          <cell r="T1161">
            <v>-397012.18595677341</v>
          </cell>
        </row>
        <row r="1162">
          <cell r="R1162">
            <v>0</v>
          </cell>
          <cell r="S1162">
            <v>0</v>
          </cell>
          <cell r="T1162">
            <v>0</v>
          </cell>
        </row>
        <row r="1163">
          <cell r="R1163">
            <v>22375010.627426378</v>
          </cell>
          <cell r="S1163">
            <v>30327067.074449129</v>
          </cell>
          <cell r="T1163">
            <v>34988859.539771438</v>
          </cell>
        </row>
        <row r="1164">
          <cell r="R1164">
            <v>12251349.234446893</v>
          </cell>
          <cell r="S1164">
            <v>14203776.807962041</v>
          </cell>
          <cell r="T1164">
            <v>14517343.282423289</v>
          </cell>
        </row>
        <row r="1165">
          <cell r="R1165">
            <v>11193751.783353772</v>
          </cell>
          <cell r="S1165">
            <v>13031187.628068814</v>
          </cell>
          <cell r="T1165">
            <v>13259231.05796738</v>
          </cell>
        </row>
        <row r="1166">
          <cell r="R1166">
            <v>1057597.4510931205</v>
          </cell>
          <cell r="S1166">
            <v>1172589.1798932273</v>
          </cell>
          <cell r="T1166">
            <v>1258112.2244559093</v>
          </cell>
        </row>
        <row r="1167">
          <cell r="R1167">
            <v>0</v>
          </cell>
          <cell r="S1167">
            <v>0</v>
          </cell>
          <cell r="T1167">
            <v>0</v>
          </cell>
        </row>
        <row r="1168">
          <cell r="R1168">
            <v>10123661.392979484</v>
          </cell>
          <cell r="S1168">
            <v>16123290.266487088</v>
          </cell>
          <cell r="T1168">
            <v>20471516.257348146</v>
          </cell>
        </row>
        <row r="1169">
          <cell r="R1169">
            <v>10123661.392979484</v>
          </cell>
          <cell r="S1169">
            <v>16123290.266487088</v>
          </cell>
          <cell r="T1169">
            <v>20471516.257348146</v>
          </cell>
        </row>
        <row r="1171">
          <cell r="R1171">
            <v>4374015.277347507</v>
          </cell>
          <cell r="S1171">
            <v>1528549.2395209023</v>
          </cell>
          <cell r="T1171">
            <v>2021860.1925302721</v>
          </cell>
        </row>
        <row r="1172">
          <cell r="R1172">
            <v>2500417.5982799996</v>
          </cell>
          <cell r="S1172">
            <v>120505.47670340398</v>
          </cell>
          <cell r="T1172">
            <v>583178.01883277064</v>
          </cell>
        </row>
        <row r="1173">
          <cell r="R1173">
            <v>1873597.6790675074</v>
          </cell>
          <cell r="S1173">
            <v>1408043.7628174983</v>
          </cell>
          <cell r="T1173">
            <v>1438682.1736975014</v>
          </cell>
        </row>
        <row r="1177">
          <cell r="R1177">
            <v>983009.9791270541</v>
          </cell>
          <cell r="S1177">
            <v>1766023.4656897862</v>
          </cell>
          <cell r="T1177">
            <v>2675405.08473275</v>
          </cell>
        </row>
        <row r="1178">
          <cell r="R1178">
            <v>0</v>
          </cell>
          <cell r="S1178">
            <v>0</v>
          </cell>
          <cell r="T1178">
            <v>0</v>
          </cell>
        </row>
        <row r="1179">
          <cell r="R1179">
            <v>0</v>
          </cell>
          <cell r="S1179">
            <v>0</v>
          </cell>
          <cell r="T1179">
            <v>0</v>
          </cell>
        </row>
        <row r="1180">
          <cell r="R1180">
            <v>727255.26266358956</v>
          </cell>
          <cell r="S1180">
            <v>908679.46329275251</v>
          </cell>
          <cell r="T1180">
            <v>845369.82623926539</v>
          </cell>
        </row>
        <row r="1181">
          <cell r="R1181">
            <v>158159.02974608919</v>
          </cell>
          <cell r="S1181">
            <v>156665.44772781082</v>
          </cell>
          <cell r="T1181">
            <v>171488.01454058802</v>
          </cell>
        </row>
        <row r="1182">
          <cell r="R1182">
            <v>243428</v>
          </cell>
          <cell r="S1182">
            <v>325765.63</v>
          </cell>
          <cell r="T1182">
            <v>524916.93699999992</v>
          </cell>
        </row>
        <row r="1183">
          <cell r="R1183">
            <v>71745.939999999944</v>
          </cell>
          <cell r="S1183">
            <v>-120118.0199999999</v>
          </cell>
          <cell r="T1183">
            <v>76878.669600000139</v>
          </cell>
        </row>
        <row r="1184">
          <cell r="R1184">
            <v>105091</v>
          </cell>
          <cell r="S1184">
            <v>130478.31000000006</v>
          </cell>
          <cell r="T1184">
            <v>148607.25999999978</v>
          </cell>
        </row>
        <row r="1185">
          <cell r="R1185">
            <v>10363</v>
          </cell>
          <cell r="S1185">
            <v>92500.680000000109</v>
          </cell>
          <cell r="T1185">
            <v>161688.0199999999</v>
          </cell>
        </row>
        <row r="1186">
          <cell r="R1186">
            <v>-333032.25328262453</v>
          </cell>
          <cell r="S1186">
            <v>272051.9546692227</v>
          </cell>
          <cell r="T1186">
            <v>746456.35735289659</v>
          </cell>
        </row>
        <row r="1189">
          <cell r="R1189">
            <v>-347130.00022321474</v>
          </cell>
          <cell r="S1189">
            <v>-358175.11911635159</v>
          </cell>
          <cell r="T1189">
            <v>-186074.29850795722</v>
          </cell>
        </row>
        <row r="1190">
          <cell r="R1190">
            <v>33138.874089999939</v>
          </cell>
          <cell r="S1190">
            <v>36506.996375999908</v>
          </cell>
          <cell r="T1190">
            <v>71161.983815949963</v>
          </cell>
        </row>
        <row r="1191">
          <cell r="R1191">
            <v>-380268.87431321468</v>
          </cell>
          <cell r="S1191">
            <v>-394682.11549235153</v>
          </cell>
          <cell r="T1191">
            <v>-257236.28232390719</v>
          </cell>
        </row>
        <row r="1193">
          <cell r="R1193">
            <v>5142335</v>
          </cell>
          <cell r="S1193">
            <v>3713844.5600000005</v>
          </cell>
          <cell r="T1193">
            <v>3649433.1799999978</v>
          </cell>
        </row>
        <row r="1194">
          <cell r="R1194">
            <v>5142335</v>
          </cell>
          <cell r="S1194">
            <v>3713844.5600000005</v>
          </cell>
          <cell r="T1194">
            <v>3649433.1799999978</v>
          </cell>
        </row>
        <row r="1197">
          <cell r="R1197">
            <v>30755314.120981365</v>
          </cell>
          <cell r="S1197">
            <v>21940208.975576278</v>
          </cell>
          <cell r="T1197">
            <v>20934734.674810667</v>
          </cell>
        </row>
        <row r="1198">
          <cell r="R1198">
            <v>19218675.673660353</v>
          </cell>
          <cell r="S1198">
            <v>11135026.513142198</v>
          </cell>
          <cell r="T1198">
            <v>8623528.3348763902</v>
          </cell>
        </row>
        <row r="1199">
          <cell r="R1199">
            <v>19218675.673660353</v>
          </cell>
          <cell r="S1199">
            <v>11135026.513142198</v>
          </cell>
          <cell r="T1199">
            <v>8623528.3348763902</v>
          </cell>
        </row>
        <row r="1200">
          <cell r="R1200" t="str">
            <v>-</v>
          </cell>
          <cell r="S1200" t="str">
            <v>-</v>
          </cell>
          <cell r="T1200" t="str">
            <v>-</v>
          </cell>
        </row>
        <row r="1201">
          <cell r="R1201">
            <v>0</v>
          </cell>
          <cell r="S1201">
            <v>0</v>
          </cell>
          <cell r="T1201">
            <v>0</v>
          </cell>
        </row>
        <row r="1202">
          <cell r="R1202">
            <v>0</v>
          </cell>
          <cell r="S1202">
            <v>0</v>
          </cell>
          <cell r="T1202">
            <v>0</v>
          </cell>
        </row>
        <row r="1203">
          <cell r="R1203">
            <v>6687358.4473210108</v>
          </cell>
          <cell r="S1203">
            <v>7775106.6533494256</v>
          </cell>
          <cell r="T1203">
            <v>9102357.4070270024</v>
          </cell>
        </row>
        <row r="1204">
          <cell r="R1204">
            <v>3168637.6047055754</v>
          </cell>
          <cell r="S1204">
            <v>3446428.7249036552</v>
          </cell>
          <cell r="T1204">
            <v>3505352.3312265053</v>
          </cell>
        </row>
        <row r="1205">
          <cell r="R1205">
            <v>2689391.6244830033</v>
          </cell>
          <cell r="S1205">
            <v>3130850.8123354726</v>
          </cell>
          <cell r="T1205">
            <v>3185640.1360812089</v>
          </cell>
        </row>
        <row r="1206">
          <cell r="R1206">
            <v>479245.98022257199</v>
          </cell>
          <cell r="S1206">
            <v>315577.91256818286</v>
          </cell>
          <cell r="T1206">
            <v>319712.19514529651</v>
          </cell>
        </row>
        <row r="1207">
          <cell r="R1207">
            <v>0</v>
          </cell>
          <cell r="S1207">
            <v>0</v>
          </cell>
          <cell r="T1207">
            <v>0</v>
          </cell>
        </row>
        <row r="1208">
          <cell r="R1208">
            <v>3518720.8426154358</v>
          </cell>
          <cell r="S1208">
            <v>4328677.9284457704</v>
          </cell>
          <cell r="T1208">
            <v>5597005.075800498</v>
          </cell>
        </row>
        <row r="1209">
          <cell r="R1209">
            <v>3518720.8426154358</v>
          </cell>
          <cell r="S1209">
            <v>4328677.9284457704</v>
          </cell>
          <cell r="T1209">
            <v>5597005.075800498</v>
          </cell>
        </row>
        <row r="1211">
          <cell r="R1211">
            <v>1830222</v>
          </cell>
          <cell r="S1211">
            <v>422413.12884524948</v>
          </cell>
          <cell r="T1211">
            <v>431604.65210925043</v>
          </cell>
        </row>
        <row r="1212">
          <cell r="R1212">
            <v>1151160</v>
          </cell>
          <cell r="S1212">
            <v>0</v>
          </cell>
          <cell r="T1212">
            <v>0</v>
          </cell>
        </row>
        <row r="1213">
          <cell r="R1213">
            <v>679062</v>
          </cell>
          <cell r="S1213">
            <v>422413.12884524948</v>
          </cell>
          <cell r="T1213">
            <v>431604.65210925043</v>
          </cell>
        </row>
        <row r="1217">
          <cell r="R1217">
            <v>530697</v>
          </cell>
          <cell r="S1217">
            <v>592461.55801090808</v>
          </cell>
          <cell r="T1217">
            <v>751460.55820315669</v>
          </cell>
        </row>
        <row r="1218">
          <cell r="R1218">
            <v>0</v>
          </cell>
          <cell r="S1218">
            <v>0</v>
          </cell>
          <cell r="T1218">
            <v>0</v>
          </cell>
        </row>
        <row r="1219">
          <cell r="R1219">
            <v>0</v>
          </cell>
          <cell r="S1219">
            <v>0</v>
          </cell>
          <cell r="T1219">
            <v>0</v>
          </cell>
        </row>
        <row r="1220">
          <cell r="R1220">
            <v>291338</v>
          </cell>
          <cell r="S1220">
            <v>256343</v>
          </cell>
          <cell r="T1220">
            <v>259725</v>
          </cell>
        </row>
        <row r="1221">
          <cell r="R1221">
            <v>66319.000000000058</v>
          </cell>
          <cell r="S1221">
            <v>38165.324761731412</v>
          </cell>
          <cell r="T1221">
            <v>42087.115428172052</v>
          </cell>
        </row>
        <row r="1222">
          <cell r="R1222">
            <v>73793</v>
          </cell>
          <cell r="S1222">
            <v>41414</v>
          </cell>
          <cell r="T1222">
            <v>57131</v>
          </cell>
        </row>
        <row r="1223">
          <cell r="R1223">
            <v>27904</v>
          </cell>
          <cell r="S1223">
            <v>95944.430569379256</v>
          </cell>
          <cell r="T1223">
            <v>109375.10895100948</v>
          </cell>
        </row>
        <row r="1224">
          <cell r="R1224">
            <v>67445</v>
          </cell>
          <cell r="S1224">
            <v>41550</v>
          </cell>
          <cell r="T1224">
            <v>0</v>
          </cell>
        </row>
        <row r="1225">
          <cell r="R1225">
            <v>3898</v>
          </cell>
          <cell r="S1225">
            <v>37429.216279030588</v>
          </cell>
          <cell r="T1225">
            <v>59205.426618106241</v>
          </cell>
        </row>
        <row r="1226">
          <cell r="R1226">
            <v>0</v>
          </cell>
          <cell r="S1226">
            <v>81615.586400766813</v>
          </cell>
          <cell r="T1226">
            <v>223936.90720586898</v>
          </cell>
        </row>
        <row r="1229">
          <cell r="R1229">
            <v>9942</v>
          </cell>
          <cell r="S1229">
            <v>15201.122228496253</v>
          </cell>
          <cell r="T1229">
            <v>25783.722594865761</v>
          </cell>
        </row>
        <row r="1230">
          <cell r="R1230">
            <v>9942</v>
          </cell>
          <cell r="S1230">
            <v>15201.122228496253</v>
          </cell>
          <cell r="T1230">
            <v>25783.722594865761</v>
          </cell>
        </row>
        <row r="1231">
          <cell r="R1231">
            <v>0</v>
          </cell>
          <cell r="S1231">
            <v>0</v>
          </cell>
          <cell r="T1231">
            <v>0</v>
          </cell>
        </row>
        <row r="1233">
          <cell r="R1233">
            <v>2478419</v>
          </cell>
          <cell r="S1233">
            <v>2000000</v>
          </cell>
          <cell r="T1233">
            <v>2000000</v>
          </cell>
        </row>
        <row r="1234">
          <cell r="R1234">
            <v>2478419</v>
          </cell>
          <cell r="S1234">
            <v>2000000</v>
          </cell>
          <cell r="T1234">
            <v>2000000</v>
          </cell>
        </row>
        <row r="1237">
          <cell r="R1237">
            <v>48167022.523550779</v>
          </cell>
          <cell r="S1237">
            <v>39035946.295520045</v>
          </cell>
          <cell r="T1237">
            <v>39440194.847839937</v>
          </cell>
        </row>
        <row r="1238">
          <cell r="R1238">
            <v>25605547.087194063</v>
          </cell>
          <cell r="S1238">
            <v>11432068.53741065</v>
          </cell>
          <cell r="T1238">
            <v>7168166.4892477104</v>
          </cell>
        </row>
        <row r="1239">
          <cell r="R1239">
            <v>25829725.087194063</v>
          </cell>
          <cell r="S1239">
            <v>11671892.638644015</v>
          </cell>
          <cell r="T1239">
            <v>7565178.6752044838</v>
          </cell>
        </row>
        <row r="1240">
          <cell r="R1240" t="str">
            <v>-</v>
          </cell>
          <cell r="S1240" t="str">
            <v>-</v>
          </cell>
          <cell r="T1240" t="str">
            <v>-</v>
          </cell>
        </row>
        <row r="1241">
          <cell r="R1241">
            <v>-224178</v>
          </cell>
          <cell r="S1241">
            <v>-239824.10123336446</v>
          </cell>
          <cell r="T1241">
            <v>-397012.18595677341</v>
          </cell>
        </row>
        <row r="1242">
          <cell r="R1242">
            <v>0</v>
          </cell>
          <cell r="S1242">
            <v>0</v>
          </cell>
          <cell r="T1242">
            <v>0</v>
          </cell>
        </row>
        <row r="1243">
          <cell r="R1243">
            <v>16879063.180105366</v>
          </cell>
          <cell r="S1243">
            <v>23743371.4210997</v>
          </cell>
          <cell r="T1243">
            <v>27077913.132744431</v>
          </cell>
        </row>
        <row r="1244">
          <cell r="R1244">
            <v>10274122.629741317</v>
          </cell>
          <cell r="S1244">
            <v>11948759.083058385</v>
          </cell>
          <cell r="T1244">
            <v>12203401.951196782</v>
          </cell>
        </row>
        <row r="1245">
          <cell r="R1245">
            <v>9695771.1588707678</v>
          </cell>
          <cell r="S1245">
            <v>11091747.815733342</v>
          </cell>
          <cell r="T1245">
            <v>11265001.92188617</v>
          </cell>
        </row>
        <row r="1246">
          <cell r="R1246">
            <v>578351.47087054851</v>
          </cell>
          <cell r="S1246">
            <v>857011.26732504438</v>
          </cell>
          <cell r="T1246">
            <v>938400.02931061282</v>
          </cell>
        </row>
        <row r="1247">
          <cell r="R1247">
            <v>0</v>
          </cell>
          <cell r="S1247">
            <v>0</v>
          </cell>
          <cell r="T1247">
            <v>0</v>
          </cell>
        </row>
        <row r="1248">
          <cell r="R1248">
            <v>6604940.5503640482</v>
          </cell>
          <cell r="S1248">
            <v>11794612.338041317</v>
          </cell>
          <cell r="T1248">
            <v>14874511.181547649</v>
          </cell>
        </row>
        <row r="1249">
          <cell r="R1249">
            <v>6604940.5503640482</v>
          </cell>
          <cell r="S1249">
            <v>11794612.338041317</v>
          </cell>
          <cell r="T1249">
            <v>14874511.181547649</v>
          </cell>
        </row>
        <row r="1251">
          <cell r="R1251">
            <v>2610133.277347507</v>
          </cell>
          <cell r="S1251">
            <v>1172476.1106756527</v>
          </cell>
          <cell r="T1251">
            <v>1656595.5404210216</v>
          </cell>
        </row>
        <row r="1252">
          <cell r="R1252">
            <v>1359697.5982799996</v>
          </cell>
          <cell r="S1252">
            <v>130945.47670340398</v>
          </cell>
          <cell r="T1252">
            <v>593618.01883277064</v>
          </cell>
        </row>
        <row r="1253">
          <cell r="R1253">
            <v>1250435.6790675074</v>
          </cell>
          <cell r="S1253">
            <v>1041530.6339722488</v>
          </cell>
          <cell r="T1253">
            <v>1062977.521588251</v>
          </cell>
        </row>
        <row r="1257">
          <cell r="R1257">
            <v>765434.9791270541</v>
          </cell>
          <cell r="S1257">
            <v>1347561.9076788782</v>
          </cell>
          <cell r="T1257">
            <v>2099944.5265295929</v>
          </cell>
        </row>
        <row r="1258">
          <cell r="R1258">
            <v>0</v>
          </cell>
          <cell r="S1258">
            <v>0</v>
          </cell>
          <cell r="T1258">
            <v>0</v>
          </cell>
        </row>
        <row r="1259">
          <cell r="R1259">
            <v>0</v>
          </cell>
          <cell r="S1259">
            <v>0</v>
          </cell>
          <cell r="T1259">
            <v>0</v>
          </cell>
        </row>
        <row r="1260">
          <cell r="R1260">
            <v>435917.26266358956</v>
          </cell>
          <cell r="S1260">
            <v>652336.46329275251</v>
          </cell>
          <cell r="T1260">
            <v>585644.82623926539</v>
          </cell>
        </row>
        <row r="1261">
          <cell r="R1261">
            <v>91840.029746089131</v>
          </cell>
          <cell r="S1261">
            <v>118500.12296607942</v>
          </cell>
          <cell r="T1261">
            <v>129400.89911241597</v>
          </cell>
        </row>
        <row r="1262">
          <cell r="R1262">
            <v>482757</v>
          </cell>
          <cell r="S1262">
            <v>458351.63</v>
          </cell>
          <cell r="T1262">
            <v>643785.93699999992</v>
          </cell>
        </row>
        <row r="1263">
          <cell r="R1263">
            <v>43841.939999999944</v>
          </cell>
          <cell r="S1263">
            <v>-216062.45056937914</v>
          </cell>
          <cell r="T1263">
            <v>-32496.439351009336</v>
          </cell>
        </row>
        <row r="1264">
          <cell r="R1264">
            <v>37646</v>
          </cell>
          <cell r="S1264">
            <v>88928.310000000056</v>
          </cell>
          <cell r="T1264">
            <v>148607.25999999978</v>
          </cell>
        </row>
        <row r="1265">
          <cell r="R1265">
            <v>6465</v>
          </cell>
          <cell r="S1265">
            <v>55071.463720969521</v>
          </cell>
          <cell r="T1265">
            <v>102482.59338189366</v>
          </cell>
        </row>
        <row r="1266">
          <cell r="R1266">
            <v>-333032.25328262453</v>
          </cell>
          <cell r="S1266">
            <v>190436.3682684559</v>
          </cell>
          <cell r="T1266">
            <v>522519.45014702762</v>
          </cell>
        </row>
        <row r="1269">
          <cell r="R1269">
            <v>-357072.00022321474</v>
          </cell>
          <cell r="S1269">
            <v>-373376.24134484789</v>
          </cell>
          <cell r="T1269">
            <v>-211858.02110282297</v>
          </cell>
        </row>
        <row r="1270">
          <cell r="R1270">
            <v>23196.874089999939</v>
          </cell>
          <cell r="S1270">
            <v>21305.874147503655</v>
          </cell>
          <cell r="T1270">
            <v>45378.261221084205</v>
          </cell>
        </row>
        <row r="1271">
          <cell r="R1271">
            <v>-380268.87431321468</v>
          </cell>
          <cell r="S1271">
            <v>-394682.11549235153</v>
          </cell>
          <cell r="T1271">
            <v>-257236.28232390719</v>
          </cell>
        </row>
        <row r="1273">
          <cell r="R1273">
            <v>2663916</v>
          </cell>
          <cell r="S1273">
            <v>1713844.5600000005</v>
          </cell>
          <cell r="T1273">
            <v>1649433.1799999978</v>
          </cell>
        </row>
        <row r="1274">
          <cell r="R1274">
            <v>2663916</v>
          </cell>
          <cell r="S1274">
            <v>1713844.5600000005</v>
          </cell>
          <cell r="T1274">
            <v>1649433.1799999978</v>
          </cell>
        </row>
        <row r="1277">
          <cell r="R1277">
            <v>2510145.5407230551</v>
          </cell>
          <cell r="S1277">
            <v>2504493.0804440416</v>
          </cell>
          <cell r="T1277">
            <v>2507126.3372843945</v>
          </cell>
        </row>
        <row r="1278">
          <cell r="R1278">
            <v>1173513.0447131628</v>
          </cell>
          <cell r="S1278">
            <v>900196.50056196889</v>
          </cell>
          <cell r="T1278">
            <v>739746.24526697956</v>
          </cell>
        </row>
        <row r="1279">
          <cell r="R1279">
            <v>1173513.0447131628</v>
          </cell>
          <cell r="S1279">
            <v>900196.50056196889</v>
          </cell>
          <cell r="T1279">
            <v>739746.24526697956</v>
          </cell>
        </row>
        <row r="1280">
          <cell r="R1280" t="str">
            <v>-</v>
          </cell>
          <cell r="S1280" t="str">
            <v>-</v>
          </cell>
          <cell r="T1280" t="str">
            <v>-</v>
          </cell>
        </row>
        <row r="1281">
          <cell r="R1281">
            <v>0</v>
          </cell>
          <cell r="S1281">
            <v>0</v>
          </cell>
          <cell r="T1281">
            <v>0</v>
          </cell>
        </row>
        <row r="1282">
          <cell r="R1282">
            <v>0</v>
          </cell>
          <cell r="S1282">
            <v>0</v>
          </cell>
          <cell r="T1282">
            <v>0</v>
          </cell>
        </row>
        <row r="1283">
          <cell r="R1283">
            <v>1231147.277634664</v>
          </cell>
          <cell r="S1283">
            <v>1410566.0239689471</v>
          </cell>
          <cell r="T1283">
            <v>1453553.9268974878</v>
          </cell>
        </row>
        <row r="1284">
          <cell r="R1284">
            <v>995853.15998760518</v>
          </cell>
          <cell r="S1284">
            <v>1175271.9063218883</v>
          </cell>
          <cell r="T1284">
            <v>1218259.809250429</v>
          </cell>
        </row>
        <row r="1285">
          <cell r="R1285">
            <v>969577.11588707683</v>
          </cell>
          <cell r="S1285">
            <v>1109174.7815733342</v>
          </cell>
          <cell r="T1285">
            <v>1126500.1921886171</v>
          </cell>
        </row>
        <row r="1286">
          <cell r="R1286">
            <v>26276.044100528306</v>
          </cell>
          <cell r="S1286">
            <v>66097.124748554037</v>
          </cell>
          <cell r="T1286">
            <v>91759.617061811965</v>
          </cell>
        </row>
        <row r="1287">
          <cell r="R1287">
            <v>0</v>
          </cell>
          <cell r="S1287">
            <v>0</v>
          </cell>
          <cell r="T1287">
            <v>0</v>
          </cell>
        </row>
        <row r="1288">
          <cell r="R1288">
            <v>235294.11764705883</v>
          </cell>
          <cell r="S1288">
            <v>235294.11764705883</v>
          </cell>
          <cell r="T1288">
            <v>235294.11764705883</v>
          </cell>
        </row>
        <row r="1289">
          <cell r="R1289">
            <v>235294.11764705883</v>
          </cell>
          <cell r="S1289">
            <v>235294.11764705883</v>
          </cell>
          <cell r="T1289">
            <v>235294.11764705883</v>
          </cell>
        </row>
        <row r="1291">
          <cell r="R1291">
            <v>56810.615521726759</v>
          </cell>
          <cell r="S1291">
            <v>90427.398923140587</v>
          </cell>
          <cell r="T1291">
            <v>161986.9646924565</v>
          </cell>
        </row>
        <row r="1292">
          <cell r="R1292">
            <v>0</v>
          </cell>
          <cell r="S1292">
            <v>10099.189869391863</v>
          </cell>
          <cell r="T1292">
            <v>58045.780464331969</v>
          </cell>
        </row>
        <row r="1293">
          <cell r="R1293">
            <v>56810.615521726759</v>
          </cell>
          <cell r="S1293">
            <v>80328.209053748724</v>
          </cell>
          <cell r="T1293">
            <v>103941.18422812453</v>
          </cell>
        </row>
        <row r="1297">
          <cell r="R1297">
            <v>47620.707225527105</v>
          </cell>
          <cell r="S1297">
            <v>101659.93819567453</v>
          </cell>
          <cell r="T1297">
            <v>147401.97563791403</v>
          </cell>
        </row>
        <row r="1298">
          <cell r="R1298">
            <v>0</v>
          </cell>
          <cell r="S1298">
            <v>0</v>
          </cell>
          <cell r="T1298">
            <v>0</v>
          </cell>
        </row>
        <row r="1299">
          <cell r="R1299">
            <v>0</v>
          </cell>
          <cell r="S1299">
            <v>0</v>
          </cell>
          <cell r="T1299">
            <v>0</v>
          </cell>
        </row>
        <row r="1300">
          <cell r="R1300">
            <v>19804.879549608391</v>
          </cell>
          <cell r="S1300">
            <v>50311.549259874686</v>
          </cell>
          <cell r="T1300">
            <v>57266.137373658166</v>
          </cell>
        </row>
        <row r="1301">
          <cell r="R1301">
            <v>4172.5365860480542</v>
          </cell>
          <cell r="S1301">
            <v>9139.3400635854814</v>
          </cell>
          <cell r="T1301">
            <v>12653.21459839725</v>
          </cell>
        </row>
        <row r="1302">
          <cell r="R1302">
            <v>21932.933278003184</v>
          </cell>
          <cell r="S1302">
            <v>35350.439395474859</v>
          </cell>
          <cell r="T1302">
            <v>62951.352518922715</v>
          </cell>
        </row>
        <row r="1303">
          <cell r="R1303">
            <v>0</v>
          </cell>
          <cell r="S1303">
            <v>0</v>
          </cell>
          <cell r="T1303">
            <v>0</v>
          </cell>
        </row>
        <row r="1304">
          <cell r="R1304">
            <v>1710.3578118674777</v>
          </cell>
          <cell r="S1304">
            <v>6858.6094767395125</v>
          </cell>
          <cell r="T1304">
            <v>14531.271146935895</v>
          </cell>
        </row>
        <row r="1305">
          <cell r="R1305">
            <v>0</v>
          </cell>
          <cell r="S1305">
            <v>0</v>
          </cell>
          <cell r="T1305">
            <v>0</v>
          </cell>
        </row>
        <row r="1306">
          <cell r="R1306">
            <v>0</v>
          </cell>
          <cell r="S1306">
            <v>0</v>
          </cell>
          <cell r="T1306">
            <v>0</v>
          </cell>
        </row>
        <row r="1309">
          <cell r="R1309">
            <v>1053.8956279747565</v>
          </cell>
          <cell r="S1309">
            <v>1643.2187943106965</v>
          </cell>
          <cell r="T1309">
            <v>4437.2247895564587</v>
          </cell>
        </row>
        <row r="1310">
          <cell r="R1310">
            <v>1053.8956279747565</v>
          </cell>
          <cell r="S1310">
            <v>1643.2187943106965</v>
          </cell>
          <cell r="T1310">
            <v>4437.2247895564587</v>
          </cell>
        </row>
        <row r="1311">
          <cell r="R1311">
            <v>0</v>
          </cell>
          <cell r="S1311">
            <v>0</v>
          </cell>
          <cell r="T1311">
            <v>0</v>
          </cell>
        </row>
        <row r="1313">
          <cell r="R1313">
            <v>2000000</v>
          </cell>
          <cell r="S1313">
            <v>2000000</v>
          </cell>
          <cell r="T1313">
            <v>2000000</v>
          </cell>
        </row>
        <row r="1314">
          <cell r="R1314">
            <v>2000000</v>
          </cell>
          <cell r="S1314">
            <v>2000000</v>
          </cell>
          <cell r="T1314">
            <v>2000000</v>
          </cell>
        </row>
        <row r="1317">
          <cell r="R1317">
            <v>2000000</v>
          </cell>
          <cell r="S1317">
            <v>2000000</v>
          </cell>
          <cell r="T1317">
            <v>2000000</v>
          </cell>
        </row>
        <row r="1318">
          <cell r="R1318">
            <v>0</v>
          </cell>
          <cell r="S1318">
            <v>0</v>
          </cell>
          <cell r="T1318">
            <v>0</v>
          </cell>
        </row>
        <row r="1319">
          <cell r="R1319">
            <v>0</v>
          </cell>
          <cell r="S1319">
            <v>0</v>
          </cell>
          <cell r="T1319">
            <v>0</v>
          </cell>
        </row>
        <row r="1320">
          <cell r="R1320" t="str">
            <v>-</v>
          </cell>
          <cell r="S1320" t="str">
            <v>-</v>
          </cell>
          <cell r="T1320" t="str">
            <v>-</v>
          </cell>
        </row>
        <row r="1321">
          <cell r="R1321">
            <v>0</v>
          </cell>
          <cell r="S1321">
            <v>0</v>
          </cell>
          <cell r="T1321">
            <v>0</v>
          </cell>
        </row>
        <row r="1322">
          <cell r="R1322">
            <v>0</v>
          </cell>
          <cell r="S1322">
            <v>0</v>
          </cell>
          <cell r="T1322">
            <v>0</v>
          </cell>
        </row>
        <row r="1323">
          <cell r="R1323" t="e">
            <v>#REF!</v>
          </cell>
          <cell r="S1323" t="e">
            <v>#REF!</v>
          </cell>
          <cell r="T1323" t="e">
            <v>#REF!</v>
          </cell>
        </row>
        <row r="1324">
          <cell r="R1324">
            <v>0</v>
          </cell>
          <cell r="S1324">
            <v>0</v>
          </cell>
          <cell r="T1324">
            <v>0</v>
          </cell>
        </row>
        <row r="1325">
          <cell r="R1325">
            <v>0</v>
          </cell>
          <cell r="S1325">
            <v>0</v>
          </cell>
          <cell r="T1325">
            <v>0</v>
          </cell>
        </row>
        <row r="1326">
          <cell r="R1326">
            <v>0</v>
          </cell>
          <cell r="S1326">
            <v>0</v>
          </cell>
          <cell r="T1326">
            <v>0</v>
          </cell>
        </row>
        <row r="1327">
          <cell r="R1327">
            <v>0</v>
          </cell>
          <cell r="S1327">
            <v>0</v>
          </cell>
          <cell r="T1327">
            <v>0</v>
          </cell>
        </row>
        <row r="1328">
          <cell r="R1328" t="e">
            <v>#REF!</v>
          </cell>
          <cell r="S1328" t="e">
            <v>#REF!</v>
          </cell>
          <cell r="T1328" t="e">
            <v>#REF!</v>
          </cell>
        </row>
        <row r="1329">
          <cell r="R1329">
            <v>0</v>
          </cell>
          <cell r="S1329">
            <v>0</v>
          </cell>
          <cell r="T1329">
            <v>0</v>
          </cell>
        </row>
        <row r="1330">
          <cell r="R1330" t="e">
            <v>#REF!</v>
          </cell>
          <cell r="S1330" t="e">
            <v>#REF!</v>
          </cell>
          <cell r="T1330" t="e">
            <v>#REF!</v>
          </cell>
        </row>
        <row r="1331">
          <cell r="R1331">
            <v>0</v>
          </cell>
          <cell r="S1331">
            <v>0</v>
          </cell>
          <cell r="T1331">
            <v>0</v>
          </cell>
        </row>
        <row r="1332">
          <cell r="R1332">
            <v>0</v>
          </cell>
          <cell r="S1332">
            <v>0</v>
          </cell>
          <cell r="T1332">
            <v>0</v>
          </cell>
        </row>
        <row r="1333">
          <cell r="R1333">
            <v>0</v>
          </cell>
          <cell r="S1333">
            <v>0</v>
          </cell>
          <cell r="T1333">
            <v>0</v>
          </cell>
        </row>
        <row r="1337">
          <cell r="R1337">
            <v>0</v>
          </cell>
          <cell r="S1337">
            <v>0</v>
          </cell>
          <cell r="T1337">
            <v>0</v>
          </cell>
        </row>
        <row r="1338">
          <cell r="R1338">
            <v>0</v>
          </cell>
          <cell r="S1338">
            <v>0</v>
          </cell>
          <cell r="T1338">
            <v>0</v>
          </cell>
        </row>
        <row r="1339">
          <cell r="R1339">
            <v>0</v>
          </cell>
          <cell r="S1339">
            <v>0</v>
          </cell>
          <cell r="T1339">
            <v>0</v>
          </cell>
        </row>
        <row r="1340">
          <cell r="R1340">
            <v>0</v>
          </cell>
          <cell r="S1340">
            <v>0</v>
          </cell>
          <cell r="T1340">
            <v>0</v>
          </cell>
        </row>
        <row r="1341">
          <cell r="R1341">
            <v>0</v>
          </cell>
          <cell r="S1341">
            <v>0</v>
          </cell>
          <cell r="T1341">
            <v>0</v>
          </cell>
        </row>
        <row r="1342">
          <cell r="R1342">
            <v>0</v>
          </cell>
          <cell r="S1342">
            <v>0</v>
          </cell>
          <cell r="T1342">
            <v>0</v>
          </cell>
        </row>
        <row r="1343">
          <cell r="R1343">
            <v>0</v>
          </cell>
          <cell r="S1343">
            <v>0</v>
          </cell>
          <cell r="T1343">
            <v>0</v>
          </cell>
        </row>
        <row r="1344">
          <cell r="R1344">
            <v>0</v>
          </cell>
          <cell r="S1344">
            <v>0</v>
          </cell>
          <cell r="T1344">
            <v>0</v>
          </cell>
        </row>
        <row r="1345">
          <cell r="R1345">
            <v>0</v>
          </cell>
          <cell r="S1345">
            <v>0</v>
          </cell>
          <cell r="T1345">
            <v>0</v>
          </cell>
        </row>
        <row r="1346">
          <cell r="R1346">
            <v>0</v>
          </cell>
          <cell r="S1346">
            <v>0</v>
          </cell>
          <cell r="T1346">
            <v>0</v>
          </cell>
        </row>
        <row r="1349">
          <cell r="R1349">
            <v>0</v>
          </cell>
          <cell r="S1349">
            <v>0</v>
          </cell>
          <cell r="T1349">
            <v>0</v>
          </cell>
        </row>
        <row r="1350">
          <cell r="R1350">
            <v>0</v>
          </cell>
          <cell r="S1350">
            <v>0</v>
          </cell>
          <cell r="T1350">
            <v>0</v>
          </cell>
        </row>
        <row r="1351">
          <cell r="R1351">
            <v>0</v>
          </cell>
          <cell r="S1351">
            <v>0</v>
          </cell>
          <cell r="T1351">
            <v>0</v>
          </cell>
        </row>
        <row r="1353">
          <cell r="R1353">
            <v>2000000</v>
          </cell>
          <cell r="S1353">
            <v>2000000</v>
          </cell>
          <cell r="T1353">
            <v>2000000</v>
          </cell>
        </row>
        <row r="1354">
          <cell r="R1354">
            <v>2000000</v>
          </cell>
          <cell r="S1354">
            <v>2000000</v>
          </cell>
          <cell r="T1354">
            <v>2000000</v>
          </cell>
        </row>
        <row r="1358">
          <cell r="R1358">
            <v>0.76162864145104603</v>
          </cell>
          <cell r="S1358">
            <v>0.69261092303650906</v>
          </cell>
          <cell r="T1358">
            <v>0.66449881458874827</v>
          </cell>
        </row>
        <row r="1359">
          <cell r="R1359">
            <v>1.2108205965045367</v>
          </cell>
          <cell r="S1359">
            <v>0.90708994594573766</v>
          </cell>
          <cell r="T1359">
            <v>0.80610266091953853</v>
          </cell>
        </row>
        <row r="1360">
          <cell r="R1360">
            <v>1.2108205965045367</v>
          </cell>
          <cell r="S1360">
            <v>0.90708994594573766</v>
          </cell>
          <cell r="T1360">
            <v>0.80610266091953853</v>
          </cell>
        </row>
        <row r="1362">
          <cell r="R1362" t="str">
            <v>-</v>
          </cell>
          <cell r="S1362" t="str">
            <v>-</v>
          </cell>
          <cell r="T1362" t="str">
            <v>-</v>
          </cell>
        </row>
        <row r="1363">
          <cell r="R1363" t="str">
            <v>-</v>
          </cell>
          <cell r="S1363" t="str">
            <v>-</v>
          </cell>
          <cell r="T1363" t="str">
            <v>-</v>
          </cell>
        </row>
        <row r="1364">
          <cell r="R1364">
            <v>0.51551405030526809</v>
          </cell>
          <cell r="S1364">
            <v>0.57008333717077631</v>
          </cell>
          <cell r="T1364">
            <v>0.59295043623840638</v>
          </cell>
        </row>
        <row r="1365">
          <cell r="R1365">
            <v>0.46804729461763822</v>
          </cell>
          <cell r="S1365">
            <v>0.50530244418450065</v>
          </cell>
          <cell r="T1365">
            <v>0.4766493368340709</v>
          </cell>
        </row>
        <row r="1366">
          <cell r="R1366">
            <v>0.52990108490954413</v>
          </cell>
          <cell r="S1366">
            <v>0.53435538276950079</v>
          </cell>
          <cell r="T1366">
            <v>0.50062066094504898</v>
          </cell>
        </row>
        <row r="1367">
          <cell r="R1367">
            <v>0.25184186913240741</v>
          </cell>
          <cell r="S1367">
            <v>0.33894217025720524</v>
          </cell>
          <cell r="T1367">
            <v>0.33609772701945761</v>
          </cell>
        </row>
        <row r="1368">
          <cell r="R1368" t="e">
            <v>#DIV/0!</v>
          </cell>
          <cell r="S1368" t="e">
            <v>#DIV/0!</v>
          </cell>
          <cell r="T1368" t="e">
            <v>#DIV/0!</v>
          </cell>
        </row>
        <row r="1369">
          <cell r="R1369">
            <v>0.57543144020677728</v>
          </cell>
          <cell r="S1369">
            <v>0.64626134932267498</v>
          </cell>
          <cell r="T1369">
            <v>0.73002470396174424</v>
          </cell>
        </row>
        <row r="1370">
          <cell r="R1370">
            <v>0.57543144020677728</v>
          </cell>
          <cell r="S1370">
            <v>0.64626134932267498</v>
          </cell>
          <cell r="T1370">
            <v>0.73002470396174424</v>
          </cell>
        </row>
        <row r="1372">
          <cell r="R1372">
            <v>0.39085955517187315</v>
          </cell>
          <cell r="S1372">
            <v>0.39806296093189808</v>
          </cell>
          <cell r="T1372">
            <v>0.40499707191285816</v>
          </cell>
        </row>
        <row r="1373">
          <cell r="R1373">
            <v>0.55970383936525681</v>
          </cell>
          <cell r="S1373">
            <v>0.20605778324886129</v>
          </cell>
          <cell r="T1373">
            <v>0.2166377234965382</v>
          </cell>
        </row>
        <row r="1374">
          <cell r="R1374">
            <v>0.36986663917056645</v>
          </cell>
          <cell r="S1374">
            <v>0.45092161743908621</v>
          </cell>
          <cell r="T1374">
            <v>0.46743430409990178</v>
          </cell>
        </row>
        <row r="1378">
          <cell r="R1378">
            <v>0.20594885678609948</v>
          </cell>
          <cell r="S1378">
            <v>0.36127002897960286</v>
          </cell>
          <cell r="T1378">
            <v>0.39227422950172153</v>
          </cell>
        </row>
        <row r="1379">
          <cell r="R1379">
            <v>0</v>
          </cell>
          <cell r="S1379">
            <v>0</v>
          </cell>
          <cell r="T1379">
            <v>0</v>
          </cell>
        </row>
        <row r="1380">
          <cell r="R1380">
            <v>0</v>
          </cell>
          <cell r="S1380">
            <v>0</v>
          </cell>
          <cell r="T1380">
            <v>0</v>
          </cell>
        </row>
        <row r="1381">
          <cell r="R1381">
            <v>0.61598450199849586</v>
          </cell>
          <cell r="S1381">
            <v>0.62186902288260404</v>
          </cell>
          <cell r="T1381">
            <v>0.5724151581936584</v>
          </cell>
        </row>
        <row r="1382">
          <cell r="R1382">
            <v>0.44026192553773758</v>
          </cell>
          <cell r="S1382">
            <v>0.44177093639424414</v>
          </cell>
          <cell r="T1382">
            <v>0.42289880131251861</v>
          </cell>
        </row>
        <row r="1383">
          <cell r="R1383">
            <v>4.5530323955853824E-2</v>
          </cell>
          <cell r="S1383">
            <v>0.31042372537956509</v>
          </cell>
          <cell r="T1383">
            <v>0.40096414190369767</v>
          </cell>
        </row>
        <row r="1384">
          <cell r="R1384">
            <v>0.18988246150106627</v>
          </cell>
          <cell r="S1384">
            <v>0.1395908324721947</v>
          </cell>
          <cell r="T1384">
            <v>0.28328333098976299</v>
          </cell>
        </row>
        <row r="1385">
          <cell r="R1385">
            <v>0.15102233595354944</v>
          </cell>
          <cell r="S1385">
            <v>0.16306566506330278</v>
          </cell>
          <cell r="T1385">
            <v>0.17027100573709256</v>
          </cell>
        </row>
        <row r="1386">
          <cell r="R1386">
            <v>6.1164254630323822E-2</v>
          </cell>
          <cell r="S1386">
            <v>0.13416344198603958</v>
          </cell>
          <cell r="T1386">
            <v>0.17134566625174791</v>
          </cell>
        </row>
        <row r="1387">
          <cell r="R1387">
            <v>0.55070891612548112</v>
          </cell>
          <cell r="S1387">
            <v>0.63934426229508201</v>
          </cell>
          <cell r="T1387">
            <v>0.6393442622950819</v>
          </cell>
        </row>
        <row r="1391">
          <cell r="R1391">
            <v>0.29003509066406913</v>
          </cell>
          <cell r="S1391">
            <v>0.29449879564314979</v>
          </cell>
          <cell r="T1391">
            <v>0.362863142868385</v>
          </cell>
        </row>
        <row r="1392">
          <cell r="R1392">
            <v>-0.13462045274603551</v>
          </cell>
          <cell r="S1392">
            <v>4.9048418485839688E-3</v>
          </cell>
          <cell r="T1392">
            <v>0.16804177509271848</v>
          </cell>
        </row>
        <row r="1395">
          <cell r="R1395" t="str">
            <v>-</v>
          </cell>
          <cell r="S1395" t="str">
            <v>-</v>
          </cell>
          <cell r="T1395" t="str">
            <v>-</v>
          </cell>
        </row>
        <row r="1398">
          <cell r="R1398">
            <v>30918886.924349856</v>
          </cell>
          <cell r="S1398">
            <v>38547176.630839437</v>
          </cell>
          <cell r="T1398">
            <v>40753420.714704707</v>
          </cell>
        </row>
        <row r="1399">
          <cell r="R1399">
            <v>9669049.5999999996</v>
          </cell>
          <cell r="S1399">
            <v>11305384.798716936</v>
          </cell>
          <cell r="T1399">
            <v>12297361.989084128</v>
          </cell>
        </row>
        <row r="1400">
          <cell r="R1400">
            <v>9659547.5999999996</v>
          </cell>
          <cell r="S1400">
            <v>11305372.798716936</v>
          </cell>
          <cell r="T1400">
            <v>12297349.989084128</v>
          </cell>
        </row>
        <row r="1401">
          <cell r="R1401" t="str">
            <v>-</v>
          </cell>
          <cell r="S1401" t="str">
            <v>-</v>
          </cell>
          <cell r="T1401" t="str">
            <v>-</v>
          </cell>
        </row>
        <row r="1402">
          <cell r="R1402">
            <v>9502</v>
          </cell>
          <cell r="S1402">
            <v>12</v>
          </cell>
          <cell r="T1402">
            <v>12</v>
          </cell>
        </row>
        <row r="1403">
          <cell r="R1403">
            <v>0</v>
          </cell>
          <cell r="S1403">
            <v>0</v>
          </cell>
          <cell r="T1403">
            <v>0</v>
          </cell>
        </row>
        <row r="1404">
          <cell r="R1404">
            <v>17391518.460006665</v>
          </cell>
          <cell r="S1404">
            <v>19117294.129007347</v>
          </cell>
          <cell r="T1404">
            <v>20454384.527846772</v>
          </cell>
        </row>
        <row r="1405">
          <cell r="R1405">
            <v>11848984.895006666</v>
          </cell>
          <cell r="S1405">
            <v>13132660.564007347</v>
          </cell>
          <cell r="T1405">
            <v>13953869.722846773</v>
          </cell>
        </row>
        <row r="1406">
          <cell r="R1406">
            <v>11715766</v>
          </cell>
          <cell r="S1406">
            <v>12875775.174507348</v>
          </cell>
          <cell r="T1406">
            <v>13682428.888471773</v>
          </cell>
        </row>
        <row r="1407">
          <cell r="R1407">
            <v>133218.89500666666</v>
          </cell>
          <cell r="S1407">
            <v>256885.38950000002</v>
          </cell>
          <cell r="T1407">
            <v>271440.83437499998</v>
          </cell>
        </row>
        <row r="1408">
          <cell r="R1408">
            <v>0</v>
          </cell>
          <cell r="S1408">
            <v>0</v>
          </cell>
          <cell r="T1408">
            <v>0</v>
          </cell>
        </row>
        <row r="1409">
          <cell r="R1409">
            <v>5542533.5650000004</v>
          </cell>
          <cell r="S1409">
            <v>5984633.5650000004</v>
          </cell>
          <cell r="T1409">
            <v>6500514.8050000006</v>
          </cell>
        </row>
        <row r="1410">
          <cell r="R1410">
            <v>5542533.5650000004</v>
          </cell>
          <cell r="S1410">
            <v>5984633.5650000004</v>
          </cell>
          <cell r="T1410">
            <v>6500514.8050000006</v>
          </cell>
        </row>
        <row r="1412">
          <cell r="R1412">
            <v>1254512</v>
          </cell>
          <cell r="S1412">
            <v>4417465.76</v>
          </cell>
          <cell r="T1412">
            <v>4216722.3838</v>
          </cell>
        </row>
        <row r="1413">
          <cell r="R1413">
            <v>877896</v>
          </cell>
          <cell r="S1413">
            <v>3500849.7600000002</v>
          </cell>
          <cell r="T1413">
            <v>3300106.3838</v>
          </cell>
        </row>
        <row r="1414">
          <cell r="R1414">
            <v>376616</v>
          </cell>
          <cell r="S1414">
            <v>916616</v>
          </cell>
          <cell r="T1414">
            <v>916616</v>
          </cell>
        </row>
        <row r="1418">
          <cell r="R1418">
            <v>1416444.2863511918</v>
          </cell>
          <cell r="S1418">
            <v>2495239.2431231532</v>
          </cell>
          <cell r="T1418">
            <v>2563632.5964818057</v>
          </cell>
        </row>
        <row r="1419">
          <cell r="R1419">
            <v>0</v>
          </cell>
          <cell r="S1419">
            <v>0</v>
          </cell>
          <cell r="T1419">
            <v>0</v>
          </cell>
        </row>
        <row r="1420">
          <cell r="R1420">
            <v>0</v>
          </cell>
          <cell r="S1420">
            <v>0</v>
          </cell>
          <cell r="T1420">
            <v>0</v>
          </cell>
        </row>
        <row r="1421">
          <cell r="R1421">
            <v>416829.92482999997</v>
          </cell>
          <cell r="S1421">
            <v>522334.96110000001</v>
          </cell>
          <cell r="T1421">
            <v>522704.61109999998</v>
          </cell>
        </row>
        <row r="1422">
          <cell r="R1422">
            <v>395918.07285666344</v>
          </cell>
          <cell r="S1422">
            <v>405772</v>
          </cell>
          <cell r="T1422">
            <v>410026</v>
          </cell>
        </row>
        <row r="1423">
          <cell r="R1423">
            <v>43635</v>
          </cell>
          <cell r="S1423">
            <v>112830.02</v>
          </cell>
          <cell r="T1423">
            <v>124113.22200000001</v>
          </cell>
        </row>
        <row r="1424">
          <cell r="R1424">
            <v>138614</v>
          </cell>
          <cell r="S1424">
            <v>434494.2</v>
          </cell>
          <cell r="T1424">
            <v>434671.2</v>
          </cell>
        </row>
        <row r="1425">
          <cell r="R1425">
            <v>158105</v>
          </cell>
          <cell r="S1425">
            <v>146217</v>
          </cell>
          <cell r="T1425">
            <v>228748</v>
          </cell>
        </row>
        <row r="1426">
          <cell r="R1426">
            <v>123627</v>
          </cell>
          <cell r="S1426">
            <v>130197</v>
          </cell>
          <cell r="T1426">
            <v>135534</v>
          </cell>
        </row>
        <row r="1427">
          <cell r="R1427">
            <v>139715.28866452843</v>
          </cell>
          <cell r="S1427">
            <v>743394.06202315306</v>
          </cell>
          <cell r="T1427">
            <v>707835.5633818059</v>
          </cell>
        </row>
        <row r="1430">
          <cell r="R1430">
            <v>194977.57799200001</v>
          </cell>
          <cell r="S1430">
            <v>219407.69999200001</v>
          </cell>
          <cell r="T1430">
            <v>228934.21749200003</v>
          </cell>
        </row>
        <row r="1431">
          <cell r="R1431">
            <v>7294</v>
          </cell>
          <cell r="S1431">
            <v>7775.5500000000011</v>
          </cell>
          <cell r="T1431">
            <v>5802.0675000000001</v>
          </cell>
        </row>
        <row r="1432">
          <cell r="R1432">
            <v>187683.57799200001</v>
          </cell>
          <cell r="S1432">
            <v>211632.14999200002</v>
          </cell>
          <cell r="T1432">
            <v>223132.14999200002</v>
          </cell>
        </row>
        <row r="1434">
          <cell r="R1434">
            <v>992385</v>
          </cell>
          <cell r="S1434">
            <v>992385</v>
          </cell>
          <cell r="T1434">
            <v>992385</v>
          </cell>
        </row>
        <row r="1435">
          <cell r="R1435">
            <v>992385</v>
          </cell>
          <cell r="S1435">
            <v>992385</v>
          </cell>
          <cell r="T1435">
            <v>992385</v>
          </cell>
        </row>
        <row r="1438">
          <cell r="R1438">
            <v>34986.541666666664</v>
          </cell>
          <cell r="S1438">
            <v>37871</v>
          </cell>
          <cell r="T1438">
            <v>38030</v>
          </cell>
        </row>
        <row r="1439">
          <cell r="R1439">
            <v>16505</v>
          </cell>
          <cell r="S1439">
            <v>16508</v>
          </cell>
          <cell r="T1439">
            <v>16508</v>
          </cell>
        </row>
        <row r="1440">
          <cell r="R1440">
            <v>16497</v>
          </cell>
          <cell r="S1440">
            <v>16500</v>
          </cell>
          <cell r="T1440">
            <v>16500</v>
          </cell>
        </row>
        <row r="1441">
          <cell r="R1441" t="str">
            <v>-</v>
          </cell>
          <cell r="S1441" t="str">
            <v>-</v>
          </cell>
          <cell r="T1441" t="str">
            <v>-</v>
          </cell>
        </row>
        <row r="1442">
          <cell r="R1442">
            <v>8</v>
          </cell>
          <cell r="S1442">
            <v>8</v>
          </cell>
          <cell r="T1442">
            <v>8</v>
          </cell>
        </row>
        <row r="1443">
          <cell r="R1443">
            <v>0</v>
          </cell>
          <cell r="S1443">
            <v>0</v>
          </cell>
          <cell r="T1443">
            <v>0</v>
          </cell>
        </row>
        <row r="1444">
          <cell r="R1444">
            <v>11112</v>
          </cell>
          <cell r="S1444">
            <v>13565</v>
          </cell>
          <cell r="T1444">
            <v>13752</v>
          </cell>
        </row>
        <row r="1445">
          <cell r="R1445">
            <v>6732</v>
          </cell>
          <cell r="S1445">
            <v>6871</v>
          </cell>
          <cell r="T1445">
            <v>6910</v>
          </cell>
        </row>
        <row r="1446">
          <cell r="R1446">
            <v>6575</v>
          </cell>
          <cell r="S1446">
            <v>6736</v>
          </cell>
          <cell r="T1446">
            <v>6775</v>
          </cell>
        </row>
        <row r="1447">
          <cell r="R1447">
            <v>157</v>
          </cell>
          <cell r="S1447">
            <v>135</v>
          </cell>
          <cell r="T1447">
            <v>135</v>
          </cell>
        </row>
        <row r="1448">
          <cell r="R1448">
            <v>0</v>
          </cell>
          <cell r="S1448">
            <v>0</v>
          </cell>
          <cell r="T1448">
            <v>0</v>
          </cell>
        </row>
        <row r="1449">
          <cell r="R1449">
            <v>4380</v>
          </cell>
          <cell r="S1449">
            <v>6694</v>
          </cell>
          <cell r="T1449">
            <v>6842</v>
          </cell>
        </row>
        <row r="1450">
          <cell r="R1450">
            <v>4380</v>
          </cell>
          <cell r="S1450">
            <v>6694</v>
          </cell>
          <cell r="T1450">
            <v>6842</v>
          </cell>
        </row>
        <row r="1452">
          <cell r="R1452">
            <v>2238</v>
          </cell>
          <cell r="S1452">
            <v>2403</v>
          </cell>
          <cell r="T1452">
            <v>2323</v>
          </cell>
        </row>
        <row r="1453">
          <cell r="R1453">
            <v>2118</v>
          </cell>
          <cell r="S1453">
            <v>2283</v>
          </cell>
          <cell r="T1453">
            <v>2203</v>
          </cell>
        </row>
        <row r="1454">
          <cell r="R1454">
            <v>120</v>
          </cell>
          <cell r="S1454">
            <v>120</v>
          </cell>
          <cell r="T1454">
            <v>120</v>
          </cell>
        </row>
        <row r="1458">
          <cell r="R1458">
            <v>4199</v>
          </cell>
          <cell r="S1458">
            <v>4374</v>
          </cell>
          <cell r="T1458">
            <v>4416</v>
          </cell>
        </row>
        <row r="1459">
          <cell r="R1459">
            <v>0</v>
          </cell>
          <cell r="S1459">
            <v>0</v>
          </cell>
          <cell r="T1459">
            <v>0</v>
          </cell>
        </row>
        <row r="1460">
          <cell r="R1460">
            <v>0</v>
          </cell>
          <cell r="S1460">
            <v>0</v>
          </cell>
          <cell r="T1460">
            <v>0</v>
          </cell>
        </row>
        <row r="1461">
          <cell r="R1461">
            <v>732</v>
          </cell>
          <cell r="S1461">
            <v>505</v>
          </cell>
          <cell r="T1461">
            <v>505</v>
          </cell>
        </row>
        <row r="1462">
          <cell r="R1462">
            <v>1561</v>
          </cell>
          <cell r="S1462">
            <v>1557</v>
          </cell>
          <cell r="T1462">
            <v>1590</v>
          </cell>
        </row>
        <row r="1463">
          <cell r="R1463">
            <v>162</v>
          </cell>
          <cell r="S1463">
            <v>230</v>
          </cell>
          <cell r="T1463">
            <v>230</v>
          </cell>
        </row>
        <row r="1464">
          <cell r="R1464">
            <v>315</v>
          </cell>
          <cell r="S1464">
            <v>375</v>
          </cell>
          <cell r="T1464">
            <v>375</v>
          </cell>
        </row>
        <row r="1465">
          <cell r="R1465">
            <v>555</v>
          </cell>
          <cell r="S1465">
            <v>569</v>
          </cell>
          <cell r="T1465">
            <v>573</v>
          </cell>
        </row>
        <row r="1466">
          <cell r="R1466">
            <v>740</v>
          </cell>
          <cell r="S1466">
            <v>778</v>
          </cell>
          <cell r="T1466">
            <v>778</v>
          </cell>
        </row>
        <row r="1467">
          <cell r="R1467">
            <v>134</v>
          </cell>
          <cell r="S1467">
            <v>360</v>
          </cell>
          <cell r="T1467">
            <v>365</v>
          </cell>
        </row>
        <row r="1470">
          <cell r="R1470">
            <v>477.54166666666663</v>
          </cell>
          <cell r="S1470">
            <v>566</v>
          </cell>
          <cell r="T1470">
            <v>576</v>
          </cell>
        </row>
        <row r="1471">
          <cell r="R1471">
            <v>54</v>
          </cell>
          <cell r="S1471">
            <v>65</v>
          </cell>
          <cell r="T1471">
            <v>75</v>
          </cell>
        </row>
        <row r="1472">
          <cell r="R1472">
            <v>423.54166666666663</v>
          </cell>
          <cell r="S1472">
            <v>501</v>
          </cell>
          <cell r="T1472">
            <v>501</v>
          </cell>
        </row>
        <row r="1474">
          <cell r="R1474">
            <v>455</v>
          </cell>
          <cell r="S1474">
            <v>455</v>
          </cell>
          <cell r="T1474">
            <v>455</v>
          </cell>
        </row>
        <row r="1475">
          <cell r="R1475">
            <v>455</v>
          </cell>
          <cell r="S1475">
            <v>455</v>
          </cell>
          <cell r="T1475">
            <v>455</v>
          </cell>
        </row>
        <row r="1478">
          <cell r="R1478">
            <v>3128</v>
          </cell>
          <cell r="S1478">
            <v>3364</v>
          </cell>
          <cell r="T1478">
            <v>3299</v>
          </cell>
        </row>
        <row r="1479">
          <cell r="R1479">
            <v>190</v>
          </cell>
          <cell r="S1479">
            <v>193</v>
          </cell>
          <cell r="T1479">
            <v>193</v>
          </cell>
        </row>
        <row r="1480">
          <cell r="R1480">
            <v>182</v>
          </cell>
          <cell r="S1480">
            <v>185</v>
          </cell>
          <cell r="T1480">
            <v>185</v>
          </cell>
        </row>
        <row r="1481">
          <cell r="R1481" t="str">
            <v>-</v>
          </cell>
          <cell r="S1481" t="str">
            <v>-</v>
          </cell>
          <cell r="T1481" t="str">
            <v>-</v>
          </cell>
        </row>
        <row r="1482">
          <cell r="R1482">
            <v>8</v>
          </cell>
          <cell r="S1482">
            <v>8</v>
          </cell>
          <cell r="T1482">
            <v>8</v>
          </cell>
        </row>
        <row r="1483">
          <cell r="R1483">
            <v>0</v>
          </cell>
          <cell r="S1483">
            <v>0</v>
          </cell>
          <cell r="T1483">
            <v>0</v>
          </cell>
        </row>
        <row r="1484">
          <cell r="R1484">
            <v>1044</v>
          </cell>
          <cell r="S1484">
            <v>1255</v>
          </cell>
          <cell r="T1484">
            <v>1255</v>
          </cell>
        </row>
        <row r="1485">
          <cell r="R1485">
            <v>357</v>
          </cell>
          <cell r="S1485">
            <v>319</v>
          </cell>
          <cell r="T1485">
            <v>319</v>
          </cell>
        </row>
        <row r="1486">
          <cell r="R1486">
            <v>227</v>
          </cell>
          <cell r="S1486">
            <v>227</v>
          </cell>
          <cell r="T1486">
            <v>227</v>
          </cell>
        </row>
        <row r="1487">
          <cell r="R1487">
            <v>130</v>
          </cell>
          <cell r="S1487">
            <v>92</v>
          </cell>
          <cell r="T1487">
            <v>92</v>
          </cell>
        </row>
        <row r="1488">
          <cell r="R1488">
            <v>0</v>
          </cell>
          <cell r="S1488">
            <v>0</v>
          </cell>
          <cell r="T1488">
            <v>0</v>
          </cell>
        </row>
        <row r="1489">
          <cell r="R1489">
            <v>687</v>
          </cell>
          <cell r="S1489">
            <v>936</v>
          </cell>
          <cell r="T1489">
            <v>936</v>
          </cell>
        </row>
        <row r="1490">
          <cell r="R1490">
            <v>687</v>
          </cell>
          <cell r="S1490">
            <v>936</v>
          </cell>
          <cell r="T1490">
            <v>936</v>
          </cell>
        </row>
        <row r="1492">
          <cell r="R1492">
            <v>554</v>
          </cell>
          <cell r="S1492">
            <v>556</v>
          </cell>
          <cell r="T1492">
            <v>476</v>
          </cell>
        </row>
        <row r="1493">
          <cell r="R1493">
            <v>434</v>
          </cell>
          <cell r="S1493">
            <v>436</v>
          </cell>
          <cell r="T1493">
            <v>356</v>
          </cell>
        </row>
        <row r="1494">
          <cell r="R1494">
            <v>120</v>
          </cell>
          <cell r="S1494">
            <v>120</v>
          </cell>
          <cell r="T1494">
            <v>120</v>
          </cell>
        </row>
        <row r="1498">
          <cell r="R1498">
            <v>694</v>
          </cell>
          <cell r="S1498">
            <v>702</v>
          </cell>
          <cell r="T1498">
            <v>712</v>
          </cell>
        </row>
        <row r="1499">
          <cell r="R1499">
            <v>0</v>
          </cell>
          <cell r="S1499">
            <v>0</v>
          </cell>
          <cell r="T1499">
            <v>0</v>
          </cell>
        </row>
        <row r="1500">
          <cell r="R1500">
            <v>0</v>
          </cell>
          <cell r="S1500">
            <v>0</v>
          </cell>
          <cell r="T1500">
            <v>0</v>
          </cell>
        </row>
        <row r="1501">
          <cell r="R1501">
            <v>109</v>
          </cell>
          <cell r="S1501">
            <v>90</v>
          </cell>
          <cell r="T1501">
            <v>90</v>
          </cell>
        </row>
        <row r="1502">
          <cell r="R1502">
            <v>189</v>
          </cell>
          <cell r="S1502">
            <v>199</v>
          </cell>
          <cell r="T1502">
            <v>204</v>
          </cell>
        </row>
        <row r="1503">
          <cell r="R1503">
            <v>61</v>
          </cell>
          <cell r="S1503">
            <v>52</v>
          </cell>
          <cell r="T1503">
            <v>52</v>
          </cell>
        </row>
        <row r="1504">
          <cell r="R1504">
            <v>32</v>
          </cell>
          <cell r="S1504">
            <v>35</v>
          </cell>
          <cell r="T1504">
            <v>35</v>
          </cell>
        </row>
        <row r="1505">
          <cell r="R1505">
            <v>206</v>
          </cell>
          <cell r="S1505">
            <v>230</v>
          </cell>
          <cell r="T1505">
            <v>230</v>
          </cell>
        </row>
        <row r="1506">
          <cell r="R1506">
            <v>52</v>
          </cell>
          <cell r="S1506">
            <v>51</v>
          </cell>
          <cell r="T1506">
            <v>51</v>
          </cell>
        </row>
        <row r="1507">
          <cell r="R1507">
            <v>45</v>
          </cell>
          <cell r="S1507">
            <v>45</v>
          </cell>
          <cell r="T1507">
            <v>50</v>
          </cell>
        </row>
        <row r="1510">
          <cell r="R1510">
            <v>191</v>
          </cell>
          <cell r="S1510">
            <v>203</v>
          </cell>
          <cell r="T1510">
            <v>208</v>
          </cell>
        </row>
        <row r="1511">
          <cell r="R1511">
            <v>17</v>
          </cell>
          <cell r="S1511">
            <v>20</v>
          </cell>
          <cell r="T1511">
            <v>25</v>
          </cell>
        </row>
        <row r="1512">
          <cell r="R1512">
            <v>174</v>
          </cell>
          <cell r="S1512">
            <v>183</v>
          </cell>
          <cell r="T1512">
            <v>183</v>
          </cell>
        </row>
        <row r="1514">
          <cell r="R1514">
            <v>455</v>
          </cell>
          <cell r="S1514">
            <v>455</v>
          </cell>
          <cell r="T1514">
            <v>455</v>
          </cell>
        </row>
        <row r="1515">
          <cell r="R1515">
            <v>455</v>
          </cell>
          <cell r="S1515">
            <v>455</v>
          </cell>
          <cell r="T1515">
            <v>455</v>
          </cell>
        </row>
        <row r="1518">
          <cell r="R1518">
            <v>41347908.321565516</v>
          </cell>
          <cell r="S1518">
            <v>43768871.759681426</v>
          </cell>
          <cell r="T1518">
            <v>44599413.645690039</v>
          </cell>
        </row>
        <row r="1519">
          <cell r="R1519">
            <v>13948913.526252765</v>
          </cell>
          <cell r="S1519">
            <v>14266648.517058322</v>
          </cell>
          <cell r="T1519">
            <v>14407433.19629848</v>
          </cell>
        </row>
        <row r="1520">
          <cell r="R1520">
            <v>13912046.526252765</v>
          </cell>
          <cell r="S1520">
            <v>14229481.517058322</v>
          </cell>
          <cell r="T1520">
            <v>14370266.19629848</v>
          </cell>
        </row>
        <row r="1521">
          <cell r="R1521" t="str">
            <v>-</v>
          </cell>
          <cell r="S1521" t="str">
            <v>-</v>
          </cell>
          <cell r="T1521" t="str">
            <v>-</v>
          </cell>
        </row>
        <row r="1522">
          <cell r="R1522">
            <v>36867</v>
          </cell>
          <cell r="S1522">
            <v>37167</v>
          </cell>
          <cell r="T1522">
            <v>37167</v>
          </cell>
        </row>
        <row r="1523">
          <cell r="R1523">
            <v>0</v>
          </cell>
          <cell r="S1523">
            <v>0</v>
          </cell>
          <cell r="T1523">
            <v>0</v>
          </cell>
        </row>
        <row r="1524">
          <cell r="R1524">
            <v>17538684.658764198</v>
          </cell>
          <cell r="S1524">
            <v>18881814.70551385</v>
          </cell>
          <cell r="T1524">
            <v>19232541.51867222</v>
          </cell>
        </row>
        <row r="1525">
          <cell r="R1525">
            <v>11370898.888457008</v>
          </cell>
          <cell r="S1525">
            <v>11742528.007213851</v>
          </cell>
          <cell r="T1525">
            <v>11850723.376497218</v>
          </cell>
        </row>
        <row r="1526">
          <cell r="R1526">
            <v>10863795.942266585</v>
          </cell>
          <cell r="S1526">
            <v>11150572.657692803</v>
          </cell>
          <cell r="T1526">
            <v>11235339.021940719</v>
          </cell>
        </row>
        <row r="1527">
          <cell r="R1527">
            <v>507102.94619042194</v>
          </cell>
          <cell r="S1527">
            <v>591955.34952104907</v>
          </cell>
          <cell r="T1527">
            <v>615384.35455649893</v>
          </cell>
        </row>
        <row r="1528">
          <cell r="R1528">
            <v>0</v>
          </cell>
          <cell r="S1528">
            <v>0</v>
          </cell>
          <cell r="T1528">
            <v>0</v>
          </cell>
        </row>
        <row r="1529">
          <cell r="R1529">
            <v>6167785.7703071898</v>
          </cell>
          <cell r="S1529">
            <v>7139286.6983000003</v>
          </cell>
          <cell r="T1529">
            <v>7381818.1421750002</v>
          </cell>
        </row>
        <row r="1530">
          <cell r="R1530">
            <v>6167785.7703071898</v>
          </cell>
          <cell r="S1530">
            <v>7139286.6983000003</v>
          </cell>
          <cell r="T1530">
            <v>7381818.1421750002</v>
          </cell>
        </row>
        <row r="1532">
          <cell r="R1532">
            <v>2871151</v>
          </cell>
          <cell r="S1532">
            <v>3222860</v>
          </cell>
          <cell r="T1532">
            <v>3326458</v>
          </cell>
        </row>
        <row r="1533">
          <cell r="R1533">
            <v>2347910</v>
          </cell>
          <cell r="S1533">
            <v>2699619</v>
          </cell>
          <cell r="T1533">
            <v>2803217</v>
          </cell>
        </row>
        <row r="1534">
          <cell r="R1534">
            <v>523241</v>
          </cell>
          <cell r="S1534">
            <v>523241</v>
          </cell>
          <cell r="T1534">
            <v>523241</v>
          </cell>
        </row>
        <row r="1538">
          <cell r="R1538">
            <v>4171553.2597505827</v>
          </cell>
          <cell r="S1538">
            <v>4570272.3706112783</v>
          </cell>
          <cell r="T1538">
            <v>4803486.1100363676</v>
          </cell>
        </row>
        <row r="1539">
          <cell r="R1539">
            <v>0</v>
          </cell>
          <cell r="S1539">
            <v>0</v>
          </cell>
          <cell r="T1539">
            <v>0</v>
          </cell>
        </row>
        <row r="1540">
          <cell r="R1540">
            <v>0</v>
          </cell>
          <cell r="S1540">
            <v>0</v>
          </cell>
          <cell r="T1540">
            <v>0</v>
          </cell>
        </row>
        <row r="1541">
          <cell r="R1541">
            <v>932123.75269026658</v>
          </cell>
          <cell r="S1541">
            <v>749902.61424677819</v>
          </cell>
          <cell r="T1541">
            <v>791161.17066096235</v>
          </cell>
        </row>
        <row r="1542">
          <cell r="R1542">
            <v>1315013.2282838374</v>
          </cell>
          <cell r="S1542">
            <v>1534469.6</v>
          </cell>
          <cell r="T1542">
            <v>1707694.66</v>
          </cell>
        </row>
        <row r="1543">
          <cell r="R1543">
            <v>269503</v>
          </cell>
          <cell r="S1543">
            <v>401232</v>
          </cell>
          <cell r="T1543">
            <v>401232</v>
          </cell>
        </row>
        <row r="1544">
          <cell r="R1544">
            <v>199408</v>
          </cell>
          <cell r="S1544">
            <v>242850</v>
          </cell>
          <cell r="T1544">
            <v>242850</v>
          </cell>
        </row>
        <row r="1545">
          <cell r="R1545">
            <v>383029</v>
          </cell>
          <cell r="S1545">
            <v>451515.2</v>
          </cell>
          <cell r="T1545">
            <v>454012</v>
          </cell>
        </row>
        <row r="1546">
          <cell r="R1546">
            <v>825530</v>
          </cell>
          <cell r="S1546">
            <v>874666</v>
          </cell>
          <cell r="T1546">
            <v>874666</v>
          </cell>
        </row>
        <row r="1547">
          <cell r="R1547">
            <v>246946.27877647843</v>
          </cell>
          <cell r="S1547">
            <v>315636.95636449975</v>
          </cell>
          <cell r="T1547">
            <v>331870.2793754047</v>
          </cell>
        </row>
        <row r="1550">
          <cell r="R1550">
            <v>670559.87679797388</v>
          </cell>
          <cell r="S1550">
            <v>680230.16649797396</v>
          </cell>
          <cell r="T1550">
            <v>682448.82068297383</v>
          </cell>
        </row>
        <row r="1551">
          <cell r="R1551">
            <v>234497.79399999999</v>
          </cell>
          <cell r="S1551">
            <v>244168.08370000002</v>
          </cell>
          <cell r="T1551">
            <v>246386.73788500001</v>
          </cell>
        </row>
        <row r="1552">
          <cell r="R1552">
            <v>436062.08279797388</v>
          </cell>
          <cell r="S1552">
            <v>436062.08279797388</v>
          </cell>
          <cell r="T1552">
            <v>436062.08279797388</v>
          </cell>
        </row>
        <row r="1554">
          <cell r="R1554">
            <v>2147046</v>
          </cell>
          <cell r="S1554">
            <v>2147046</v>
          </cell>
          <cell r="T1554">
            <v>2147046</v>
          </cell>
        </row>
        <row r="1555">
          <cell r="R1555">
            <v>2147046</v>
          </cell>
          <cell r="S1555">
            <v>2147046</v>
          </cell>
          <cell r="T1555">
            <v>2147046</v>
          </cell>
        </row>
        <row r="1558">
          <cell r="R1558">
            <v>126452.49914572375</v>
          </cell>
          <cell r="S1558">
            <v>122687.51977345755</v>
          </cell>
          <cell r="T1558">
            <v>124249.51411086544</v>
          </cell>
        </row>
        <row r="1559">
          <cell r="R1559">
            <v>128511.19902567187</v>
          </cell>
          <cell r="S1559">
            <v>131397.12812709098</v>
          </cell>
          <cell r="T1559">
            <v>132695.29829094472</v>
          </cell>
        </row>
        <row r="1560">
          <cell r="R1560">
            <v>128387.28798682877</v>
          </cell>
          <cell r="S1560">
            <v>131273.12370436476</v>
          </cell>
          <cell r="T1560">
            <v>132571.92328405549</v>
          </cell>
        </row>
        <row r="1561">
          <cell r="R1561" t="str">
            <v>-</v>
          </cell>
          <cell r="S1561" t="str">
            <v>-</v>
          </cell>
          <cell r="T1561" t="str">
            <v>-</v>
          </cell>
        </row>
        <row r="1562">
          <cell r="R1562">
            <v>384031.25</v>
          </cell>
          <cell r="S1562">
            <v>387156.25</v>
          </cell>
          <cell r="T1562">
            <v>387156.25</v>
          </cell>
        </row>
        <row r="1563">
          <cell r="R1563">
            <v>0</v>
          </cell>
          <cell r="S1563">
            <v>0</v>
          </cell>
          <cell r="T1563">
            <v>0</v>
          </cell>
        </row>
        <row r="1564">
          <cell r="R1564">
            <v>131529.61257172574</v>
          </cell>
          <cell r="S1564">
            <v>115995.91292243428</v>
          </cell>
          <cell r="T1564">
            <v>116543.90584807191</v>
          </cell>
        </row>
        <row r="1565">
          <cell r="R1565">
            <v>140756.81927679994</v>
          </cell>
          <cell r="S1565">
            <v>142416.53334320395</v>
          </cell>
          <cell r="T1565">
            <v>142917.55157377254</v>
          </cell>
        </row>
        <row r="1566">
          <cell r="R1566">
            <v>137690.69635318866</v>
          </cell>
          <cell r="S1566">
            <v>137947.50417771182</v>
          </cell>
          <cell r="T1566">
            <v>138196.05193039015</v>
          </cell>
        </row>
        <row r="1567">
          <cell r="R1567">
            <v>269162.92260638106</v>
          </cell>
          <cell r="S1567">
            <v>365404.53674138832</v>
          </cell>
          <cell r="T1567">
            <v>379866.88552870305</v>
          </cell>
        </row>
        <row r="1568">
          <cell r="R1568">
            <v>0</v>
          </cell>
          <cell r="S1568">
            <v>0</v>
          </cell>
          <cell r="T1568">
            <v>0</v>
          </cell>
        </row>
        <row r="1569">
          <cell r="R1569">
            <v>117347.52226611854</v>
          </cell>
          <cell r="S1569">
            <v>88876.689302609317</v>
          </cell>
          <cell r="T1569">
            <v>89908.142626120534</v>
          </cell>
        </row>
        <row r="1570">
          <cell r="R1570">
            <v>117347.52226611854</v>
          </cell>
          <cell r="S1570">
            <v>88876.689302609317</v>
          </cell>
          <cell r="T1570">
            <v>89908.142626120534</v>
          </cell>
        </row>
        <row r="1572">
          <cell r="R1572">
            <v>106909.10783437593</v>
          </cell>
          <cell r="S1572">
            <v>111765.15466777638</v>
          </cell>
          <cell r="T1572">
            <v>119330.53522743577</v>
          </cell>
        </row>
        <row r="1573">
          <cell r="R1573">
            <v>92379.209946490402</v>
          </cell>
          <cell r="S1573">
            <v>98540.626368812969</v>
          </cell>
          <cell r="T1573">
            <v>106037.86503253139</v>
          </cell>
        </row>
        <row r="1574">
          <cell r="R1574">
            <v>363361.8055555555</v>
          </cell>
          <cell r="S1574">
            <v>363361.8055555555</v>
          </cell>
          <cell r="T1574">
            <v>363361.8055555555</v>
          </cell>
        </row>
        <row r="1578">
          <cell r="R1578">
            <v>83058.227117670904</v>
          </cell>
          <cell r="S1578">
            <v>87072.709392837947</v>
          </cell>
          <cell r="T1578">
            <v>90645.495735891571</v>
          </cell>
        </row>
        <row r="1579">
          <cell r="R1579">
            <v>0</v>
          </cell>
          <cell r="S1579">
            <v>0</v>
          </cell>
          <cell r="T1579">
            <v>0</v>
          </cell>
        </row>
        <row r="1580">
          <cell r="R1580">
            <v>0</v>
          </cell>
          <cell r="S1580">
            <v>0</v>
          </cell>
          <cell r="T1580">
            <v>0</v>
          </cell>
        </row>
        <row r="1581">
          <cell r="R1581">
            <v>106116.09206401031</v>
          </cell>
          <cell r="S1581">
            <v>123746.30598131655</v>
          </cell>
          <cell r="T1581">
            <v>130554.64862392117</v>
          </cell>
        </row>
        <row r="1582">
          <cell r="R1582">
            <v>70201.432216732734</v>
          </cell>
          <cell r="S1582">
            <v>82127.46735174481</v>
          </cell>
          <cell r="T1582">
            <v>89501.816561844855</v>
          </cell>
        </row>
        <row r="1583">
          <cell r="R1583">
            <v>138633.23045267491</v>
          </cell>
          <cell r="S1583">
            <v>145373.91304347824</v>
          </cell>
          <cell r="T1583">
            <v>145373.91304347824</v>
          </cell>
        </row>
        <row r="1584">
          <cell r="R1584">
            <v>52753.439153439154</v>
          </cell>
          <cell r="S1584">
            <v>53966.666666666664</v>
          </cell>
          <cell r="T1584">
            <v>53966.666666666664</v>
          </cell>
        </row>
        <row r="1585">
          <cell r="R1585">
            <v>57511.861861861864</v>
          </cell>
          <cell r="S1585">
            <v>66127.006444053899</v>
          </cell>
          <cell r="T1585">
            <v>66028.504944735309</v>
          </cell>
        </row>
        <row r="1586">
          <cell r="R1586">
            <v>92965.090090090074</v>
          </cell>
          <cell r="S1586">
            <v>93687.446443873167</v>
          </cell>
          <cell r="T1586">
            <v>93687.446443873167</v>
          </cell>
        </row>
        <row r="1587">
          <cell r="R1587">
            <v>162021.74566610515</v>
          </cell>
          <cell r="S1587">
            <v>73064.110269560129</v>
          </cell>
          <cell r="T1587">
            <v>75769.470177033028</v>
          </cell>
        </row>
        <row r="1590">
          <cell r="R1590">
            <v>117015.94569373944</v>
          </cell>
          <cell r="S1590">
            <v>100151.67351265812</v>
          </cell>
          <cell r="T1590">
            <v>98733.915029365438</v>
          </cell>
        </row>
        <row r="1591">
          <cell r="R1591">
            <v>361879.31172839506</v>
          </cell>
          <cell r="S1591">
            <v>313036.00474358973</v>
          </cell>
          <cell r="T1591">
            <v>273763.04209444445</v>
          </cell>
        </row>
        <row r="1592">
          <cell r="R1592">
            <v>85796.769856955027</v>
          </cell>
          <cell r="S1592">
            <v>72531.949899862593</v>
          </cell>
          <cell r="T1592">
            <v>72531.949899862593</v>
          </cell>
        </row>
        <row r="1594">
          <cell r="R1594">
            <v>434279.48717948713</v>
          </cell>
          <cell r="S1594">
            <v>434279.48717948713</v>
          </cell>
          <cell r="T1594">
            <v>434279.48717948713</v>
          </cell>
        </row>
        <row r="1595">
          <cell r="R1595">
            <v>434279.48717948719</v>
          </cell>
          <cell r="S1595">
            <v>434279.48717948719</v>
          </cell>
          <cell r="T1595">
            <v>434279.48717948719</v>
          </cell>
        </row>
        <row r="1598">
          <cell r="R1598">
            <v>236168.10575355191</v>
          </cell>
          <cell r="S1598">
            <v>225863.38154830888</v>
          </cell>
          <cell r="T1598">
            <v>228860.58313983417</v>
          </cell>
        </row>
        <row r="1599">
          <cell r="R1599">
            <v>404871.49122807017</v>
          </cell>
          <cell r="S1599">
            <v>409493.63952722587</v>
          </cell>
          <cell r="T1599">
            <v>411575.64476373448</v>
          </cell>
        </row>
        <row r="1600">
          <cell r="R1600">
            <v>405787.54578754579</v>
          </cell>
          <cell r="S1600">
            <v>410459.58069597068</v>
          </cell>
          <cell r="T1600">
            <v>412631.61859135539</v>
          </cell>
        </row>
        <row r="1601">
          <cell r="R1601" t="str">
            <v>-</v>
          </cell>
          <cell r="S1601" t="str">
            <v>-</v>
          </cell>
          <cell r="T1601" t="str">
            <v>-</v>
          </cell>
        </row>
        <row r="1602">
          <cell r="R1602">
            <v>384031.25</v>
          </cell>
          <cell r="S1602">
            <v>387156.25</v>
          </cell>
          <cell r="T1602">
            <v>387156.25</v>
          </cell>
        </row>
        <row r="1603">
          <cell r="R1603">
            <v>0</v>
          </cell>
          <cell r="S1603">
            <v>0</v>
          </cell>
          <cell r="T1603">
            <v>0</v>
          </cell>
        </row>
        <row r="1604">
          <cell r="R1604">
            <v>252955.14192739117</v>
          </cell>
          <cell r="S1604">
            <v>221569.1305235684</v>
          </cell>
          <cell r="T1604">
            <v>222393.345017421</v>
          </cell>
        </row>
        <row r="1605">
          <cell r="R1605">
            <v>321679.79639569717</v>
          </cell>
          <cell r="S1605">
            <v>348496.41715907538</v>
          </cell>
          <cell r="T1605">
            <v>351739.01650009421</v>
          </cell>
        </row>
        <row r="1606">
          <cell r="R1606">
            <v>340525.33039647579</v>
          </cell>
          <cell r="S1606">
            <v>350326.92637527524</v>
          </cell>
          <cell r="T1606">
            <v>354883.70694701537</v>
          </cell>
        </row>
        <row r="1607">
          <cell r="R1607">
            <v>288772.59471741464</v>
          </cell>
          <cell r="S1607">
            <v>343979.83463649516</v>
          </cell>
          <cell r="T1607">
            <v>343979.83463649516</v>
          </cell>
        </row>
        <row r="1608">
          <cell r="R1608">
            <v>0</v>
          </cell>
          <cell r="S1608">
            <v>0</v>
          </cell>
          <cell r="T1608">
            <v>0</v>
          </cell>
        </row>
        <row r="1609">
          <cell r="R1609">
            <v>217242.33021678671</v>
          </cell>
          <cell r="S1609">
            <v>178310.79245014244</v>
          </cell>
          <cell r="T1609">
            <v>178310.79245014244</v>
          </cell>
        </row>
        <row r="1610">
          <cell r="R1610">
            <v>217242.33021678671</v>
          </cell>
          <cell r="S1610">
            <v>178310.79245014244</v>
          </cell>
          <cell r="T1610">
            <v>178310.79245014244</v>
          </cell>
        </row>
        <row r="1612">
          <cell r="R1612">
            <v>163353.79061371839</v>
          </cell>
          <cell r="S1612">
            <v>163154.82613908872</v>
          </cell>
          <cell r="T1612">
            <v>172415.79131652659</v>
          </cell>
        </row>
        <row r="1613">
          <cell r="R1613">
            <v>108052.03533026115</v>
          </cell>
          <cell r="S1613">
            <v>108051.9877675841</v>
          </cell>
          <cell r="T1613">
            <v>108051.96629213484</v>
          </cell>
        </row>
        <row r="1614">
          <cell r="R1614">
            <v>363361.8055555555</v>
          </cell>
          <cell r="S1614">
            <v>363361.8055555555</v>
          </cell>
          <cell r="T1614">
            <v>363361.8055555555</v>
          </cell>
        </row>
        <row r="1618">
          <cell r="R1618">
            <v>130706.19662571656</v>
          </cell>
          <cell r="S1618">
            <v>135619.48335851569</v>
          </cell>
          <cell r="T1618">
            <v>136709.39351821007</v>
          </cell>
        </row>
        <row r="1619">
          <cell r="R1619">
            <v>0</v>
          </cell>
          <cell r="S1619">
            <v>0</v>
          </cell>
          <cell r="T1619">
            <v>0</v>
          </cell>
        </row>
        <row r="1620">
          <cell r="R1620">
            <v>0</v>
          </cell>
          <cell r="S1620">
            <v>0</v>
          </cell>
          <cell r="T1620">
            <v>0</v>
          </cell>
        </row>
        <row r="1621">
          <cell r="R1621">
            <v>284971.76591743116</v>
          </cell>
          <cell r="S1621">
            <v>269941.80967373733</v>
          </cell>
          <cell r="T1621">
            <v>272588.29800387204</v>
          </cell>
        </row>
        <row r="1622">
          <cell r="R1622">
            <v>93231.316313238291</v>
          </cell>
          <cell r="S1622">
            <v>108936.34840871021</v>
          </cell>
          <cell r="T1622">
            <v>120158.08823529411</v>
          </cell>
        </row>
        <row r="1623">
          <cell r="R1623">
            <v>121372.95081967214</v>
          </cell>
          <cell r="S1623">
            <v>202094.55128205125</v>
          </cell>
          <cell r="T1623">
            <v>158004.80769230772</v>
          </cell>
        </row>
        <row r="1624">
          <cell r="R1624">
            <v>88031.25</v>
          </cell>
          <cell r="S1624">
            <v>70714.28571428571</v>
          </cell>
          <cell r="T1624">
            <v>70714.28571428571</v>
          </cell>
        </row>
        <row r="1625">
          <cell r="R1625">
            <v>52766.181229773465</v>
          </cell>
          <cell r="S1625">
            <v>54891.304347826081</v>
          </cell>
          <cell r="T1625">
            <v>54891.304347826081</v>
          </cell>
        </row>
        <row r="1626">
          <cell r="R1626">
            <v>235977.56410256409</v>
          </cell>
          <cell r="S1626">
            <v>226831.69934640522</v>
          </cell>
          <cell r="T1626">
            <v>226831.69934640522</v>
          </cell>
        </row>
        <row r="1627">
          <cell r="R1627">
            <v>192578.72274174631</v>
          </cell>
          <cell r="S1627">
            <v>267876.61734166654</v>
          </cell>
          <cell r="T1627">
            <v>268144.49395900819</v>
          </cell>
        </row>
        <row r="1630">
          <cell r="R1630">
            <v>99046.157940663194</v>
          </cell>
          <cell r="S1630">
            <v>94516.044211822664</v>
          </cell>
          <cell r="T1630">
            <v>93601.657806490388</v>
          </cell>
        </row>
        <row r="1631">
          <cell r="R1631">
            <v>316400.95098039217</v>
          </cell>
          <cell r="S1631">
            <v>282387.84875000006</v>
          </cell>
          <cell r="T1631">
            <v>237205.79295000003</v>
          </cell>
        </row>
        <row r="1632">
          <cell r="R1632">
            <v>77810.344827586217</v>
          </cell>
          <cell r="S1632">
            <v>73983.606557377047</v>
          </cell>
          <cell r="T1632">
            <v>73983.606557377047</v>
          </cell>
        </row>
        <row r="1634">
          <cell r="R1634">
            <v>434279.48717948713</v>
          </cell>
          <cell r="S1634">
            <v>434279.48717948713</v>
          </cell>
          <cell r="T1634">
            <v>434279.48717948713</v>
          </cell>
        </row>
        <row r="1635">
          <cell r="R1635">
            <v>434279.48717948719</v>
          </cell>
          <cell r="S1635">
            <v>434279.48717948719</v>
          </cell>
          <cell r="T1635">
            <v>434279.48717948719</v>
          </cell>
        </row>
        <row r="1638">
          <cell r="R1638">
            <v>23172.262828521278</v>
          </cell>
          <cell r="S1638">
            <v>19828.917781247113</v>
          </cell>
          <cell r="T1638">
            <v>19266.323565850435</v>
          </cell>
        </row>
        <row r="1640">
          <cell r="R1640">
            <v>23172.262828521278</v>
          </cell>
          <cell r="S1640">
            <v>19828.917781247113</v>
          </cell>
          <cell r="T1640">
            <v>19266.323565850435</v>
          </cell>
        </row>
        <row r="1641">
          <cell r="R1641" t="str">
            <v>-</v>
          </cell>
          <cell r="S1641" t="str">
            <v>-</v>
          </cell>
          <cell r="T1641" t="str">
            <v>-</v>
          </cell>
        </row>
        <row r="1642">
          <cell r="R1642">
            <v>0</v>
          </cell>
          <cell r="S1642">
            <v>0</v>
          </cell>
          <cell r="T1642">
            <v>0</v>
          </cell>
        </row>
        <row r="1643">
          <cell r="R1643">
            <v>0</v>
          </cell>
          <cell r="S1643">
            <v>0</v>
          </cell>
          <cell r="T1643">
            <v>0</v>
          </cell>
        </row>
        <row r="1646">
          <cell r="R1646">
            <v>2413</v>
          </cell>
          <cell r="S1646">
            <v>2413</v>
          </cell>
          <cell r="T1646">
            <v>2413</v>
          </cell>
        </row>
        <row r="1647">
          <cell r="R1647">
            <v>199.14</v>
          </cell>
          <cell r="S1647">
            <v>199.14</v>
          </cell>
          <cell r="T1647">
            <v>199.14</v>
          </cell>
        </row>
        <row r="1648">
          <cell r="R1648">
            <v>0</v>
          </cell>
          <cell r="S1648">
            <v>0</v>
          </cell>
          <cell r="T1648">
            <v>0</v>
          </cell>
        </row>
        <row r="1650">
          <cell r="R1650" t="str">
            <v>-</v>
          </cell>
          <cell r="S1650" t="str">
            <v>-</v>
          </cell>
          <cell r="T1650" t="str">
            <v>-</v>
          </cell>
        </row>
        <row r="1653">
          <cell r="R1653">
            <v>2453</v>
          </cell>
          <cell r="S1653">
            <v>2453</v>
          </cell>
          <cell r="T1653">
            <v>2453</v>
          </cell>
        </row>
        <row r="1654">
          <cell r="R1654">
            <v>4359.6674754800315</v>
          </cell>
          <cell r="S1654">
            <v>3748.8333823774947</v>
          </cell>
          <cell r="T1654">
            <v>3649.8041076528348</v>
          </cell>
        </row>
        <row r="1659">
          <cell r="R1659">
            <v>0</v>
          </cell>
          <cell r="S1659">
            <v>0</v>
          </cell>
          <cell r="T1659">
            <v>0</v>
          </cell>
        </row>
        <row r="1660">
          <cell r="R1660">
            <v>0</v>
          </cell>
          <cell r="S1660">
            <v>0</v>
          </cell>
          <cell r="T1660">
            <v>0</v>
          </cell>
        </row>
        <row r="1661">
          <cell r="R1661">
            <v>0</v>
          </cell>
          <cell r="S1661">
            <v>0</v>
          </cell>
          <cell r="T1661">
            <v>0</v>
          </cell>
        </row>
        <row r="1662">
          <cell r="R1662">
            <v>0</v>
          </cell>
          <cell r="S1662">
            <v>0</v>
          </cell>
          <cell r="T1662">
            <v>0</v>
          </cell>
        </row>
        <row r="1663">
          <cell r="R1663">
            <v>0</v>
          </cell>
          <cell r="S1663">
            <v>0</v>
          </cell>
          <cell r="T1663">
            <v>0</v>
          </cell>
        </row>
        <row r="1664">
          <cell r="R1664">
            <v>0</v>
          </cell>
          <cell r="S1664">
            <v>0</v>
          </cell>
          <cell r="T1664">
            <v>0</v>
          </cell>
        </row>
        <row r="1665">
          <cell r="R1665">
            <v>0</v>
          </cell>
          <cell r="S1665">
            <v>0</v>
          </cell>
          <cell r="T1665">
            <v>0</v>
          </cell>
        </row>
        <row r="1666">
          <cell r="R1666">
            <v>0</v>
          </cell>
          <cell r="S1666">
            <v>0</v>
          </cell>
          <cell r="T1666">
            <v>0</v>
          </cell>
        </row>
        <row r="1667">
          <cell r="R1667">
            <v>0</v>
          </cell>
          <cell r="S1667">
            <v>0</v>
          </cell>
          <cell r="T1667">
            <v>0</v>
          </cell>
        </row>
        <row r="1671">
          <cell r="R1671">
            <v>0</v>
          </cell>
          <cell r="S1671">
            <v>0</v>
          </cell>
          <cell r="T1671">
            <v>0</v>
          </cell>
        </row>
        <row r="1672">
          <cell r="R1672">
            <v>0</v>
          </cell>
          <cell r="S1672">
            <v>0</v>
          </cell>
          <cell r="T1672">
            <v>0</v>
          </cell>
        </row>
        <row r="1675">
          <cell r="R1675">
            <v>0</v>
          </cell>
          <cell r="S1675">
            <v>0</v>
          </cell>
          <cell r="T1675">
            <v>0</v>
          </cell>
        </row>
        <row r="1678">
          <cell r="R1678">
            <v>0.86513192547869666</v>
          </cell>
          <cell r="S1678">
            <v>0.85571780054388769</v>
          </cell>
          <cell r="T1678">
            <v>0.97162758847440767</v>
          </cell>
        </row>
        <row r="1680">
          <cell r="R1680">
            <v>0.86513192547869666</v>
          </cell>
          <cell r="S1680">
            <v>0.85571780054388769</v>
          </cell>
          <cell r="T1680">
            <v>0.97162758847440767</v>
          </cell>
        </row>
        <row r="1681">
          <cell r="R1681" t="str">
            <v>-</v>
          </cell>
          <cell r="S1681" t="str">
            <v>-</v>
          </cell>
          <cell r="T1681" t="str">
            <v>-</v>
          </cell>
        </row>
        <row r="1682">
          <cell r="R1682" t="str">
            <v>-</v>
          </cell>
          <cell r="S1682" t="str">
            <v>-</v>
          </cell>
          <cell r="T1682" t="str">
            <v>-</v>
          </cell>
        </row>
        <row r="1683">
          <cell r="R1683">
            <v>0</v>
          </cell>
          <cell r="S1683">
            <v>0</v>
          </cell>
          <cell r="T1683">
            <v>0</v>
          </cell>
        </row>
        <row r="1686">
          <cell r="R1686">
            <v>1</v>
          </cell>
          <cell r="S1686">
            <v>1</v>
          </cell>
          <cell r="T1686">
            <v>1</v>
          </cell>
        </row>
        <row r="1687">
          <cell r="R1687">
            <v>1</v>
          </cell>
          <cell r="S1687">
            <v>1</v>
          </cell>
          <cell r="T1687">
            <v>1</v>
          </cell>
        </row>
        <row r="1688">
          <cell r="R1688">
            <v>0</v>
          </cell>
          <cell r="S1688">
            <v>0</v>
          </cell>
          <cell r="T1688">
            <v>0</v>
          </cell>
        </row>
        <row r="1690">
          <cell r="R1690" t="str">
            <v>-</v>
          </cell>
          <cell r="S1690" t="str">
            <v>-</v>
          </cell>
          <cell r="T1690" t="str">
            <v>-</v>
          </cell>
        </row>
        <row r="1693">
          <cell r="R1693">
            <v>1</v>
          </cell>
          <cell r="S1693">
            <v>1</v>
          </cell>
          <cell r="T1693">
            <v>1</v>
          </cell>
        </row>
        <row r="1694">
          <cell r="R1694">
            <v>1.530521053269924</v>
          </cell>
          <cell r="S1694">
            <v>0.85988975156063263</v>
          </cell>
          <cell r="T1694">
            <v>0.97358397543348385</v>
          </cell>
        </row>
        <row r="1699">
          <cell r="R1699">
            <v>0</v>
          </cell>
          <cell r="S1699">
            <v>0</v>
          </cell>
          <cell r="T1699">
            <v>0</v>
          </cell>
        </row>
        <row r="1700">
          <cell r="R1700">
            <v>0</v>
          </cell>
          <cell r="S1700">
            <v>0</v>
          </cell>
          <cell r="T1700">
            <v>0</v>
          </cell>
        </row>
        <row r="1701">
          <cell r="R1701" t="str">
            <v>-</v>
          </cell>
          <cell r="S1701" t="str">
            <v>-</v>
          </cell>
          <cell r="T1701" t="str">
            <v>-</v>
          </cell>
        </row>
        <row r="1702">
          <cell r="R1702" t="str">
            <v>-</v>
          </cell>
          <cell r="S1702" t="str">
            <v>-</v>
          </cell>
          <cell r="T1702" t="str">
            <v>-</v>
          </cell>
        </row>
        <row r="1703">
          <cell r="R1703" t="str">
            <v>-</v>
          </cell>
          <cell r="S1703" t="str">
            <v>-</v>
          </cell>
          <cell r="T1703" t="str">
            <v>-</v>
          </cell>
        </row>
        <row r="1704">
          <cell r="R1704" t="str">
            <v>-</v>
          </cell>
          <cell r="S1704" t="str">
            <v>-</v>
          </cell>
          <cell r="T1704" t="str">
            <v>-</v>
          </cell>
        </row>
        <row r="1705">
          <cell r="R1705" t="str">
            <v>-</v>
          </cell>
          <cell r="S1705" t="str">
            <v>-</v>
          </cell>
          <cell r="T1705" t="str">
            <v>-</v>
          </cell>
        </row>
        <row r="1706">
          <cell r="R1706" t="str">
            <v>-</v>
          </cell>
          <cell r="S1706" t="str">
            <v>-</v>
          </cell>
          <cell r="T1706" t="str">
            <v>-</v>
          </cell>
        </row>
        <row r="1707">
          <cell r="R1707" t="str">
            <v>-</v>
          </cell>
          <cell r="S1707" t="str">
            <v>-</v>
          </cell>
          <cell r="T1707" t="str">
            <v>-</v>
          </cell>
        </row>
        <row r="1711">
          <cell r="R1711" t="str">
            <v>-</v>
          </cell>
          <cell r="S1711" t="str">
            <v>-</v>
          </cell>
          <cell r="T1711" t="str">
            <v>-</v>
          </cell>
        </row>
        <row r="1712">
          <cell r="R1712" t="str">
            <v>-</v>
          </cell>
          <cell r="S1712" t="str">
            <v>-</v>
          </cell>
          <cell r="T1712" t="str">
            <v>-</v>
          </cell>
        </row>
        <row r="1715">
          <cell r="R1715" t="str">
            <v>-</v>
          </cell>
          <cell r="S1715" t="str">
            <v>-</v>
          </cell>
          <cell r="T1715" t="str">
            <v>-</v>
          </cell>
        </row>
        <row r="1718">
          <cell r="R1718">
            <v>232881057.20074755</v>
          </cell>
          <cell r="S1718">
            <v>251423584.88241917</v>
          </cell>
          <cell r="T1718">
            <v>261931665.87953913</v>
          </cell>
        </row>
        <row r="1719">
          <cell r="R1719">
            <v>101400535.25</v>
          </cell>
          <cell r="S1719">
            <v>112813584.2604036</v>
          </cell>
          <cell r="T1719">
            <v>129106824.7604036</v>
          </cell>
        </row>
        <row r="1720">
          <cell r="R1720">
            <v>99409905</v>
          </cell>
          <cell r="S1720">
            <v>108631713.5104036</v>
          </cell>
          <cell r="T1720">
            <v>121431713.5104036</v>
          </cell>
        </row>
        <row r="1721">
          <cell r="R1721" t="str">
            <v>-</v>
          </cell>
          <cell r="S1721" t="str">
            <v>-</v>
          </cell>
          <cell r="T1721" t="str">
            <v>-</v>
          </cell>
        </row>
        <row r="1722">
          <cell r="R1722">
            <v>1990630.25</v>
          </cell>
          <cell r="S1722">
            <v>4181870.75</v>
          </cell>
          <cell r="T1722">
            <v>7675111.25</v>
          </cell>
        </row>
        <row r="1723">
          <cell r="R1723">
            <v>0</v>
          </cell>
          <cell r="S1723">
            <v>0</v>
          </cell>
          <cell r="T1723">
            <v>0</v>
          </cell>
        </row>
        <row r="1724">
          <cell r="R1724">
            <v>30034123.013399996</v>
          </cell>
          <cell r="S1724">
            <v>33230094.258999996</v>
          </cell>
          <cell r="T1724">
            <v>32328794.930999994</v>
          </cell>
        </row>
        <row r="1725">
          <cell r="R1725">
            <v>23022261.013399996</v>
          </cell>
          <cell r="S1725">
            <v>26218232.258999996</v>
          </cell>
          <cell r="T1725">
            <v>25316932.930999994</v>
          </cell>
        </row>
        <row r="1726">
          <cell r="R1726">
            <v>16058913.013399996</v>
          </cell>
          <cell r="S1726">
            <v>15011933.258999996</v>
          </cell>
          <cell r="T1726">
            <v>14890633.930999994</v>
          </cell>
        </row>
        <row r="1727">
          <cell r="R1727">
            <v>6963348</v>
          </cell>
          <cell r="S1727">
            <v>11206299</v>
          </cell>
          <cell r="T1727">
            <v>10426299</v>
          </cell>
        </row>
        <row r="1728">
          <cell r="R1728">
            <v>0</v>
          </cell>
          <cell r="S1728">
            <v>0</v>
          </cell>
          <cell r="T1728">
            <v>0</v>
          </cell>
        </row>
        <row r="1729">
          <cell r="R1729">
            <v>7011862</v>
          </cell>
          <cell r="S1729">
            <v>7011862</v>
          </cell>
          <cell r="T1729">
            <v>7011862</v>
          </cell>
        </row>
        <row r="1730">
          <cell r="R1730">
            <v>7011862</v>
          </cell>
          <cell r="S1730">
            <v>7011862</v>
          </cell>
          <cell r="T1730">
            <v>7011862</v>
          </cell>
        </row>
        <row r="1732">
          <cell r="R1732">
            <v>68340478.696930557</v>
          </cell>
          <cell r="S1732">
            <v>63657696.702598557</v>
          </cell>
          <cell r="T1732">
            <v>57570598.127718553</v>
          </cell>
        </row>
        <row r="1733">
          <cell r="R1733">
            <v>60806686.789999999</v>
          </cell>
          <cell r="S1733">
            <v>57548270.649999999</v>
          </cell>
          <cell r="T1733">
            <v>53066586.049999997</v>
          </cell>
        </row>
        <row r="1734">
          <cell r="R1734">
            <v>7533791.9069305584</v>
          </cell>
          <cell r="S1734">
            <v>6109426.0525985584</v>
          </cell>
          <cell r="T1734">
            <v>4504012.0777185587</v>
          </cell>
        </row>
        <row r="1738">
          <cell r="R1738">
            <v>15655400.067416999</v>
          </cell>
          <cell r="S1738">
            <v>24733409.487417001</v>
          </cell>
          <cell r="T1738">
            <v>26078367.887417</v>
          </cell>
        </row>
        <row r="1739">
          <cell r="R1739">
            <v>0</v>
          </cell>
          <cell r="S1739">
            <v>0</v>
          </cell>
          <cell r="T1739">
            <v>0</v>
          </cell>
        </row>
        <row r="1740">
          <cell r="R1740">
            <v>0</v>
          </cell>
          <cell r="S1740">
            <v>0</v>
          </cell>
          <cell r="T1740">
            <v>0</v>
          </cell>
        </row>
        <row r="1741">
          <cell r="R1741">
            <v>1061226.847417</v>
          </cell>
          <cell r="S1741">
            <v>854506.84741699998</v>
          </cell>
          <cell r="T1741">
            <v>649706.84741699998</v>
          </cell>
        </row>
        <row r="1742">
          <cell r="R1742">
            <v>3757697</v>
          </cell>
          <cell r="S1742">
            <v>3719057</v>
          </cell>
          <cell r="T1742">
            <v>3680417</v>
          </cell>
        </row>
        <row r="1743">
          <cell r="R1743">
            <v>1235386</v>
          </cell>
          <cell r="S1743">
            <v>1235386</v>
          </cell>
          <cell r="T1743">
            <v>1235386</v>
          </cell>
        </row>
        <row r="1744">
          <cell r="R1744">
            <v>4243983.2200000007</v>
          </cell>
          <cell r="S1744">
            <v>10646188.940000001</v>
          </cell>
          <cell r="T1744">
            <v>10309781.340000002</v>
          </cell>
        </row>
        <row r="1745">
          <cell r="R1745">
            <v>302028</v>
          </cell>
          <cell r="S1745">
            <v>166004</v>
          </cell>
          <cell r="T1745">
            <v>2180810</v>
          </cell>
        </row>
        <row r="1746">
          <cell r="R1746">
            <v>5055036</v>
          </cell>
          <cell r="S1746">
            <v>8112223.6999999993</v>
          </cell>
          <cell r="T1746">
            <v>8022223.6999999993</v>
          </cell>
        </row>
        <row r="1747">
          <cell r="R1747">
            <v>43</v>
          </cell>
          <cell r="S1747">
            <v>43</v>
          </cell>
          <cell r="T1747">
            <v>43</v>
          </cell>
        </row>
        <row r="1750">
          <cell r="R1750">
            <v>639014.17299999995</v>
          </cell>
          <cell r="S1750">
            <v>319014.17300000001</v>
          </cell>
          <cell r="T1750">
            <v>319014.17300000001</v>
          </cell>
        </row>
        <row r="1751">
          <cell r="R1751">
            <v>446839</v>
          </cell>
          <cell r="S1751">
            <v>126839</v>
          </cell>
          <cell r="T1751">
            <v>126839</v>
          </cell>
        </row>
        <row r="1752">
          <cell r="R1752">
            <v>192175.17300000001</v>
          </cell>
          <cell r="S1752">
            <v>192175.17300000001</v>
          </cell>
          <cell r="T1752">
            <v>192175.17300000001</v>
          </cell>
        </row>
        <row r="1754">
          <cell r="R1754">
            <v>16811506</v>
          </cell>
          <cell r="S1754">
            <v>16669786</v>
          </cell>
          <cell r="T1754">
            <v>16528066</v>
          </cell>
        </row>
        <row r="1755">
          <cell r="R1755">
            <v>16811506</v>
          </cell>
          <cell r="S1755">
            <v>16669786</v>
          </cell>
          <cell r="T1755">
            <v>16528066</v>
          </cell>
        </row>
        <row r="1798">
          <cell r="R1798">
            <v>119527917.0167395</v>
          </cell>
          <cell r="S1798">
            <v>123998812.55653378</v>
          </cell>
          <cell r="T1798">
            <v>129238129.37260026</v>
          </cell>
        </row>
        <row r="1799">
          <cell r="R1799">
            <v>36463325.978742972</v>
          </cell>
          <cell r="S1799">
            <v>37376839.411808312</v>
          </cell>
          <cell r="T1799">
            <v>38454805.393264219</v>
          </cell>
        </row>
        <row r="1800">
          <cell r="R1800">
            <v>36347236.420671135</v>
          </cell>
          <cell r="S1800">
            <v>37250366.375664636</v>
          </cell>
          <cell r="T1800">
            <v>38317799.599048704</v>
          </cell>
        </row>
        <row r="1801">
          <cell r="R1801" t="str">
            <v>-</v>
          </cell>
          <cell r="S1801" t="str">
            <v>-</v>
          </cell>
          <cell r="T1801" t="str">
            <v>-</v>
          </cell>
        </row>
        <row r="1802">
          <cell r="R1802">
            <v>116089.55807183938</v>
          </cell>
          <cell r="S1802">
            <v>126473.03614367874</v>
          </cell>
          <cell r="T1802">
            <v>137005.79421551811</v>
          </cell>
        </row>
        <row r="1803">
          <cell r="R1803">
            <v>0</v>
          </cell>
          <cell r="S1803">
            <v>0</v>
          </cell>
          <cell r="T1803">
            <v>0</v>
          </cell>
        </row>
        <row r="1804">
          <cell r="R1804">
            <v>43854057.910908073</v>
          </cell>
          <cell r="S1804">
            <v>47102561.72050108</v>
          </cell>
          <cell r="T1804">
            <v>50798718.897087499</v>
          </cell>
        </row>
        <row r="1805">
          <cell r="R1805">
            <v>20670282.742481045</v>
          </cell>
          <cell r="S1805">
            <v>22178910.585545328</v>
          </cell>
          <cell r="T1805">
            <v>23320322.651733771</v>
          </cell>
        </row>
        <row r="1806">
          <cell r="R1806">
            <v>19425129.742481045</v>
          </cell>
          <cell r="S1806">
            <v>21034218.021654516</v>
          </cell>
          <cell r="T1806">
            <v>22175630.08784296</v>
          </cell>
        </row>
        <row r="1807">
          <cell r="R1807">
            <v>1245153</v>
          </cell>
          <cell r="S1807">
            <v>1144692.5638908118</v>
          </cell>
          <cell r="T1807">
            <v>1144692.5638908118</v>
          </cell>
        </row>
        <row r="1808">
          <cell r="R1808">
            <v>0</v>
          </cell>
          <cell r="S1808">
            <v>0</v>
          </cell>
          <cell r="T1808">
            <v>0</v>
          </cell>
        </row>
        <row r="1809">
          <cell r="R1809">
            <v>23183775.168427028</v>
          </cell>
          <cell r="S1809">
            <v>24923651.134955756</v>
          </cell>
          <cell r="T1809">
            <v>27478396.245353729</v>
          </cell>
        </row>
        <row r="1810">
          <cell r="R1810">
            <v>23183775.168427028</v>
          </cell>
          <cell r="S1810">
            <v>24923651.134955756</v>
          </cell>
          <cell r="T1810">
            <v>27478396.245353729</v>
          </cell>
        </row>
        <row r="1812">
          <cell r="R1812">
            <v>7764462.1490080003</v>
          </cell>
          <cell r="S1812">
            <v>7764462.1490080003</v>
          </cell>
          <cell r="T1812">
            <v>7764462.1490080003</v>
          </cell>
        </row>
        <row r="1813">
          <cell r="R1813">
            <v>7581188.0490080006</v>
          </cell>
          <cell r="S1813">
            <v>7581188.0490080006</v>
          </cell>
          <cell r="T1813">
            <v>7581188.0490080006</v>
          </cell>
        </row>
        <row r="1814">
          <cell r="R1814">
            <v>183274.09999999963</v>
          </cell>
          <cell r="S1814">
            <v>183274.09999999963</v>
          </cell>
          <cell r="T1814">
            <v>183274.09999999963</v>
          </cell>
        </row>
        <row r="1818">
          <cell r="R1818">
            <v>2701130.6337621608</v>
          </cell>
          <cell r="S1818">
            <v>3304488.0597640867</v>
          </cell>
          <cell r="T1818">
            <v>3724151.9598793532</v>
          </cell>
        </row>
        <row r="1819">
          <cell r="R1819">
            <v>0</v>
          </cell>
          <cell r="S1819">
            <v>0</v>
          </cell>
          <cell r="T1819">
            <v>0</v>
          </cell>
        </row>
        <row r="1820">
          <cell r="R1820">
            <v>0</v>
          </cell>
          <cell r="S1820">
            <v>0</v>
          </cell>
          <cell r="T1820">
            <v>0</v>
          </cell>
        </row>
        <row r="1821">
          <cell r="R1821">
            <v>49555.8</v>
          </cell>
          <cell r="S1821">
            <v>49555.8</v>
          </cell>
          <cell r="T1821">
            <v>49555.8</v>
          </cell>
        </row>
        <row r="1822">
          <cell r="R1822">
            <v>666103.27963342064</v>
          </cell>
          <cell r="S1822">
            <v>609693.60741561349</v>
          </cell>
          <cell r="T1822">
            <v>614552.53944460116</v>
          </cell>
        </row>
        <row r="1823">
          <cell r="R1823">
            <v>709327</v>
          </cell>
          <cell r="S1823">
            <v>709327</v>
          </cell>
          <cell r="T1823">
            <v>709327</v>
          </cell>
        </row>
        <row r="1824">
          <cell r="R1824">
            <v>483398.6</v>
          </cell>
          <cell r="S1824">
            <v>499033.027</v>
          </cell>
          <cell r="T1824">
            <v>514667.99155999999</v>
          </cell>
        </row>
        <row r="1825">
          <cell r="R1825">
            <v>189994</v>
          </cell>
          <cell r="S1825">
            <v>189994</v>
          </cell>
          <cell r="T1825">
            <v>189994</v>
          </cell>
        </row>
        <row r="1826">
          <cell r="R1826">
            <v>252509</v>
          </cell>
          <cell r="S1826">
            <v>252509</v>
          </cell>
          <cell r="T1826">
            <v>252509</v>
          </cell>
        </row>
        <row r="1827">
          <cell r="R1827">
            <v>350242.95412873995</v>
          </cell>
          <cell r="S1827">
            <v>994375.62534847343</v>
          </cell>
          <cell r="T1827">
            <v>1393545.6288747522</v>
          </cell>
        </row>
        <row r="1830">
          <cell r="R1830">
            <v>629590.34431828256</v>
          </cell>
          <cell r="S1830">
            <v>335111.21545229817</v>
          </cell>
          <cell r="T1830">
            <v>380640.97336118401</v>
          </cell>
        </row>
        <row r="1831">
          <cell r="R1831">
            <v>472369.17693223909</v>
          </cell>
          <cell r="S1831">
            <v>177882.20785995648</v>
          </cell>
          <cell r="T1831">
            <v>223411.96576884235</v>
          </cell>
        </row>
        <row r="1832">
          <cell r="R1832">
            <v>157221.16738604347</v>
          </cell>
          <cell r="S1832">
            <v>157229.00759234169</v>
          </cell>
          <cell r="T1832">
            <v>157229.00759234169</v>
          </cell>
        </row>
        <row r="1834">
          <cell r="R1834">
            <v>28115350</v>
          </cell>
          <cell r="S1834">
            <v>28115350</v>
          </cell>
          <cell r="T1834">
            <v>28115350</v>
          </cell>
        </row>
        <row r="1835">
          <cell r="R1835">
            <v>28115350</v>
          </cell>
          <cell r="S1835">
            <v>28115350</v>
          </cell>
          <cell r="T1835">
            <v>28115350</v>
          </cell>
        </row>
        <row r="1840">
          <cell r="R1840">
            <v>-3543314</v>
          </cell>
        </row>
        <row r="1842">
          <cell r="R1842">
            <v>217330568.95936</v>
          </cell>
        </row>
        <row r="1843">
          <cell r="R1843">
            <v>0</v>
          </cell>
        </row>
        <row r="1844">
          <cell r="R1844">
            <v>0</v>
          </cell>
        </row>
        <row r="1848">
          <cell r="R1848">
            <v>57837346.705999993</v>
          </cell>
        </row>
        <row r="1849">
          <cell r="R1849">
            <v>13539237.649121998</v>
          </cell>
        </row>
        <row r="1850">
          <cell r="R1850">
            <v>0</v>
          </cell>
        </row>
        <row r="1852">
          <cell r="R1852">
            <v>60663669.076388061</v>
          </cell>
        </row>
        <row r="1855">
          <cell r="R1855">
            <v>11453401.278279999</v>
          </cell>
        </row>
        <row r="1856">
          <cell r="R1856">
            <v>80906650.154447496</v>
          </cell>
        </row>
        <row r="1861">
          <cell r="R1861">
            <v>0</v>
          </cell>
        </row>
        <row r="1862">
          <cell r="R1862">
            <v>0</v>
          </cell>
        </row>
        <row r="1863">
          <cell r="R1863">
            <v>4644999.999716999</v>
          </cell>
        </row>
        <row r="1864">
          <cell r="R1864">
            <v>3869445.9348800434</v>
          </cell>
        </row>
        <row r="1865">
          <cell r="R1865">
            <v>9898229</v>
          </cell>
        </row>
        <row r="1866">
          <cell r="R1866">
            <v>376394</v>
          </cell>
        </row>
        <row r="1867">
          <cell r="R1867">
            <v>2956097</v>
          </cell>
        </row>
        <row r="1868">
          <cell r="R1868">
            <v>1903717</v>
          </cell>
        </row>
        <row r="1869">
          <cell r="R1869">
            <v>542713.74560999998</v>
          </cell>
        </row>
        <row r="1870">
          <cell r="R1870">
            <v>0</v>
          </cell>
        </row>
        <row r="1873">
          <cell r="R1873">
            <v>730435</v>
          </cell>
        </row>
        <row r="1874">
          <cell r="R1874">
            <v>715378.54481971008</v>
          </cell>
        </row>
        <row r="1875">
          <cell r="R1875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_Update for WCM"/>
      <sheetName val="Структура"/>
      <sheetName val="Алгоритм"/>
      <sheetName val="1.1 Паспорт"/>
      <sheetName val="1.2 Сценарий"/>
      <sheetName val="1.3.1 ОбъемПроизв"/>
      <sheetName val="Поставки"/>
      <sheetName val="1.3.2 ОТМ"/>
      <sheetName val="1.3.2 ОТМ (УМГ)"/>
      <sheetName val="1.3.2 ОТМ (ЭМГ)"/>
      <sheetName val="1.4 ПланСоцЗатр"/>
      <sheetName val="1.5 ПСнижЗатр"/>
      <sheetName val="ПСнижЗатрЭМГ"/>
      <sheetName val="ПСнижЗатрУМГ"/>
      <sheetName val="1.6 КФУ"/>
      <sheetName val="1.7 ИнвестПроекты"/>
      <sheetName val="1.8 Займы"/>
      <sheetName val="2.1 Доходы"/>
      <sheetName val="2.2 ОтклОТМ"/>
      <sheetName val="промеж. себестоим"/>
      <sheetName val="2.3 Себестоимость"/>
      <sheetName val="2.3 Себестоимость УМГ"/>
      <sheetName val="2.3 Себестоимость ЭМГ"/>
      <sheetName val="2.4 Непроизв. расходы"/>
      <sheetName val="2.4 Непроизв. расходы УМГ"/>
      <sheetName val="2.4 Непроизв. расходы ЭМГ"/>
      <sheetName val="2.4 Непроизв. расходы ЦА"/>
      <sheetName val="промеж. КВЛ"/>
      <sheetName val="2.5 КВЛ"/>
      <sheetName val="2.5 КВЛ_УМГ"/>
      <sheetName val="2.5 КВЛ_ЭМГ"/>
      <sheetName val="2.5 КВЛ_ЦА"/>
      <sheetName val="Займы в валюте"/>
      <sheetName val="4061-KZ"/>
      <sheetName val="3744-KZ"/>
      <sheetName val="Султанат Оман"/>
      <sheetName val="BNP Paribas"/>
      <sheetName val="2.6 Займы в тенге"/>
      <sheetName val="2.7 Налоги"/>
      <sheetName val="2.8 Труд"/>
      <sheetName val="2.8 Труд УМГ"/>
      <sheetName val="2.8 Труд ЭМГ"/>
      <sheetName val="2.8 Труд ЦА"/>
      <sheetName val="3 Справ"/>
      <sheetName val="Cash_All"/>
      <sheetName val="Ден.поток"/>
      <sheetName val="KPI"/>
      <sheetName val="Dir_Cash"/>
      <sheetName val="Indir_Cash"/>
      <sheetName val="1БП"/>
      <sheetName val="2.1БП"/>
      <sheetName val="2.2БП"/>
      <sheetName val="3БП"/>
      <sheetName val="4БП"/>
      <sheetName val="5БП"/>
      <sheetName val="6БП"/>
      <sheetName val="7БП"/>
      <sheetName val="8БП"/>
      <sheetName val="9БП"/>
      <sheetName val="10БП"/>
      <sheetName val="1NK"/>
      <sheetName val="2NK"/>
      <sheetName val="3NK"/>
      <sheetName val="4NK"/>
      <sheetName val="5NK"/>
      <sheetName val="6NK"/>
      <sheetName val="FC"/>
      <sheetName val="ЦентрЗатр"/>
      <sheetName val="ЕдИзм"/>
      <sheetName val="Предпр"/>
      <sheetName val="1_3_2 ОТМ"/>
      <sheetName val="2_2 ОтклОТМ"/>
      <sheetName val="7.1"/>
      <sheetName val="Captions"/>
      <sheetName val="Содержание"/>
      <sheetName val="Форма2"/>
      <sheetName val="6НК-cт."/>
      <sheetName val="KAZAK RECO ST 99"/>
      <sheetName val="TB"/>
      <sheetName val="PR CN"/>
      <sheetName val="из сем"/>
      <sheetName val="свод по доходам"/>
      <sheetName val="rosetti"/>
      <sheetName val="H3.100 Rollforward"/>
      <sheetName val="ЯНВАРЬ"/>
      <sheetName val="Пр2"/>
      <sheetName val="Hidden"/>
      <sheetName val="Const"/>
      <sheetName val="AFE's  By Afe"/>
      <sheetName val="12ию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H1" t="str">
            <v>Вид</v>
          </cell>
          <cell r="I1" t="str">
            <v>Описание</v>
          </cell>
          <cell r="K1" t="str">
            <v xml:space="preserve">В столбце «Кодировка» по строке каждого ОТМ (в стоимостном выражении) необходимо обязательно проставить либо символ «S», либо «I»  путем выбора из списка в зависимости от вида затрат, по всем остальным строкам выбрать символ «-».  </v>
          </cell>
        </row>
        <row r="2">
          <cell r="H2" t="str">
            <v>I</v>
          </cell>
          <cell r="I2" t="str">
            <v>Затраты, относимые на капитальные затраты</v>
          </cell>
          <cell r="K2" t="str">
            <v xml:space="preserve">В столбце «Нумерация» необходимо присвоить сквозную нумерацию орг-тех мероприятиям по всем видам деятельности, при этом нумерацию по ОТМ (в натуральном выражении) обязательно дополнять символом «Н». </v>
          </cell>
        </row>
        <row r="3">
          <cell r="H3" t="str">
            <v>S</v>
          </cell>
          <cell r="I3" t="str">
            <v>Затраты, относимые на себестоимость</v>
          </cell>
        </row>
        <row r="4">
          <cell r="H4" t="str">
            <v>"-"</v>
          </cell>
          <cell r="I4" t="str">
            <v>Не содержащие затраты</v>
          </cell>
        </row>
        <row r="12">
          <cell r="I12" t="str">
            <v>Производственный план объемов продукции и организационно-технических мероприятий (ОТМ) по основным проектам</v>
          </cell>
        </row>
        <row r="13">
          <cell r="I13" t="str">
            <v>АО "Разведка Добыча "Казмунайгаз"</v>
          </cell>
        </row>
        <row r="14">
          <cell r="I14" t="str">
            <v>на 2006-2010 годы</v>
          </cell>
        </row>
        <row r="16">
          <cell r="A16" t="str">
            <v>код</v>
          </cell>
          <cell r="H16" t="str">
            <v>Нумерация</v>
          </cell>
          <cell r="I16" t="str">
            <v xml:space="preserve">Показатели </v>
          </cell>
          <cell r="K16" t="str">
            <v>Ед.изм.</v>
          </cell>
        </row>
        <row r="17">
          <cell r="A17" t="str">
            <v>-_Д1</v>
          </cell>
          <cell r="H17" t="str">
            <v>Д1</v>
          </cell>
          <cell r="I17" t="str">
            <v>добыча нефти</v>
          </cell>
        </row>
        <row r="18">
          <cell r="A18" t="str">
            <v>-_1.1</v>
          </cell>
          <cell r="H18" t="str">
            <v>1.1</v>
          </cell>
          <cell r="I18" t="str">
            <v>Объем производства</v>
          </cell>
          <cell r="K18" t="str">
            <v>тыс. тонн</v>
          </cell>
        </row>
        <row r="19">
          <cell r="A19" t="str">
            <v>-_1.2</v>
          </cell>
          <cell r="H19" t="str">
            <v>1.2</v>
          </cell>
          <cell r="I19" t="str">
            <v>Оценка доходов по виду деятельности</v>
          </cell>
          <cell r="K19" t="str">
            <v>тыс.тенге</v>
          </cell>
        </row>
        <row r="20">
          <cell r="A20" t="str">
            <v>-_1.3</v>
          </cell>
          <cell r="H20" t="str">
            <v>1.3</v>
          </cell>
          <cell r="I20" t="str">
            <v>Всего затраты на ОТМ по виду деятельности</v>
          </cell>
          <cell r="K20" t="str">
            <v>тыс.тенге</v>
          </cell>
        </row>
        <row r="21">
          <cell r="A21" t="str">
            <v>-_1.4</v>
          </cell>
          <cell r="H21" t="str">
            <v>1.4</v>
          </cell>
          <cell r="I21" t="str">
            <v>В том числе по основным проектам</v>
          </cell>
        </row>
        <row r="22">
          <cell r="A22" t="str">
            <v>-_1.4.1</v>
          </cell>
          <cell r="H22" t="str">
            <v>1.4.1</v>
          </cell>
          <cell r="I22" t="str">
            <v>Проект поддержки текущего уровня добычи нефти</v>
          </cell>
        </row>
        <row r="23">
          <cell r="A23" t="str">
            <v>-_</v>
          </cell>
          <cell r="I23" t="str">
            <v>Производственные целевые показатели проекта в натуральном выражении</v>
          </cell>
          <cell r="K23" t="str">
            <v>тыс. тонн</v>
          </cell>
        </row>
        <row r="24">
          <cell r="A24" t="str">
            <v>-_</v>
          </cell>
          <cell r="I24" t="str">
            <v>Оценка доходов по проекту</v>
          </cell>
          <cell r="K24" t="str">
            <v>тыс.тенге</v>
          </cell>
        </row>
        <row r="25">
          <cell r="A25" t="str">
            <v>-_</v>
          </cell>
          <cell r="I25" t="str">
            <v>Всего затраты на ОТМ по проекту</v>
          </cell>
          <cell r="K25" t="str">
            <v>тыс.тенге</v>
          </cell>
        </row>
        <row r="26">
          <cell r="A26" t="str">
            <v>-_</v>
          </cell>
          <cell r="I26" t="str">
            <v>В том числе по основным программам:</v>
          </cell>
        </row>
        <row r="27">
          <cell r="A27" t="str">
            <v>-_1Н</v>
          </cell>
          <cell r="H27" t="str">
            <v>1Н</v>
          </cell>
          <cell r="I27" t="str">
            <v>ОТМ 1 Закачка воды</v>
          </cell>
          <cell r="K27" t="str">
            <v>тыс. м3</v>
          </cell>
        </row>
        <row r="28">
          <cell r="A28" t="str">
            <v>S_1</v>
          </cell>
          <cell r="H28" t="str">
            <v>1</v>
          </cell>
          <cell r="I28" t="str">
            <v>ОТМ 1 Закачка воды</v>
          </cell>
          <cell r="K28" t="str">
            <v>тыс.тенге</v>
          </cell>
        </row>
        <row r="29">
          <cell r="A29" t="str">
            <v>-_2Н</v>
          </cell>
          <cell r="H29" t="str">
            <v>2Н</v>
          </cell>
          <cell r="I29" t="str">
            <v>ОТМ 2 Химизация против солеотложения</v>
          </cell>
          <cell r="K29" t="str">
            <v>тонн</v>
          </cell>
        </row>
        <row r="30">
          <cell r="A30" t="str">
            <v>S_2</v>
          </cell>
          <cell r="H30" t="str">
            <v>2</v>
          </cell>
          <cell r="I30" t="str">
            <v>ОТМ 2 Химизация против солеотложения</v>
          </cell>
          <cell r="K30" t="str">
            <v>тыс.тенге</v>
          </cell>
        </row>
        <row r="31">
          <cell r="A31" t="str">
            <v>-_3Н</v>
          </cell>
          <cell r="H31" t="str">
            <v>3Н</v>
          </cell>
          <cell r="I31" t="str">
            <v>ОТМ 3 Химизация против коррозии</v>
          </cell>
          <cell r="K31" t="str">
            <v>тонн</v>
          </cell>
        </row>
        <row r="32">
          <cell r="A32" t="str">
            <v>S_3</v>
          </cell>
          <cell r="H32" t="str">
            <v>3</v>
          </cell>
          <cell r="I32" t="str">
            <v>ОТМ 3 Химизация против коррозии</v>
          </cell>
          <cell r="K32" t="str">
            <v>тыс.тенге</v>
          </cell>
        </row>
        <row r="33">
          <cell r="A33" t="str">
            <v>-_4Н</v>
          </cell>
          <cell r="H33" t="str">
            <v>4Н</v>
          </cell>
          <cell r="I33" t="str">
            <v>ОТМ 4 Химизация против СВБ</v>
          </cell>
          <cell r="K33" t="str">
            <v>тонн</v>
          </cell>
        </row>
        <row r="34">
          <cell r="A34" t="str">
            <v>S_4</v>
          </cell>
          <cell r="H34" t="str">
            <v>4</v>
          </cell>
          <cell r="I34" t="str">
            <v>ОТМ 4 Химизация против СВБ</v>
          </cell>
          <cell r="K34" t="str">
            <v>тыс.тенге</v>
          </cell>
        </row>
        <row r="35">
          <cell r="A35" t="str">
            <v>-_5Н</v>
          </cell>
          <cell r="H35" t="str">
            <v>5Н</v>
          </cell>
          <cell r="I35" t="str">
            <v>ОТМ 5 Обработка растворителями</v>
          </cell>
          <cell r="K35" t="str">
            <v>скв</v>
          </cell>
        </row>
        <row r="36">
          <cell r="I36" t="str">
            <v>ЭКВ</v>
          </cell>
          <cell r="K36" t="str">
            <v>скв</v>
          </cell>
        </row>
        <row r="37">
          <cell r="I37" t="str">
            <v>ВУВЭ</v>
          </cell>
          <cell r="K37" t="str">
            <v>скв</v>
          </cell>
        </row>
        <row r="38">
          <cell r="I38" t="str">
            <v>ВУС</v>
          </cell>
          <cell r="K38" t="str">
            <v>скв</v>
          </cell>
        </row>
        <row r="39">
          <cell r="A39" t="str">
            <v>S_5</v>
          </cell>
          <cell r="H39" t="str">
            <v>5</v>
          </cell>
          <cell r="I39" t="str">
            <v>ОТМ 5 Обработка растворителями</v>
          </cell>
          <cell r="K39" t="str">
            <v>тыс.тенге</v>
          </cell>
        </row>
        <row r="40">
          <cell r="A40" t="str">
            <v>-_6Н</v>
          </cell>
          <cell r="H40" t="str">
            <v>6Н</v>
          </cell>
          <cell r="I40" t="str">
            <v>ОТМ 6 Капитальный ремонт скважин</v>
          </cell>
          <cell r="K40" t="str">
            <v>скв.</v>
          </cell>
        </row>
        <row r="41">
          <cell r="A41" t="str">
            <v>S_6</v>
          </cell>
          <cell r="H41" t="str">
            <v>6</v>
          </cell>
          <cell r="I41" t="str">
            <v>ОТМ 6 Капитальный ремонт скважин</v>
          </cell>
          <cell r="K41" t="str">
            <v>тыс.тенге</v>
          </cell>
        </row>
        <row r="42">
          <cell r="A42" t="str">
            <v>-_7Н</v>
          </cell>
          <cell r="H42" t="str">
            <v>7Н</v>
          </cell>
          <cell r="I42" t="str">
            <v>ОТМ 7 Подземный ремонт скважин</v>
          </cell>
          <cell r="K42" t="str">
            <v>скв.</v>
          </cell>
        </row>
        <row r="43">
          <cell r="A43" t="str">
            <v>S_7</v>
          </cell>
          <cell r="H43" t="str">
            <v>7</v>
          </cell>
          <cell r="I43" t="str">
            <v>ОТМ 7 Подземный ремонт скважин</v>
          </cell>
          <cell r="K43" t="str">
            <v>тыс.тенге</v>
          </cell>
        </row>
        <row r="44">
          <cell r="A44" t="str">
            <v>-_8Н</v>
          </cell>
          <cell r="H44" t="str">
            <v>8Н</v>
          </cell>
          <cell r="I44" t="str">
            <v>ОТМ 8 Перфорационные работы</v>
          </cell>
          <cell r="K44" t="str">
            <v>скв</v>
          </cell>
        </row>
        <row r="45">
          <cell r="I45" t="str">
            <v>перестрел добывающие</v>
          </cell>
          <cell r="K45" t="str">
            <v>скв</v>
          </cell>
        </row>
        <row r="46">
          <cell r="I46" t="str">
            <v>перестрел нагнетательные</v>
          </cell>
          <cell r="K46" t="str">
            <v>скв</v>
          </cell>
        </row>
        <row r="47">
          <cell r="I47" t="str">
            <v>дострел добывающие</v>
          </cell>
          <cell r="K47" t="str">
            <v>скв</v>
          </cell>
        </row>
        <row r="48">
          <cell r="I48" t="str">
            <v>дострел нагнтательные</v>
          </cell>
          <cell r="K48" t="str">
            <v>скв</v>
          </cell>
        </row>
        <row r="49">
          <cell r="I49" t="str">
            <v>депресионная перфорация</v>
          </cell>
          <cell r="K49" t="str">
            <v>скв</v>
          </cell>
        </row>
        <row r="50">
          <cell r="A50" t="str">
            <v>S_8</v>
          </cell>
          <cell r="H50" t="str">
            <v>8</v>
          </cell>
          <cell r="I50" t="str">
            <v>ОТМ 8 Перфорационные работы</v>
          </cell>
          <cell r="K50" t="str">
            <v>тыс.тенге</v>
          </cell>
        </row>
        <row r="51">
          <cell r="A51" t="str">
            <v>-_9Н</v>
          </cell>
          <cell r="H51" t="str">
            <v>9Н</v>
          </cell>
          <cell r="I51" t="str">
            <v>ОТМ 9 Новые технологии по интесификациии притока</v>
          </cell>
          <cell r="K51" t="str">
            <v>скв</v>
          </cell>
        </row>
        <row r="52">
          <cell r="I52" t="str">
            <v>РИР</v>
          </cell>
          <cell r="K52" t="str">
            <v>скв</v>
          </cell>
        </row>
        <row r="53">
          <cell r="I53" t="str">
            <v>ГДРП</v>
          </cell>
          <cell r="K53" t="str">
            <v>скв</v>
          </cell>
        </row>
        <row r="54">
          <cell r="I54" t="str">
            <v>ТБХО</v>
          </cell>
          <cell r="K54" t="str">
            <v>скв</v>
          </cell>
        </row>
        <row r="55">
          <cell r="I55" t="str">
            <v>ГМЩП</v>
          </cell>
          <cell r="K55" t="str">
            <v>скв</v>
          </cell>
        </row>
        <row r="56">
          <cell r="I56" t="str">
            <v>АРСиП</v>
          </cell>
          <cell r="K56" t="str">
            <v>скв</v>
          </cell>
        </row>
        <row r="57">
          <cell r="I57" t="str">
            <v>Электровоздействие</v>
          </cell>
          <cell r="K57" t="str">
            <v>скв</v>
          </cell>
        </row>
        <row r="58">
          <cell r="I58" t="str">
            <v>Радиальное бурение</v>
          </cell>
          <cell r="K58" t="str">
            <v>скв</v>
          </cell>
        </row>
        <row r="59">
          <cell r="I59" t="str">
            <v>ГКУ</v>
          </cell>
          <cell r="K59" t="str">
            <v>скв</v>
          </cell>
        </row>
        <row r="60">
          <cell r="A60" t="str">
            <v>S_9</v>
          </cell>
          <cell r="H60" t="str">
            <v>9</v>
          </cell>
          <cell r="I60" t="str">
            <v>ОТМ 9 Новые технологии по интесификациии притока</v>
          </cell>
          <cell r="K60" t="str">
            <v>тыс.тенге</v>
          </cell>
        </row>
        <row r="61">
          <cell r="A61" t="str">
            <v>-_10Н</v>
          </cell>
          <cell r="H61" t="str">
            <v>10Н</v>
          </cell>
          <cell r="I61" t="str">
            <v>ОТМ 10 Промыслово-геофизические работы</v>
          </cell>
          <cell r="K61" t="str">
            <v>скв</v>
          </cell>
        </row>
        <row r="62">
          <cell r="A62" t="str">
            <v>S_10</v>
          </cell>
          <cell r="H62" t="str">
            <v>10</v>
          </cell>
          <cell r="I62" t="str">
            <v>ОТМ 10 Промыслово-геофизические работы</v>
          </cell>
          <cell r="K62" t="str">
            <v>тыс.тенге</v>
          </cell>
        </row>
        <row r="63">
          <cell r="A63" t="str">
            <v>-_11Н</v>
          </cell>
          <cell r="H63" t="str">
            <v>11Н</v>
          </cell>
          <cell r="I63" t="str">
            <v>ОТМ 11 Капитальный ремонт зданий и сооружении</v>
          </cell>
          <cell r="K63" t="str">
            <v>объект</v>
          </cell>
        </row>
        <row r="64">
          <cell r="A64" t="str">
            <v>S_11</v>
          </cell>
          <cell r="H64" t="str">
            <v>11</v>
          </cell>
          <cell r="I64" t="str">
            <v>ОТМ 11 Капитальный ремонт зданий и сооружении</v>
          </cell>
          <cell r="K64" t="str">
            <v>тыс.тенге</v>
          </cell>
        </row>
        <row r="65">
          <cell r="A65" t="str">
            <v>-_12Н</v>
          </cell>
          <cell r="H65" t="str">
            <v>12Н</v>
          </cell>
          <cell r="I65" t="str">
            <v>ОТМ  12 Капитальный ремонт трубопроводов</v>
          </cell>
          <cell r="K65" t="str">
            <v>км.</v>
          </cell>
        </row>
        <row r="66">
          <cell r="A66" t="str">
            <v>S_12</v>
          </cell>
          <cell r="H66" t="str">
            <v>12</v>
          </cell>
          <cell r="I66" t="str">
            <v>ОТМ  12 Капитальный ремонт трубопроводов</v>
          </cell>
          <cell r="K66" t="str">
            <v>тыс.тенге</v>
          </cell>
        </row>
        <row r="67">
          <cell r="A67" t="str">
            <v>-_13Н</v>
          </cell>
          <cell r="H67" t="str">
            <v>13Н</v>
          </cell>
          <cell r="I67" t="str">
            <v>ОТМ 13 Капитальный ремонт нефтепромыслового оборудования</v>
          </cell>
          <cell r="K67" t="str">
            <v>объект</v>
          </cell>
        </row>
        <row r="68">
          <cell r="A68" t="str">
            <v>S_13</v>
          </cell>
          <cell r="H68" t="str">
            <v>13</v>
          </cell>
          <cell r="I68" t="str">
            <v>ОТМ 13 Капитальный ремонт нефтепромыслового оборудования</v>
          </cell>
          <cell r="K68" t="str">
            <v>тыс.тенге</v>
          </cell>
        </row>
        <row r="69">
          <cell r="A69" t="str">
            <v>-_14Н</v>
          </cell>
          <cell r="H69" t="str">
            <v>14Н</v>
          </cell>
          <cell r="I69" t="str">
            <v>ОТМ 14 Капитальный ремонт энергетического оборудования</v>
          </cell>
          <cell r="K69" t="str">
            <v>объект</v>
          </cell>
        </row>
        <row r="70">
          <cell r="A70" t="str">
            <v>S_14</v>
          </cell>
          <cell r="H70" t="str">
            <v>14</v>
          </cell>
          <cell r="I70" t="str">
            <v>ОТМ 14 Капитальный ремонт энергетического оборудования</v>
          </cell>
          <cell r="K70" t="str">
            <v>тыс.тенге</v>
          </cell>
        </row>
        <row r="71">
          <cell r="A71" t="str">
            <v>-_15Н</v>
          </cell>
          <cell r="H71" t="str">
            <v>15Н</v>
          </cell>
          <cell r="I71" t="str">
            <v>ОТМ 15 Автоматизация технологических процессов</v>
          </cell>
          <cell r="K71" t="str">
            <v>объект</v>
          </cell>
        </row>
        <row r="72">
          <cell r="A72" t="str">
            <v>S_15</v>
          </cell>
          <cell r="H72" t="str">
            <v>15</v>
          </cell>
          <cell r="I72" t="str">
            <v>ОТМ 15 Автоматизация технологических процессов</v>
          </cell>
          <cell r="K72" t="str">
            <v>тыс.тенге</v>
          </cell>
        </row>
        <row r="73">
          <cell r="A73" t="str">
            <v>-_16Н</v>
          </cell>
          <cell r="H73" t="str">
            <v>16Н</v>
          </cell>
          <cell r="I73" t="str">
            <v>ОТМ 16 Охрана труда, промышленная безопасность, окр. среда и ЧС</v>
          </cell>
        </row>
        <row r="74">
          <cell r="A74" t="str">
            <v>S_16</v>
          </cell>
          <cell r="H74" t="str">
            <v>16</v>
          </cell>
          <cell r="I74" t="str">
            <v>ОТМ 16 Охрана труда, промышленная безопасность, окр. среда и ЧС</v>
          </cell>
          <cell r="K74" t="str">
            <v>тыс.тенге</v>
          </cell>
        </row>
        <row r="75">
          <cell r="A75" t="str">
            <v>-_17Н</v>
          </cell>
          <cell r="H75" t="str">
            <v>17Н</v>
          </cell>
          <cell r="I75" t="str">
            <v>ОТМ 17 Капитальное строительство</v>
          </cell>
          <cell r="K75" t="str">
            <v>объект</v>
          </cell>
        </row>
        <row r="76">
          <cell r="A76" t="str">
            <v>I_17</v>
          </cell>
          <cell r="H76" t="str">
            <v>17</v>
          </cell>
          <cell r="I76" t="str">
            <v>ОТМ 17 Капитальное строительство</v>
          </cell>
          <cell r="K76" t="str">
            <v>тыс.тенге</v>
          </cell>
        </row>
        <row r="77">
          <cell r="A77" t="str">
            <v>-_1.4.2</v>
          </cell>
          <cell r="H77" t="str">
            <v>1.4.2</v>
          </cell>
          <cell r="I77" t="str">
            <v>Проект увеличения уровня добычи нефти</v>
          </cell>
        </row>
        <row r="78">
          <cell r="A78" t="str">
            <v>-_</v>
          </cell>
          <cell r="I78" t="str">
            <v>Производственные целевые показатели проекта в натуральном выражении</v>
          </cell>
          <cell r="K78" t="str">
            <v>тыс. тонн</v>
          </cell>
        </row>
        <row r="79">
          <cell r="A79" t="str">
            <v>-_</v>
          </cell>
          <cell r="I79" t="str">
            <v>Оценка доходов по проекту</v>
          </cell>
          <cell r="K79" t="str">
            <v>тыс.тенге</v>
          </cell>
        </row>
        <row r="80">
          <cell r="A80" t="str">
            <v>-_</v>
          </cell>
          <cell r="I80" t="str">
            <v>Всего затраты на ОТМ по проекту</v>
          </cell>
          <cell r="K80" t="str">
            <v>тыс.тенге</v>
          </cell>
        </row>
        <row r="81">
          <cell r="A81" t="str">
            <v>-_</v>
          </cell>
          <cell r="I81" t="str">
            <v>В том числе по основным программам:</v>
          </cell>
        </row>
        <row r="82">
          <cell r="A82" t="str">
            <v>-_18Н</v>
          </cell>
          <cell r="H82" t="str">
            <v>18Н</v>
          </cell>
          <cell r="I82" t="str">
            <v>ОТМ 1 Гидроразрыв пласта (ГРП)</v>
          </cell>
          <cell r="K82" t="str">
            <v>скв</v>
          </cell>
        </row>
        <row r="83">
          <cell r="I83" t="str">
            <v>ГРП действующего фонда</v>
          </cell>
          <cell r="K83" t="str">
            <v>скв</v>
          </cell>
        </row>
        <row r="84">
          <cell r="A84" t="str">
            <v>S_18</v>
          </cell>
          <cell r="H84" t="str">
            <v>18</v>
          </cell>
          <cell r="I84" t="str">
            <v>ОТМ 1 Гидроразрыв пласта (ГРП)</v>
          </cell>
          <cell r="K84" t="str">
            <v>тыс.тенге</v>
          </cell>
        </row>
        <row r="85">
          <cell r="A85" t="str">
            <v>-_19Н</v>
          </cell>
          <cell r="H85" t="str">
            <v>19Н</v>
          </cell>
          <cell r="I85" t="str">
            <v>ОТМ 2 Регулирование закачки</v>
          </cell>
          <cell r="K85" t="str">
            <v>скв</v>
          </cell>
        </row>
        <row r="86">
          <cell r="I86" t="str">
            <v>потокоотклоняющий состав</v>
          </cell>
          <cell r="K86" t="str">
            <v>скв</v>
          </cell>
        </row>
        <row r="87">
          <cell r="A87" t="str">
            <v>S_19</v>
          </cell>
          <cell r="H87" t="str">
            <v>19</v>
          </cell>
          <cell r="I87" t="str">
            <v>ОТМ 2 Регулирование закачки</v>
          </cell>
          <cell r="K87" t="str">
            <v>тыс.тенге</v>
          </cell>
        </row>
        <row r="88">
          <cell r="A88" t="str">
            <v>-_20Н</v>
          </cell>
          <cell r="H88" t="str">
            <v>20Н</v>
          </cell>
          <cell r="I88" t="str">
            <v>ОТМ 3 Бурение эксплуатационных скважин</v>
          </cell>
          <cell r="K88" t="str">
            <v>скв</v>
          </cell>
        </row>
        <row r="89">
          <cell r="I89" t="str">
            <v>заканчивание  скважин с ГРП</v>
          </cell>
          <cell r="K89" t="str">
            <v>скв</v>
          </cell>
        </row>
        <row r="90">
          <cell r="A90" t="str">
            <v>I_20</v>
          </cell>
          <cell r="H90" t="str">
            <v>20</v>
          </cell>
          <cell r="I90" t="str">
            <v>ОТМ 3 Бурение эксплуатационных скважин</v>
          </cell>
          <cell r="K90" t="str">
            <v>тыс.тенге</v>
          </cell>
        </row>
        <row r="91">
          <cell r="A91" t="str">
            <v>-_21Н</v>
          </cell>
          <cell r="H91" t="str">
            <v>21Н</v>
          </cell>
          <cell r="I91" t="str">
            <v>ОТМ 4 Зарезка второго ствола</v>
          </cell>
          <cell r="K91" t="str">
            <v>скв</v>
          </cell>
        </row>
        <row r="92">
          <cell r="A92" t="str">
            <v>I_21</v>
          </cell>
          <cell r="H92" t="str">
            <v>21</v>
          </cell>
          <cell r="I92" t="str">
            <v>ОТМ 4 Зарезка второго ствола</v>
          </cell>
          <cell r="K92" t="str">
            <v>тыс.тенге</v>
          </cell>
        </row>
        <row r="93">
          <cell r="A93" t="str">
            <v>-_22Н</v>
          </cell>
          <cell r="H93" t="str">
            <v>22Н</v>
          </cell>
          <cell r="I93" t="str">
            <v>ОТМ 5 Капитальное строительство</v>
          </cell>
        </row>
        <row r="94">
          <cell r="A94" t="str">
            <v>I_22</v>
          </cell>
          <cell r="H94" t="str">
            <v>22</v>
          </cell>
          <cell r="I94" t="str">
            <v>ОТМ 5 Капитальное строительство</v>
          </cell>
          <cell r="K94" t="str">
            <v>тыс.тенге</v>
          </cell>
        </row>
        <row r="95">
          <cell r="A95" t="str">
            <v>-_23Н</v>
          </cell>
          <cell r="H95" t="str">
            <v>23Н</v>
          </cell>
          <cell r="I95" t="str">
            <v>ОТМ 6 Автоматизация технологических процессов</v>
          </cell>
        </row>
        <row r="96">
          <cell r="A96" t="str">
            <v>I_23</v>
          </cell>
          <cell r="H96" t="str">
            <v>23</v>
          </cell>
          <cell r="I96" t="str">
            <v>ОТМ 6 Автоматизация технологических процессов</v>
          </cell>
          <cell r="K96" t="str">
            <v>тыс.тенге</v>
          </cell>
        </row>
        <row r="97">
          <cell r="A97" t="str">
            <v>-_1.4.3</v>
          </cell>
          <cell r="H97" t="str">
            <v>1.4.3</v>
          </cell>
          <cell r="I97" t="str">
            <v>Проект прироста запасов нефти</v>
          </cell>
        </row>
        <row r="98">
          <cell r="A98" t="str">
            <v>-_</v>
          </cell>
          <cell r="I98" t="str">
            <v>Производственные целевые показатели проекта в натуральном выражении</v>
          </cell>
          <cell r="K98" t="str">
            <v>млн.тонн</v>
          </cell>
        </row>
        <row r="99">
          <cell r="A99" t="str">
            <v>-_</v>
          </cell>
          <cell r="I99" t="str">
            <v>Оценка доходов по проекту</v>
          </cell>
          <cell r="K99" t="str">
            <v>тыс.тенге</v>
          </cell>
        </row>
        <row r="100">
          <cell r="A100" t="str">
            <v>-_</v>
          </cell>
          <cell r="I100" t="str">
            <v>Всего затраты на ОТМ по проекту</v>
          </cell>
          <cell r="K100" t="str">
            <v>тыс.тенге</v>
          </cell>
        </row>
        <row r="101">
          <cell r="A101" t="str">
            <v>-_</v>
          </cell>
          <cell r="I101" t="str">
            <v>В том числе по основным программам:</v>
          </cell>
        </row>
        <row r="102">
          <cell r="A102" t="str">
            <v>-_24Н</v>
          </cell>
          <cell r="H102" t="str">
            <v>24Н</v>
          </cell>
          <cell r="I102" t="str">
            <v>ОТМ 1 Бурение поисково-разведочных скважин</v>
          </cell>
          <cell r="K102" t="str">
            <v>скв</v>
          </cell>
        </row>
        <row r="103">
          <cell r="A103" t="str">
            <v>I_24</v>
          </cell>
          <cell r="H103" t="str">
            <v>24</v>
          </cell>
          <cell r="I103" t="str">
            <v>ОТМ 1 Бурение поисково-разведочных скважин</v>
          </cell>
          <cell r="K103" t="str">
            <v>тыс.тенге</v>
          </cell>
        </row>
        <row r="104">
          <cell r="A104" t="str">
            <v>-_25Н</v>
          </cell>
          <cell r="H104" t="str">
            <v>25Н</v>
          </cell>
          <cell r="I104" t="str">
            <v>ОТМ 2 Геофизические работы</v>
          </cell>
        </row>
        <row r="105">
          <cell r="I105" t="str">
            <v>сейсмика 2Д на новых территориях</v>
          </cell>
          <cell r="K105" t="str">
            <v>пог.км</v>
          </cell>
        </row>
        <row r="106">
          <cell r="I106" t="str">
            <v>сейсмика 3Д на новых территориях</v>
          </cell>
          <cell r="K106" t="str">
            <v>км2</v>
          </cell>
        </row>
        <row r="107">
          <cell r="A107" t="str">
            <v>I_25</v>
          </cell>
          <cell r="H107" t="str">
            <v>25</v>
          </cell>
          <cell r="I107" t="str">
            <v>ОТМ 2 Геофизические работы</v>
          </cell>
          <cell r="K107" t="str">
            <v>тыс.тенге</v>
          </cell>
        </row>
        <row r="108">
          <cell r="A108" t="str">
            <v>-_25Н</v>
          </cell>
          <cell r="H108" t="str">
            <v>25Н</v>
          </cell>
          <cell r="I108" t="str">
            <v>ОТМ 3 Бурение эксплуатационных скважин</v>
          </cell>
        </row>
        <row r="109">
          <cell r="A109" t="str">
            <v>I_26</v>
          </cell>
          <cell r="H109" t="str">
            <v>26</v>
          </cell>
          <cell r="I109" t="str">
            <v>ОТМ 3 Бурение эксплуатационных скважин</v>
          </cell>
          <cell r="K109" t="str">
            <v>тыс.тенге</v>
          </cell>
        </row>
        <row r="110">
          <cell r="A110" t="str">
            <v>-_27Н</v>
          </cell>
          <cell r="H110" t="str">
            <v>27Н</v>
          </cell>
          <cell r="I110" t="str">
            <v>ОТМ 4 Капитальное строительство</v>
          </cell>
        </row>
        <row r="111">
          <cell r="A111" t="str">
            <v>I_27</v>
          </cell>
          <cell r="H111" t="str">
            <v>27</v>
          </cell>
          <cell r="I111" t="str">
            <v>ОТМ 4 Капитальное строительство</v>
          </cell>
          <cell r="K111" t="str">
            <v>тыс.тенге</v>
          </cell>
        </row>
        <row r="112">
          <cell r="A112" t="str">
            <v>-_Д2</v>
          </cell>
          <cell r="H112" t="str">
            <v>Д2</v>
          </cell>
          <cell r="I112" t="str">
            <v>переработка  нефти</v>
          </cell>
        </row>
        <row r="113">
          <cell r="A113" t="str">
            <v>-_2.1</v>
          </cell>
          <cell r="H113" t="str">
            <v>2.1</v>
          </cell>
          <cell r="I113" t="str">
            <v>Объем производства</v>
          </cell>
          <cell r="K113" t="str">
            <v>тыс. тонн</v>
          </cell>
        </row>
        <row r="114">
          <cell r="A114" t="str">
            <v>-_2.2</v>
          </cell>
          <cell r="H114" t="str">
            <v>2.2</v>
          </cell>
          <cell r="I114" t="str">
            <v>Оценка доходов по виду деятельности</v>
          </cell>
          <cell r="K114" t="str">
            <v>тыс.тенге</v>
          </cell>
        </row>
        <row r="115">
          <cell r="A115" t="str">
            <v>-_2.3</v>
          </cell>
          <cell r="H115" t="str">
            <v>2.3</v>
          </cell>
          <cell r="I115" t="str">
            <v>Всего затраты на ОТМ по виду деятельности</v>
          </cell>
          <cell r="K115" t="str">
            <v>тыс.тенге</v>
          </cell>
        </row>
        <row r="116">
          <cell r="A116" t="str">
            <v>-_2.4</v>
          </cell>
          <cell r="H116" t="str">
            <v>2.4</v>
          </cell>
          <cell r="I116" t="str">
            <v>В том числе по основным проектам</v>
          </cell>
        </row>
        <row r="117">
          <cell r="A117" t="str">
            <v>-_2.4.1</v>
          </cell>
          <cell r="H117" t="str">
            <v>2.4.1</v>
          </cell>
          <cell r="I117" t="str">
            <v>Проект 1</v>
          </cell>
        </row>
        <row r="118">
          <cell r="A118" t="str">
            <v>-_</v>
          </cell>
          <cell r="I118" t="str">
            <v>Производственные целевые показатели проекта в натуральном выражении</v>
          </cell>
        </row>
        <row r="119">
          <cell r="A119" t="str">
            <v>-_</v>
          </cell>
          <cell r="I119" t="str">
            <v>Оценка доходов по проекту</v>
          </cell>
          <cell r="K119" t="str">
            <v>тыс.тенге</v>
          </cell>
        </row>
        <row r="120">
          <cell r="A120" t="str">
            <v>-_</v>
          </cell>
          <cell r="I120" t="str">
            <v>Всего затраты на ОТМ по проекту</v>
          </cell>
          <cell r="K120" t="str">
            <v>тыс.тенге</v>
          </cell>
        </row>
        <row r="121">
          <cell r="A121" t="str">
            <v>-_</v>
          </cell>
          <cell r="I121" t="str">
            <v>В том числе по основным программам:</v>
          </cell>
        </row>
        <row r="122">
          <cell r="A122" t="str">
            <v>-_28Н</v>
          </cell>
          <cell r="H122" t="str">
            <v>28Н</v>
          </cell>
          <cell r="I122" t="str">
            <v>ОТМ 1             (в натуральном выражении)</v>
          </cell>
        </row>
        <row r="123">
          <cell r="A123" t="str">
            <v>-_28</v>
          </cell>
          <cell r="H123" t="str">
            <v>28</v>
          </cell>
          <cell r="I123" t="str">
            <v>ОТМ 1             (в стоимостном выражении)</v>
          </cell>
          <cell r="K123" t="str">
            <v>тыс.тенге</v>
          </cell>
        </row>
        <row r="124">
          <cell r="A124" t="str">
            <v>-_29Н</v>
          </cell>
          <cell r="H124" t="str">
            <v>29Н</v>
          </cell>
          <cell r="I124" t="str">
            <v>ОТМ 2             (в натуральном выражении)</v>
          </cell>
        </row>
        <row r="125">
          <cell r="A125" t="str">
            <v>-_29</v>
          </cell>
          <cell r="H125" t="str">
            <v>29</v>
          </cell>
          <cell r="I125" t="str">
            <v>ОТМ 2             (в стоимостном выражении)</v>
          </cell>
          <cell r="K125" t="str">
            <v>тыс.тенге</v>
          </cell>
        </row>
        <row r="126">
          <cell r="A126" t="str">
            <v>-_30Н</v>
          </cell>
          <cell r="H126" t="str">
            <v>30Н</v>
          </cell>
          <cell r="I126" t="str">
            <v>ОТМ 3             (в натуральном выражении)</v>
          </cell>
        </row>
        <row r="127">
          <cell r="A127" t="str">
            <v>-_30</v>
          </cell>
          <cell r="H127" t="str">
            <v>30</v>
          </cell>
          <cell r="I127" t="str">
            <v>ОТМ 3             (в стоимостном выражении)</v>
          </cell>
          <cell r="K127" t="str">
            <v>тыс.тенге</v>
          </cell>
        </row>
        <row r="128">
          <cell r="A128" t="str">
            <v>-_31Н</v>
          </cell>
          <cell r="H128" t="str">
            <v>31Н</v>
          </cell>
          <cell r="I128" t="str">
            <v>ОТМ 4             (в натуральном выражении)</v>
          </cell>
        </row>
        <row r="129">
          <cell r="A129" t="str">
            <v>-_31</v>
          </cell>
          <cell r="H129" t="str">
            <v>31</v>
          </cell>
          <cell r="I129" t="str">
            <v>ОТМ 4             (в стоимостном выражении)</v>
          </cell>
          <cell r="K129" t="str">
            <v>тыс.тенге</v>
          </cell>
        </row>
        <row r="131">
          <cell r="A131" t="str">
            <v>-_</v>
          </cell>
          <cell r="I131" t="str">
            <v>,,,</v>
          </cell>
        </row>
        <row r="132">
          <cell r="A132" t="str">
            <v>-_2.4.2</v>
          </cell>
          <cell r="H132" t="str">
            <v>2.4.2</v>
          </cell>
          <cell r="I132" t="str">
            <v>Проект 2</v>
          </cell>
        </row>
        <row r="133">
          <cell r="A133" t="str">
            <v>-_</v>
          </cell>
          <cell r="I133" t="str">
            <v>Производственные целевые показатели проекта в натуральном выражении</v>
          </cell>
        </row>
        <row r="134">
          <cell r="A134" t="str">
            <v>-_</v>
          </cell>
          <cell r="I134" t="str">
            <v>Оценка доходов по проекту</v>
          </cell>
          <cell r="K134" t="str">
            <v>тыс.тенге</v>
          </cell>
        </row>
        <row r="135">
          <cell r="A135" t="str">
            <v>-_</v>
          </cell>
          <cell r="I135" t="str">
            <v>Всего затраты на ОТМ по проекту</v>
          </cell>
          <cell r="K135" t="str">
            <v>тыс.тенге</v>
          </cell>
        </row>
        <row r="136">
          <cell r="A136" t="str">
            <v>-_</v>
          </cell>
          <cell r="I136" t="str">
            <v>В том числе по основным программам:</v>
          </cell>
        </row>
        <row r="137">
          <cell r="A137" t="str">
            <v>-_32Н</v>
          </cell>
          <cell r="H137" t="str">
            <v>32Н</v>
          </cell>
          <cell r="I137" t="str">
            <v>ОТМ 1             (в натуральном выражении)</v>
          </cell>
        </row>
        <row r="138">
          <cell r="A138" t="str">
            <v>-_32</v>
          </cell>
          <cell r="H138" t="str">
            <v>32</v>
          </cell>
          <cell r="I138" t="str">
            <v>ОТМ 1             (в стоимостном выражении)</v>
          </cell>
          <cell r="K138" t="str">
            <v>тыс.тенге</v>
          </cell>
        </row>
        <row r="139">
          <cell r="A139" t="str">
            <v>-_33Н</v>
          </cell>
          <cell r="H139" t="str">
            <v>33Н</v>
          </cell>
          <cell r="I139" t="str">
            <v>ОТМ 2             (в натуральном выражении)</v>
          </cell>
        </row>
        <row r="140">
          <cell r="A140" t="str">
            <v>-_33</v>
          </cell>
          <cell r="H140" t="str">
            <v>33</v>
          </cell>
          <cell r="I140" t="str">
            <v>ОТМ 2             (в стоимостном выражении)</v>
          </cell>
          <cell r="K140" t="str">
            <v>тыс.тенге</v>
          </cell>
        </row>
        <row r="141">
          <cell r="A141" t="str">
            <v>-_34Н</v>
          </cell>
          <cell r="H141" t="str">
            <v>34Н</v>
          </cell>
          <cell r="I141" t="str">
            <v>ОТМ 3             (в натуральном выражении)</v>
          </cell>
        </row>
        <row r="142">
          <cell r="A142" t="str">
            <v>-_34</v>
          </cell>
          <cell r="H142" t="str">
            <v>34</v>
          </cell>
          <cell r="I142" t="str">
            <v>ОТМ 3             (в стоимостном выражении)</v>
          </cell>
          <cell r="K142" t="str">
            <v>тыс.тенге</v>
          </cell>
        </row>
        <row r="143">
          <cell r="A143" t="str">
            <v>-_35Н</v>
          </cell>
          <cell r="H143" t="str">
            <v>35Н</v>
          </cell>
          <cell r="I143" t="str">
            <v>ОТМ 4             (в натуральном выражении)</v>
          </cell>
        </row>
        <row r="144">
          <cell r="A144" t="str">
            <v>-_35</v>
          </cell>
          <cell r="H144" t="str">
            <v>35</v>
          </cell>
          <cell r="I144" t="str">
            <v>ОТМ 4             (в стоимостном выражении)</v>
          </cell>
          <cell r="K144" t="str">
            <v>тыс.тенге</v>
          </cell>
        </row>
        <row r="146">
          <cell r="A146" t="str">
            <v>-_</v>
          </cell>
          <cell r="I146" t="str">
            <v>,,,</v>
          </cell>
        </row>
        <row r="147">
          <cell r="A147" t="str">
            <v>-_2.4.3</v>
          </cell>
          <cell r="H147" t="str">
            <v>2.4.3</v>
          </cell>
          <cell r="I147" t="str">
            <v>Проект 3</v>
          </cell>
        </row>
        <row r="148">
          <cell r="A148" t="str">
            <v>-_</v>
          </cell>
          <cell r="I148" t="str">
            <v>Производственные целевые показатели проекта в натуральном выражении</v>
          </cell>
        </row>
        <row r="149">
          <cell r="A149" t="str">
            <v>-_</v>
          </cell>
          <cell r="I149" t="str">
            <v>Оценка доходов по проекту</v>
          </cell>
          <cell r="K149" t="str">
            <v>тыс.тенге</v>
          </cell>
        </row>
        <row r="150">
          <cell r="A150" t="str">
            <v>-_</v>
          </cell>
          <cell r="I150" t="str">
            <v>Всего затраты на ОТМ по проекту</v>
          </cell>
          <cell r="K150" t="str">
            <v>тыс.тенге</v>
          </cell>
        </row>
        <row r="151">
          <cell r="A151" t="str">
            <v>-_</v>
          </cell>
          <cell r="I151" t="str">
            <v>В том числе по основным программам:</v>
          </cell>
        </row>
        <row r="152">
          <cell r="A152" t="str">
            <v>-_36Н</v>
          </cell>
          <cell r="H152" t="str">
            <v>36Н</v>
          </cell>
          <cell r="I152" t="str">
            <v>ОТМ 1             (в натуральном выражении)</v>
          </cell>
        </row>
        <row r="153">
          <cell r="A153" t="str">
            <v>-_36</v>
          </cell>
          <cell r="H153" t="str">
            <v>36</v>
          </cell>
          <cell r="I153" t="str">
            <v>ОТМ 1             (в стоимостном выражении)</v>
          </cell>
          <cell r="K153" t="str">
            <v>тыс.тенге</v>
          </cell>
        </row>
        <row r="154">
          <cell r="A154" t="str">
            <v>-_37Н</v>
          </cell>
          <cell r="H154" t="str">
            <v>37Н</v>
          </cell>
          <cell r="I154" t="str">
            <v>ОТМ 2             (в натуральном выражении)</v>
          </cell>
        </row>
        <row r="155">
          <cell r="A155" t="str">
            <v>-_37</v>
          </cell>
          <cell r="H155" t="str">
            <v>37</v>
          </cell>
          <cell r="I155" t="str">
            <v>ОТМ 2             (в стоимостном выражении)</v>
          </cell>
          <cell r="K155" t="str">
            <v>тыс.тенге</v>
          </cell>
        </row>
        <row r="156">
          <cell r="A156" t="str">
            <v>-_38Н</v>
          </cell>
          <cell r="H156" t="str">
            <v>38Н</v>
          </cell>
          <cell r="I156" t="str">
            <v>ОТМ 3             (в натуральном выражении)</v>
          </cell>
        </row>
        <row r="157">
          <cell r="A157" t="str">
            <v>-_38</v>
          </cell>
          <cell r="H157" t="str">
            <v>38</v>
          </cell>
          <cell r="I157" t="str">
            <v>ОТМ 3             (в стоимостном выражении)</v>
          </cell>
          <cell r="K157" t="str">
            <v>тыс.тенге</v>
          </cell>
        </row>
        <row r="158">
          <cell r="A158" t="str">
            <v>-_39Н</v>
          </cell>
          <cell r="H158" t="str">
            <v>39Н</v>
          </cell>
          <cell r="I158" t="str">
            <v>ОТМ 4             (в натуральном выражении)</v>
          </cell>
        </row>
        <row r="159">
          <cell r="A159" t="str">
            <v>-_39</v>
          </cell>
          <cell r="H159" t="str">
            <v>39</v>
          </cell>
          <cell r="I159" t="str">
            <v>ОТМ 4             (в стоимостном выражении)</v>
          </cell>
          <cell r="K159" t="str">
            <v>тыс.тенге</v>
          </cell>
        </row>
        <row r="161">
          <cell r="A161" t="str">
            <v>-_</v>
          </cell>
          <cell r="I161" t="str">
            <v>,,,</v>
          </cell>
        </row>
        <row r="162">
          <cell r="A162" t="str">
            <v>-_Д3</v>
          </cell>
          <cell r="H162" t="str">
            <v>Д3</v>
          </cell>
          <cell r="I162" t="str">
            <v>добыча природного газа и конденсата</v>
          </cell>
        </row>
        <row r="163">
          <cell r="A163" t="str">
            <v>-_3.1</v>
          </cell>
          <cell r="H163" t="str">
            <v>3.1</v>
          </cell>
          <cell r="I163" t="str">
            <v>Объем производства</v>
          </cell>
          <cell r="K163" t="str">
            <v>млн. м3</v>
          </cell>
        </row>
        <row r="164">
          <cell r="A164" t="str">
            <v>-_3.2</v>
          </cell>
          <cell r="H164" t="str">
            <v>3.2</v>
          </cell>
          <cell r="I164" t="str">
            <v>Оценка доходов по виду деятельности</v>
          </cell>
          <cell r="K164" t="str">
            <v>тыс.тенге</v>
          </cell>
        </row>
        <row r="165">
          <cell r="A165" t="str">
            <v>-_3.3</v>
          </cell>
          <cell r="H165" t="str">
            <v>3.3</v>
          </cell>
          <cell r="I165" t="str">
            <v>Всего затраты на ОТМ по виду деятельности</v>
          </cell>
          <cell r="K165" t="str">
            <v>тыс.тенге</v>
          </cell>
        </row>
        <row r="166">
          <cell r="A166" t="str">
            <v>-_3.4</v>
          </cell>
          <cell r="H166" t="str">
            <v>3.4</v>
          </cell>
          <cell r="I166" t="str">
            <v>В том числе по основным проектам</v>
          </cell>
        </row>
        <row r="167">
          <cell r="A167" t="str">
            <v>-_3.4.1</v>
          </cell>
          <cell r="H167" t="str">
            <v>3.4.1</v>
          </cell>
          <cell r="I167" t="str">
            <v>Проект 1</v>
          </cell>
        </row>
        <row r="168">
          <cell r="A168" t="str">
            <v>-_</v>
          </cell>
          <cell r="I168" t="str">
            <v>Производственные целевые показатели проекта в натуральном выражении</v>
          </cell>
        </row>
        <row r="169">
          <cell r="A169" t="str">
            <v>-_</v>
          </cell>
          <cell r="I169" t="str">
            <v>Оценка доходов по проекту</v>
          </cell>
          <cell r="K169" t="str">
            <v>тыс.тенге</v>
          </cell>
        </row>
        <row r="170">
          <cell r="A170" t="str">
            <v>-_</v>
          </cell>
          <cell r="I170" t="str">
            <v>Всего затраты на ОТМ по проекту</v>
          </cell>
          <cell r="K170" t="str">
            <v>тыс.тенге</v>
          </cell>
        </row>
        <row r="171">
          <cell r="A171" t="str">
            <v>-_</v>
          </cell>
          <cell r="I171" t="str">
            <v>В том числе по основным программам:</v>
          </cell>
        </row>
        <row r="172">
          <cell r="A172" t="str">
            <v>-_40Н</v>
          </cell>
          <cell r="H172" t="str">
            <v>40Н</v>
          </cell>
          <cell r="I172" t="str">
            <v>ОТМ 1Капитальный ремонт скважин</v>
          </cell>
          <cell r="K172" t="str">
            <v>скв.</v>
          </cell>
        </row>
        <row r="173">
          <cell r="A173" t="str">
            <v>S_40</v>
          </cell>
          <cell r="H173" t="str">
            <v>40</v>
          </cell>
          <cell r="I173" t="str">
            <v>ОТМ 1Капитальный ремонт скважин</v>
          </cell>
          <cell r="K173" t="str">
            <v>тыс.тенге</v>
          </cell>
        </row>
        <row r="174">
          <cell r="A174" t="str">
            <v>-_41Н</v>
          </cell>
          <cell r="H174" t="str">
            <v>41Н</v>
          </cell>
          <cell r="I174" t="str">
            <v>ОТМ 2 Подземный ремонт скважин</v>
          </cell>
          <cell r="K174" t="str">
            <v>скв.</v>
          </cell>
        </row>
        <row r="175">
          <cell r="A175" t="str">
            <v>S_41</v>
          </cell>
          <cell r="H175" t="str">
            <v>41</v>
          </cell>
          <cell r="I175" t="str">
            <v>ОТМ 2 Подземный ремонт скважин</v>
          </cell>
          <cell r="K175" t="str">
            <v>тыс.тенге</v>
          </cell>
        </row>
        <row r="176">
          <cell r="A176" t="str">
            <v>-_42Н</v>
          </cell>
          <cell r="H176" t="str">
            <v>42Н</v>
          </cell>
          <cell r="I176" t="str">
            <v>ОТМ 3 Перфорационные работы</v>
          </cell>
          <cell r="K176" t="str">
            <v>скв.</v>
          </cell>
        </row>
        <row r="177">
          <cell r="I177" t="str">
            <v>перестрел добывающие</v>
          </cell>
          <cell r="K177" t="str">
            <v>скв.</v>
          </cell>
        </row>
        <row r="178">
          <cell r="I178" t="str">
            <v>перестрел нагнетательные</v>
          </cell>
          <cell r="K178" t="str">
            <v>скв.</v>
          </cell>
        </row>
        <row r="179">
          <cell r="I179" t="str">
            <v>дострел добывающие</v>
          </cell>
          <cell r="K179" t="str">
            <v>скв.</v>
          </cell>
        </row>
        <row r="180">
          <cell r="I180" t="str">
            <v>дострел нагнтательные</v>
          </cell>
          <cell r="K180" t="str">
            <v>скв.</v>
          </cell>
        </row>
        <row r="181">
          <cell r="I181" t="str">
            <v>депресионная перфорация</v>
          </cell>
          <cell r="K181" t="str">
            <v>скв.</v>
          </cell>
        </row>
        <row r="182">
          <cell r="A182" t="str">
            <v>S_42</v>
          </cell>
          <cell r="H182" t="str">
            <v>42</v>
          </cell>
          <cell r="I182" t="str">
            <v>ОТМ 3 Перфорационные работы</v>
          </cell>
          <cell r="K182" t="str">
            <v>тыс.тенге</v>
          </cell>
        </row>
        <row r="183">
          <cell r="A183" t="str">
            <v>-_43Н</v>
          </cell>
          <cell r="H183" t="str">
            <v>43Н</v>
          </cell>
          <cell r="I183" t="str">
            <v>ОТМ 4 Промыслово-геофизические работы</v>
          </cell>
          <cell r="K183" t="str">
            <v>скв.</v>
          </cell>
        </row>
        <row r="184">
          <cell r="A184" t="str">
            <v>S_43</v>
          </cell>
          <cell r="H184" t="str">
            <v>43</v>
          </cell>
          <cell r="I184" t="str">
            <v>ОТМ 4 Промыслово-геофизические работы</v>
          </cell>
          <cell r="K184" t="str">
            <v>тыс.тенге</v>
          </cell>
        </row>
        <row r="185">
          <cell r="A185" t="str">
            <v>-_44Н</v>
          </cell>
          <cell r="H185" t="str">
            <v>44Н</v>
          </cell>
          <cell r="I185" t="str">
            <v>ОТМ 5 Капитальный ремонт зданий и сооружении</v>
          </cell>
          <cell r="K185" t="str">
            <v>объект</v>
          </cell>
        </row>
        <row r="186">
          <cell r="A186" t="str">
            <v>S_44</v>
          </cell>
          <cell r="H186" t="str">
            <v>44</v>
          </cell>
          <cell r="I186" t="str">
            <v>ОТМ 5 Капитальный ремонт зданий и сооружении</v>
          </cell>
          <cell r="K186" t="str">
            <v>тыс.тенге</v>
          </cell>
        </row>
        <row r="187">
          <cell r="A187" t="str">
            <v>-_45Н</v>
          </cell>
          <cell r="H187" t="str">
            <v>45Н</v>
          </cell>
          <cell r="I187" t="str">
            <v>ОТМ  6 Капитальный ремонт трубопроводов</v>
          </cell>
          <cell r="K187" t="str">
            <v>км.</v>
          </cell>
        </row>
        <row r="188">
          <cell r="A188" t="str">
            <v>S_45</v>
          </cell>
          <cell r="H188" t="str">
            <v>45</v>
          </cell>
          <cell r="I188" t="str">
            <v>ОТМ  6 Капитальный ремонт трубопроводов</v>
          </cell>
          <cell r="K188" t="str">
            <v>тыс.тенге</v>
          </cell>
        </row>
        <row r="189">
          <cell r="A189" t="str">
            <v>-_46Н</v>
          </cell>
          <cell r="H189" t="str">
            <v>46Н</v>
          </cell>
          <cell r="I189" t="str">
            <v>ОТМ 7 Капитальный ремонт нефтепромыслового оборудования</v>
          </cell>
          <cell r="K189" t="str">
            <v>объект</v>
          </cell>
        </row>
        <row r="190">
          <cell r="A190" t="str">
            <v>S_46</v>
          </cell>
          <cell r="H190" t="str">
            <v>46</v>
          </cell>
          <cell r="I190" t="str">
            <v>ОТМ 7 Капитальный ремонт нефтепромыслового оборудования</v>
          </cell>
          <cell r="K190" t="str">
            <v>тыс.тенге</v>
          </cell>
        </row>
        <row r="191">
          <cell r="A191" t="str">
            <v>-_47Н</v>
          </cell>
          <cell r="H191" t="str">
            <v>47Н</v>
          </cell>
          <cell r="I191" t="str">
            <v>ОТМ 8 Капитальный ремонт энергетического оборудования</v>
          </cell>
          <cell r="K191" t="str">
            <v>объект</v>
          </cell>
        </row>
        <row r="192">
          <cell r="A192" t="str">
            <v>S_47</v>
          </cell>
          <cell r="H192" t="str">
            <v>47</v>
          </cell>
          <cell r="I192" t="str">
            <v>ОТМ 8 Капитальный ремонт энергетического оборудования</v>
          </cell>
          <cell r="K192" t="str">
            <v>тыс.тенге</v>
          </cell>
        </row>
        <row r="194">
          <cell r="A194" t="str">
            <v>-_</v>
          </cell>
          <cell r="I194" t="str">
            <v>,,,</v>
          </cell>
        </row>
        <row r="195">
          <cell r="A195" t="str">
            <v>-_3.4.2</v>
          </cell>
          <cell r="H195" t="str">
            <v>3.4.2</v>
          </cell>
          <cell r="I195" t="str">
            <v>Проект 2</v>
          </cell>
        </row>
        <row r="196">
          <cell r="A196" t="str">
            <v>-_</v>
          </cell>
          <cell r="I196" t="str">
            <v>Производственные целевые показатели проекта в натуральном выражении</v>
          </cell>
        </row>
        <row r="197">
          <cell r="A197" t="str">
            <v>-_</v>
          </cell>
          <cell r="I197" t="str">
            <v>Оценка доходов по проекту</v>
          </cell>
          <cell r="K197" t="str">
            <v>тыс.тенге</v>
          </cell>
        </row>
        <row r="198">
          <cell r="A198" t="str">
            <v>-_</v>
          </cell>
          <cell r="I198" t="str">
            <v>Всего затраты на ОТМ по проекту</v>
          </cell>
          <cell r="K198" t="str">
            <v>тыс.тенге</v>
          </cell>
        </row>
        <row r="199">
          <cell r="A199" t="str">
            <v>-_</v>
          </cell>
          <cell r="I199" t="str">
            <v>В том числе по основным программам:</v>
          </cell>
        </row>
        <row r="200">
          <cell r="A200" t="str">
            <v>-_48Н</v>
          </cell>
          <cell r="H200" t="str">
            <v>48Н</v>
          </cell>
          <cell r="I200" t="str">
            <v>ОТМ 1             (в натуральном выражении)</v>
          </cell>
        </row>
        <row r="201">
          <cell r="A201" t="str">
            <v>-_48</v>
          </cell>
          <cell r="H201" t="str">
            <v>48</v>
          </cell>
          <cell r="I201" t="str">
            <v>ОТМ 1             (в стоимостном выражении)</v>
          </cell>
          <cell r="K201" t="str">
            <v>тыс.тенге</v>
          </cell>
        </row>
        <row r="202">
          <cell r="A202" t="str">
            <v>-_49Н</v>
          </cell>
          <cell r="H202" t="str">
            <v>49Н</v>
          </cell>
          <cell r="I202" t="str">
            <v>ОТМ 2             (в натуральном выражении)</v>
          </cell>
        </row>
        <row r="203">
          <cell r="A203" t="str">
            <v>-_49</v>
          </cell>
          <cell r="H203" t="str">
            <v>49</v>
          </cell>
          <cell r="I203" t="str">
            <v>ОТМ 2             (в стоимостном выражении)</v>
          </cell>
          <cell r="K203" t="str">
            <v>тыс.тенге</v>
          </cell>
        </row>
        <row r="204">
          <cell r="A204" t="str">
            <v>-_50Н</v>
          </cell>
          <cell r="H204" t="str">
            <v>50Н</v>
          </cell>
          <cell r="I204" t="str">
            <v>ОТМ 3             (в натуральном выражении)</v>
          </cell>
        </row>
        <row r="205">
          <cell r="A205" t="str">
            <v>-_50</v>
          </cell>
          <cell r="H205" t="str">
            <v>50</v>
          </cell>
          <cell r="I205" t="str">
            <v>ОТМ 3             (в стоимостном выражении)</v>
          </cell>
          <cell r="K205" t="str">
            <v>тыс.тенге</v>
          </cell>
        </row>
        <row r="206">
          <cell r="A206" t="str">
            <v>-_51Н</v>
          </cell>
          <cell r="H206" t="str">
            <v>51Н</v>
          </cell>
          <cell r="I206" t="str">
            <v>ОТМ 4             (в натуральном выражении)</v>
          </cell>
        </row>
        <row r="207">
          <cell r="A207" t="str">
            <v>-_51</v>
          </cell>
          <cell r="H207" t="str">
            <v>51</v>
          </cell>
          <cell r="I207" t="str">
            <v>ОТМ 4             (в стоимостном выражении)</v>
          </cell>
          <cell r="K207" t="str">
            <v>тыс.тенге</v>
          </cell>
        </row>
        <row r="209">
          <cell r="A209" t="str">
            <v>-_</v>
          </cell>
          <cell r="I209" t="str">
            <v>,,,</v>
          </cell>
        </row>
        <row r="210">
          <cell r="A210" t="str">
            <v>-_3.4.3</v>
          </cell>
          <cell r="H210" t="str">
            <v>3.4.3</v>
          </cell>
          <cell r="I210" t="str">
            <v>Проект 3</v>
          </cell>
        </row>
        <row r="211">
          <cell r="A211" t="str">
            <v>-_</v>
          </cell>
          <cell r="I211" t="str">
            <v>Производственные целевые показатели проекта в натуральном выражении</v>
          </cell>
        </row>
        <row r="212">
          <cell r="A212" t="str">
            <v>-_</v>
          </cell>
          <cell r="I212" t="str">
            <v>Оценка доходов по проекту</v>
          </cell>
          <cell r="K212" t="str">
            <v>тыс.тенге</v>
          </cell>
        </row>
        <row r="213">
          <cell r="A213" t="str">
            <v>-_</v>
          </cell>
          <cell r="I213" t="str">
            <v>Всего затраты на ОТМ по проекту</v>
          </cell>
          <cell r="K213" t="str">
            <v>тыс.тенге</v>
          </cell>
        </row>
        <row r="214">
          <cell r="A214" t="str">
            <v>-_</v>
          </cell>
          <cell r="I214" t="str">
            <v>В том числе по основным программам:</v>
          </cell>
        </row>
        <row r="215">
          <cell r="A215" t="str">
            <v>-_52Н</v>
          </cell>
          <cell r="H215" t="str">
            <v>52Н</v>
          </cell>
          <cell r="I215" t="str">
            <v>ОТМ 1             (в натуральном выражении)</v>
          </cell>
        </row>
        <row r="216">
          <cell r="A216" t="str">
            <v>-_52</v>
          </cell>
          <cell r="H216" t="str">
            <v>52</v>
          </cell>
          <cell r="I216" t="str">
            <v>ОТМ 1             (в стоимостном выражении)</v>
          </cell>
          <cell r="K216" t="str">
            <v>тыс.тенге</v>
          </cell>
        </row>
        <row r="217">
          <cell r="A217" t="str">
            <v>-_53Н</v>
          </cell>
          <cell r="H217" t="str">
            <v>53Н</v>
          </cell>
          <cell r="I217" t="str">
            <v>ОТМ 2             (в натуральном выражении)</v>
          </cell>
        </row>
        <row r="218">
          <cell r="A218" t="str">
            <v>-_53</v>
          </cell>
          <cell r="H218" t="str">
            <v>53</v>
          </cell>
          <cell r="I218" t="str">
            <v>ОТМ 2             (в стоимостном выражении)</v>
          </cell>
          <cell r="K218" t="str">
            <v>тыс.тенге</v>
          </cell>
        </row>
        <row r="219">
          <cell r="A219" t="str">
            <v>-_54Н</v>
          </cell>
          <cell r="H219" t="str">
            <v>54Н</v>
          </cell>
          <cell r="I219" t="str">
            <v>ОТМ 3             (в натуральном выражении)</v>
          </cell>
        </row>
        <row r="220">
          <cell r="A220" t="str">
            <v>-_54</v>
          </cell>
          <cell r="H220" t="str">
            <v>54</v>
          </cell>
          <cell r="I220" t="str">
            <v>ОТМ 3             (в стоимостном выражении)</v>
          </cell>
          <cell r="K220" t="str">
            <v>тыс.тенге</v>
          </cell>
        </row>
        <row r="221">
          <cell r="A221" t="str">
            <v>-_55Н</v>
          </cell>
          <cell r="H221" t="str">
            <v>55Н</v>
          </cell>
          <cell r="I221" t="str">
            <v>ОТМ 4             (в натуральном выражении)</v>
          </cell>
        </row>
        <row r="222">
          <cell r="A222" t="str">
            <v>-_55</v>
          </cell>
          <cell r="H222" t="str">
            <v>55</v>
          </cell>
          <cell r="I222" t="str">
            <v>ОТМ 4             (в стоимостном выражении)</v>
          </cell>
          <cell r="K222" t="str">
            <v>тыс.тенге</v>
          </cell>
        </row>
        <row r="224">
          <cell r="A224" t="str">
            <v>-_</v>
          </cell>
          <cell r="I224" t="str">
            <v>,,,</v>
          </cell>
        </row>
        <row r="225">
          <cell r="A225" t="str">
            <v>-_Д4</v>
          </cell>
          <cell r="H225" t="str">
            <v>Д4</v>
          </cell>
          <cell r="I225" t="str">
            <v>переработка газа и конденсата</v>
          </cell>
        </row>
        <row r="226">
          <cell r="A226" t="str">
            <v>-_4.1</v>
          </cell>
          <cell r="H226" t="str">
            <v>4.1</v>
          </cell>
          <cell r="I226" t="str">
            <v>Объем производства</v>
          </cell>
          <cell r="K226" t="str">
            <v>млн. м3</v>
          </cell>
        </row>
        <row r="227">
          <cell r="A227" t="str">
            <v>-_4.2</v>
          </cell>
          <cell r="H227" t="str">
            <v>4.2</v>
          </cell>
          <cell r="I227" t="str">
            <v>Оценка доходов по виду деятельности</v>
          </cell>
          <cell r="K227" t="str">
            <v>тыс.тенге</v>
          </cell>
        </row>
        <row r="228">
          <cell r="A228" t="str">
            <v>-_4.3</v>
          </cell>
          <cell r="H228" t="str">
            <v>4.3</v>
          </cell>
          <cell r="I228" t="str">
            <v>Всего затраты на ОТМ по виду деятельности</v>
          </cell>
          <cell r="K228" t="str">
            <v>тыс.тенге</v>
          </cell>
        </row>
        <row r="229">
          <cell r="A229" t="str">
            <v>-_4.4</v>
          </cell>
          <cell r="H229" t="str">
            <v>4.4</v>
          </cell>
          <cell r="I229" t="str">
            <v>В том числе по основным проектам</v>
          </cell>
        </row>
        <row r="230">
          <cell r="A230" t="str">
            <v>-_4.4.1</v>
          </cell>
          <cell r="H230" t="str">
            <v>4.4.1</v>
          </cell>
          <cell r="I230" t="str">
            <v>Проект 1</v>
          </cell>
        </row>
        <row r="231">
          <cell r="A231" t="str">
            <v>-_</v>
          </cell>
          <cell r="I231" t="str">
            <v>Производственные целевые показатели проекта в натуральном выражении</v>
          </cell>
        </row>
        <row r="232">
          <cell r="A232" t="str">
            <v>-_</v>
          </cell>
          <cell r="I232" t="str">
            <v>Оценка доходов по проекту</v>
          </cell>
          <cell r="K232" t="str">
            <v>тыс.тенге</v>
          </cell>
        </row>
        <row r="233">
          <cell r="A233" t="str">
            <v>-_</v>
          </cell>
          <cell r="I233" t="str">
            <v>Всего затраты на ОТМ по проекту</v>
          </cell>
          <cell r="K233" t="str">
            <v>тыс.тенге</v>
          </cell>
        </row>
        <row r="234">
          <cell r="A234" t="str">
            <v>-_</v>
          </cell>
          <cell r="I234" t="str">
            <v>В том числе по основным программам:</v>
          </cell>
        </row>
        <row r="235">
          <cell r="A235" t="str">
            <v>-_56Н</v>
          </cell>
          <cell r="H235" t="str">
            <v>56Н</v>
          </cell>
          <cell r="I235" t="str">
            <v>ОТМ 1 Капитальный ремонт зданий и сооружений</v>
          </cell>
        </row>
        <row r="236">
          <cell r="A236" t="str">
            <v>S_56</v>
          </cell>
          <cell r="H236" t="str">
            <v>56</v>
          </cell>
          <cell r="I236" t="str">
            <v>ОТМ 1 Капитальный ремонт зданий и сооружений</v>
          </cell>
          <cell r="K236" t="str">
            <v>тыс.тенге</v>
          </cell>
        </row>
        <row r="237">
          <cell r="A237" t="str">
            <v>-_57Н</v>
          </cell>
          <cell r="H237" t="str">
            <v>57Н</v>
          </cell>
          <cell r="I237" t="str">
            <v>ОТМ 2 Ремонт и обслуживание ГМК</v>
          </cell>
        </row>
        <row r="238">
          <cell r="A238" t="str">
            <v>S_57</v>
          </cell>
          <cell r="H238" t="str">
            <v>57</v>
          </cell>
          <cell r="I238" t="str">
            <v>ОТМ 2 Ремонт и обслуживание ГМК</v>
          </cell>
          <cell r="K238" t="str">
            <v>тыс.тенге</v>
          </cell>
        </row>
        <row r="239">
          <cell r="A239" t="str">
            <v>-_58Н</v>
          </cell>
          <cell r="H239" t="str">
            <v>58Н</v>
          </cell>
          <cell r="I239" t="str">
            <v>ОТМ 3             (в натуральном выражении)</v>
          </cell>
        </row>
        <row r="240">
          <cell r="A240" t="str">
            <v>-_58</v>
          </cell>
          <cell r="H240" t="str">
            <v>58</v>
          </cell>
          <cell r="I240" t="str">
            <v>ОТМ 3             (в стоимостном выражении)</v>
          </cell>
          <cell r="K240" t="str">
            <v>тыс.тенге</v>
          </cell>
        </row>
        <row r="241">
          <cell r="A241" t="str">
            <v>-_59Н</v>
          </cell>
          <cell r="H241" t="str">
            <v>59Н</v>
          </cell>
          <cell r="I241" t="str">
            <v>ОТМ 4             (в натуральном выражении)</v>
          </cell>
        </row>
        <row r="242">
          <cell r="A242" t="str">
            <v>-_59</v>
          </cell>
          <cell r="H242" t="str">
            <v>59</v>
          </cell>
          <cell r="I242" t="str">
            <v>ОТМ 4             (в стоимостном выражении)</v>
          </cell>
          <cell r="K242" t="str">
            <v>тыс.тенге</v>
          </cell>
        </row>
        <row r="244">
          <cell r="A244" t="str">
            <v>-_</v>
          </cell>
          <cell r="I244" t="str">
            <v>,,,</v>
          </cell>
        </row>
        <row r="245">
          <cell r="A245" t="str">
            <v>-_4.4.2</v>
          </cell>
          <cell r="H245" t="str">
            <v>4.4.2</v>
          </cell>
          <cell r="I245" t="str">
            <v>Проект 2</v>
          </cell>
        </row>
        <row r="246">
          <cell r="A246" t="str">
            <v>-_</v>
          </cell>
          <cell r="I246" t="str">
            <v>Производственные целевые показатели проекта в натуральном выражении</v>
          </cell>
        </row>
        <row r="247">
          <cell r="A247" t="str">
            <v>-_</v>
          </cell>
          <cell r="I247" t="str">
            <v>Оценка доходов по проекту</v>
          </cell>
          <cell r="K247" t="str">
            <v>тыс.тенге</v>
          </cell>
        </row>
        <row r="248">
          <cell r="A248" t="str">
            <v>-_</v>
          </cell>
          <cell r="I248" t="str">
            <v>Всего затраты на ОТМ по проекту</v>
          </cell>
          <cell r="K248" t="str">
            <v>тыс.тенге</v>
          </cell>
        </row>
        <row r="249">
          <cell r="A249" t="str">
            <v>-_</v>
          </cell>
          <cell r="I249" t="str">
            <v>В том числе по основным программам:</v>
          </cell>
        </row>
        <row r="250">
          <cell r="A250" t="str">
            <v>-_60Н</v>
          </cell>
          <cell r="H250" t="str">
            <v>60Н</v>
          </cell>
          <cell r="I250" t="str">
            <v>ОТМ 1             (в натуральном выражении)</v>
          </cell>
        </row>
        <row r="251">
          <cell r="A251" t="str">
            <v>-_60</v>
          </cell>
          <cell r="H251" t="str">
            <v>60</v>
          </cell>
          <cell r="I251" t="str">
            <v>ОТМ 1             (в стоимостном выражении)</v>
          </cell>
          <cell r="K251" t="str">
            <v>тыс.тенге</v>
          </cell>
        </row>
        <row r="252">
          <cell r="A252" t="str">
            <v>-_61Н</v>
          </cell>
          <cell r="H252" t="str">
            <v>61Н</v>
          </cell>
          <cell r="I252" t="str">
            <v>ОТМ 2             (в натуральном выражении)</v>
          </cell>
        </row>
        <row r="253">
          <cell r="A253" t="str">
            <v>-_61</v>
          </cell>
          <cell r="H253" t="str">
            <v>61</v>
          </cell>
          <cell r="I253" t="str">
            <v>ОТМ 2             (в стоимостном выражении)</v>
          </cell>
          <cell r="K253" t="str">
            <v>тыс.тенге</v>
          </cell>
        </row>
        <row r="254">
          <cell r="A254" t="str">
            <v>-_62Н</v>
          </cell>
          <cell r="H254" t="str">
            <v>62Н</v>
          </cell>
          <cell r="I254" t="str">
            <v>ОТМ 3             (в натуральном выражении)</v>
          </cell>
        </row>
        <row r="255">
          <cell r="A255" t="str">
            <v>-_62</v>
          </cell>
          <cell r="H255" t="str">
            <v>62</v>
          </cell>
          <cell r="I255" t="str">
            <v>ОТМ 3             (в стоимостном выражении)</v>
          </cell>
          <cell r="K255" t="str">
            <v>тыс.тенге</v>
          </cell>
        </row>
        <row r="256">
          <cell r="A256" t="str">
            <v>-_63Н</v>
          </cell>
          <cell r="H256" t="str">
            <v>63Н</v>
          </cell>
          <cell r="I256" t="str">
            <v>ОТМ 4             (в натуральном выражении)</v>
          </cell>
        </row>
        <row r="257">
          <cell r="A257" t="str">
            <v>-_63</v>
          </cell>
          <cell r="H257" t="str">
            <v>63</v>
          </cell>
          <cell r="I257" t="str">
            <v>ОТМ 4             (в стоимостном выражении)</v>
          </cell>
          <cell r="K257" t="str">
            <v>тыс.тенге</v>
          </cell>
        </row>
        <row r="259">
          <cell r="A259" t="str">
            <v>-_</v>
          </cell>
          <cell r="I259" t="str">
            <v>,,,</v>
          </cell>
        </row>
        <row r="260">
          <cell r="A260" t="str">
            <v>-_4.4.3</v>
          </cell>
          <cell r="H260" t="str">
            <v>4.4.3</v>
          </cell>
          <cell r="I260" t="str">
            <v>Проект 3</v>
          </cell>
        </row>
        <row r="261">
          <cell r="A261" t="str">
            <v>-_</v>
          </cell>
          <cell r="I261" t="str">
            <v>Производственные целевые показатели проекта в натуральном выражении</v>
          </cell>
        </row>
        <row r="262">
          <cell r="A262" t="str">
            <v>-_</v>
          </cell>
          <cell r="I262" t="str">
            <v>Оценка доходов по проекту</v>
          </cell>
          <cell r="K262" t="str">
            <v>тыс.тенге</v>
          </cell>
        </row>
        <row r="263">
          <cell r="A263" t="str">
            <v>-_</v>
          </cell>
          <cell r="I263" t="str">
            <v>Всего затраты на ОТМ по проекту</v>
          </cell>
          <cell r="K263" t="str">
            <v>тыс.тенге</v>
          </cell>
        </row>
        <row r="264">
          <cell r="A264" t="str">
            <v>-_</v>
          </cell>
          <cell r="I264" t="str">
            <v>В том числе по основным программам:</v>
          </cell>
        </row>
        <row r="265">
          <cell r="A265" t="str">
            <v>-_64Н</v>
          </cell>
          <cell r="H265" t="str">
            <v>64Н</v>
          </cell>
          <cell r="I265" t="str">
            <v>ОТМ 1             (в натуральном выражении)</v>
          </cell>
        </row>
        <row r="266">
          <cell r="A266" t="str">
            <v>-_64</v>
          </cell>
          <cell r="H266" t="str">
            <v>64</v>
          </cell>
          <cell r="I266" t="str">
            <v>ОТМ 1             (в стоимостном выражении)</v>
          </cell>
          <cell r="K266" t="str">
            <v>тыс.тенге</v>
          </cell>
        </row>
        <row r="267">
          <cell r="A267" t="str">
            <v>-_65Н</v>
          </cell>
          <cell r="H267" t="str">
            <v>65Н</v>
          </cell>
          <cell r="I267" t="str">
            <v>ОТМ 2             (в натуральном выражении)</v>
          </cell>
        </row>
        <row r="268">
          <cell r="A268" t="str">
            <v>-_65</v>
          </cell>
          <cell r="H268" t="str">
            <v>65</v>
          </cell>
          <cell r="I268" t="str">
            <v>ОТМ 2             (в стоимостном выражении)</v>
          </cell>
          <cell r="K268" t="str">
            <v>тыс.тенге</v>
          </cell>
        </row>
        <row r="269">
          <cell r="A269" t="str">
            <v>-_66Н</v>
          </cell>
          <cell r="H269" t="str">
            <v>66Н</v>
          </cell>
          <cell r="I269" t="str">
            <v>ОТМ 3             (в натуральном выражении)</v>
          </cell>
        </row>
        <row r="270">
          <cell r="A270" t="str">
            <v>-_66</v>
          </cell>
          <cell r="H270" t="str">
            <v>66</v>
          </cell>
          <cell r="I270" t="str">
            <v>ОТМ 3             (в стоимостном выражении)</v>
          </cell>
          <cell r="K270" t="str">
            <v>тыс.тенге</v>
          </cell>
        </row>
        <row r="271">
          <cell r="A271" t="str">
            <v>-_67Н</v>
          </cell>
          <cell r="H271" t="str">
            <v>67Н</v>
          </cell>
          <cell r="I271" t="str">
            <v>ОТМ 4             (в натуральном выражении)</v>
          </cell>
        </row>
        <row r="272">
          <cell r="A272" t="str">
            <v>-_67</v>
          </cell>
          <cell r="H272" t="str">
            <v>67</v>
          </cell>
          <cell r="I272" t="str">
            <v>ОТМ 4             (в стоимостном выражении)</v>
          </cell>
          <cell r="K272" t="str">
            <v>тыс.тенге</v>
          </cell>
        </row>
        <row r="274">
          <cell r="A274" t="str">
            <v>-_</v>
          </cell>
          <cell r="I274" t="str">
            <v>,,,</v>
          </cell>
        </row>
        <row r="275">
          <cell r="A275" t="str">
            <v>-_Д5</v>
          </cell>
          <cell r="H275" t="str">
            <v>Д5</v>
          </cell>
          <cell r="I275" t="str">
            <v>добыча питьевой воды</v>
          </cell>
        </row>
        <row r="276">
          <cell r="A276" t="str">
            <v>-_5.1</v>
          </cell>
          <cell r="H276" t="str">
            <v>5.1</v>
          </cell>
          <cell r="I276" t="str">
            <v>Объем производства</v>
          </cell>
          <cell r="K276" t="str">
            <v>тыс. тонн</v>
          </cell>
        </row>
        <row r="277">
          <cell r="A277" t="str">
            <v>-_5.2</v>
          </cell>
          <cell r="H277" t="str">
            <v>5.2</v>
          </cell>
          <cell r="I277" t="str">
            <v>Оценка доходов по виду деятельности</v>
          </cell>
          <cell r="K277" t="str">
            <v>тыс.тенге</v>
          </cell>
        </row>
        <row r="278">
          <cell r="A278" t="str">
            <v>-_5.3</v>
          </cell>
          <cell r="H278" t="str">
            <v>5.3</v>
          </cell>
          <cell r="I278" t="str">
            <v>Всего затраты на ОТМ по виду деятельности</v>
          </cell>
          <cell r="K278" t="str">
            <v>тыс.тенге</v>
          </cell>
        </row>
        <row r="279">
          <cell r="A279" t="str">
            <v>-_5.4</v>
          </cell>
          <cell r="H279" t="str">
            <v>5.4</v>
          </cell>
          <cell r="I279" t="str">
            <v>В том числе по основным проектам</v>
          </cell>
        </row>
        <row r="280">
          <cell r="A280" t="str">
            <v>-_5.4.1</v>
          </cell>
          <cell r="H280" t="str">
            <v>5.4.1</v>
          </cell>
          <cell r="I280" t="str">
            <v>Проект 1</v>
          </cell>
        </row>
        <row r="281">
          <cell r="A281" t="str">
            <v>-_</v>
          </cell>
          <cell r="I281" t="str">
            <v>Производственные целевые показатели проекта в натуральном выражении</v>
          </cell>
        </row>
        <row r="282">
          <cell r="A282" t="str">
            <v>-_</v>
          </cell>
          <cell r="I282" t="str">
            <v>Оценка доходов по проекту</v>
          </cell>
          <cell r="K282" t="str">
            <v>тыс.тенге</v>
          </cell>
        </row>
        <row r="283">
          <cell r="A283" t="str">
            <v>-_</v>
          </cell>
          <cell r="I283" t="str">
            <v>Всего затраты на ОТМ по проекту</v>
          </cell>
          <cell r="K283" t="str">
            <v>тыс.тенге</v>
          </cell>
        </row>
        <row r="284">
          <cell r="A284" t="str">
            <v>-_</v>
          </cell>
          <cell r="I284" t="str">
            <v>В том числе по основным программам:</v>
          </cell>
        </row>
        <row r="285">
          <cell r="A285" t="str">
            <v>-_68Н</v>
          </cell>
          <cell r="H285" t="str">
            <v>68Н</v>
          </cell>
          <cell r="I285" t="str">
            <v>ОТМ 1 Подземный ремонт скважин</v>
          </cell>
          <cell r="K285" t="str">
            <v>скв.</v>
          </cell>
        </row>
        <row r="286">
          <cell r="A286" t="str">
            <v>S_68</v>
          </cell>
          <cell r="H286" t="str">
            <v>68</v>
          </cell>
          <cell r="I286" t="str">
            <v>ОТМ 1 Подземный ремонт скважин</v>
          </cell>
          <cell r="K286" t="str">
            <v>тыс.тенге</v>
          </cell>
        </row>
        <row r="287">
          <cell r="A287" t="str">
            <v>-_69Н</v>
          </cell>
          <cell r="H287" t="str">
            <v>69Н</v>
          </cell>
          <cell r="I287" t="str">
            <v>ОТМ 2 Капитальный ремонт зданий и сооружении</v>
          </cell>
        </row>
        <row r="288">
          <cell r="A288" t="str">
            <v>S_69</v>
          </cell>
          <cell r="H288" t="str">
            <v>69</v>
          </cell>
          <cell r="I288" t="str">
            <v>ОТМ 2 Капитальный ремонт зданий и сооружении</v>
          </cell>
          <cell r="K288" t="str">
            <v>тыс.тенге</v>
          </cell>
        </row>
        <row r="289">
          <cell r="A289" t="str">
            <v>-_70Н</v>
          </cell>
          <cell r="H289" t="str">
            <v>70Н</v>
          </cell>
          <cell r="I289" t="str">
            <v>ОТМ 3 Капитальный ремонт трубопроводов</v>
          </cell>
          <cell r="K289" t="str">
            <v>км.</v>
          </cell>
        </row>
        <row r="290">
          <cell r="A290" t="str">
            <v>S_70</v>
          </cell>
          <cell r="H290" t="str">
            <v>70</v>
          </cell>
          <cell r="I290" t="str">
            <v>ОТМ 3 Капитальный ремонт трубопроводов</v>
          </cell>
          <cell r="K290" t="str">
            <v>тыс.тенге</v>
          </cell>
        </row>
        <row r="291">
          <cell r="A291" t="str">
            <v>-_71Н</v>
          </cell>
          <cell r="H291" t="str">
            <v>71Н</v>
          </cell>
          <cell r="I291" t="str">
            <v>ОТМ 4 Капитальный ремонт нефтепромыслового оборудования</v>
          </cell>
        </row>
        <row r="292">
          <cell r="A292" t="str">
            <v>S_71</v>
          </cell>
          <cell r="H292" t="str">
            <v>71</v>
          </cell>
          <cell r="I292" t="str">
            <v>ОТМ 4 Капитальный ремонт нефтепромыслового оборудования</v>
          </cell>
          <cell r="K292" t="str">
            <v>тыс.тенге</v>
          </cell>
        </row>
        <row r="293">
          <cell r="H293" t="str">
            <v>72Н</v>
          </cell>
          <cell r="I293" t="str">
            <v>ОТМ 5 Капитальный ремонт энергетического оборудования</v>
          </cell>
        </row>
        <row r="294">
          <cell r="A294" t="str">
            <v>S_72</v>
          </cell>
          <cell r="H294" t="str">
            <v>72</v>
          </cell>
          <cell r="I294" t="str">
            <v>ОТМ 5 Капитальный ремонт энергетического оборудования</v>
          </cell>
          <cell r="K294" t="str">
            <v>тыс.тенге</v>
          </cell>
        </row>
        <row r="295">
          <cell r="A295" t="str">
            <v>-_5.4.2</v>
          </cell>
          <cell r="H295" t="str">
            <v>5.4.2</v>
          </cell>
          <cell r="I295" t="str">
            <v>Проект 2</v>
          </cell>
        </row>
        <row r="296">
          <cell r="A296" t="str">
            <v>-_</v>
          </cell>
          <cell r="I296" t="str">
            <v>Производственные целевые показатели проекта в натуральном выражении</v>
          </cell>
        </row>
        <row r="297">
          <cell r="A297" t="str">
            <v>-_</v>
          </cell>
          <cell r="I297" t="str">
            <v>Оценка доходов по проекту</v>
          </cell>
          <cell r="K297" t="str">
            <v>тыс.тенге</v>
          </cell>
        </row>
        <row r="298">
          <cell r="A298" t="str">
            <v>-_</v>
          </cell>
          <cell r="I298" t="str">
            <v>Всего затраты на ОТМ по проекту</v>
          </cell>
          <cell r="K298" t="str">
            <v>тыс.тенге</v>
          </cell>
        </row>
        <row r="299">
          <cell r="A299" t="str">
            <v>-_</v>
          </cell>
          <cell r="I299" t="str">
            <v>В том числе по основным программам:</v>
          </cell>
        </row>
        <row r="300">
          <cell r="A300" t="str">
            <v>-_73Н</v>
          </cell>
          <cell r="H300" t="str">
            <v>73Н</v>
          </cell>
          <cell r="I300" t="str">
            <v>ОТМ 1             (в натуральном выражении)</v>
          </cell>
        </row>
        <row r="301">
          <cell r="A301" t="str">
            <v>-_73</v>
          </cell>
          <cell r="H301" t="str">
            <v>73</v>
          </cell>
          <cell r="I301" t="str">
            <v>ОТМ 1             (в стоимостном выражении)</v>
          </cell>
          <cell r="K301" t="str">
            <v>тыс.тенге</v>
          </cell>
        </row>
        <row r="302">
          <cell r="A302" t="str">
            <v>-_74Н</v>
          </cell>
          <cell r="H302" t="str">
            <v>74Н</v>
          </cell>
          <cell r="I302" t="str">
            <v>ОТМ 2             (в натуральном выражении)</v>
          </cell>
        </row>
        <row r="303">
          <cell r="A303" t="str">
            <v>-_74</v>
          </cell>
          <cell r="H303" t="str">
            <v>74</v>
          </cell>
          <cell r="I303" t="str">
            <v>ОТМ 2             (в стоимостном выражении)</v>
          </cell>
          <cell r="K303" t="str">
            <v>тыс.тенге</v>
          </cell>
        </row>
        <row r="304">
          <cell r="A304" t="str">
            <v>-_75Н</v>
          </cell>
          <cell r="H304" t="str">
            <v>75Н</v>
          </cell>
          <cell r="I304" t="str">
            <v>ОТМ 3             (в натуральном выражении)</v>
          </cell>
        </row>
        <row r="305">
          <cell r="A305" t="str">
            <v>-_75</v>
          </cell>
          <cell r="H305" t="str">
            <v>75</v>
          </cell>
          <cell r="I305" t="str">
            <v>ОТМ 3             (в стоимостном выражении)</v>
          </cell>
          <cell r="K305" t="str">
            <v>тыс.тенге</v>
          </cell>
        </row>
        <row r="306">
          <cell r="A306" t="str">
            <v>-_76Н</v>
          </cell>
          <cell r="H306" t="str">
            <v>76Н</v>
          </cell>
          <cell r="I306" t="str">
            <v>ОТМ 4             (в натуральном выражении)</v>
          </cell>
        </row>
        <row r="307">
          <cell r="A307" t="str">
            <v>-_76</v>
          </cell>
          <cell r="H307" t="str">
            <v>76</v>
          </cell>
          <cell r="I307" t="str">
            <v>ОТМ 4             (в стоимостном выражении)</v>
          </cell>
          <cell r="K307" t="str">
            <v>тыс.тенге</v>
          </cell>
        </row>
        <row r="309">
          <cell r="A309" t="str">
            <v>-_</v>
          </cell>
          <cell r="I309" t="str">
            <v>,,,</v>
          </cell>
        </row>
        <row r="310">
          <cell r="A310" t="str">
            <v>-_5.4.3</v>
          </cell>
          <cell r="H310" t="str">
            <v>5.4.3</v>
          </cell>
          <cell r="I310" t="str">
            <v>Проект 3</v>
          </cell>
        </row>
        <row r="311">
          <cell r="A311" t="str">
            <v>-_</v>
          </cell>
          <cell r="I311" t="str">
            <v>Производственные целевые показатели проекта в натуральном выражении</v>
          </cell>
        </row>
        <row r="312">
          <cell r="A312" t="str">
            <v>-_</v>
          </cell>
          <cell r="I312" t="str">
            <v>Оценка доходов по проекту</v>
          </cell>
          <cell r="K312" t="str">
            <v>тыс.тенге</v>
          </cell>
        </row>
        <row r="313">
          <cell r="A313" t="str">
            <v>-_</v>
          </cell>
          <cell r="I313" t="str">
            <v>Всего затраты на ОТМ по проекту</v>
          </cell>
          <cell r="K313" t="str">
            <v>тыс.тенге</v>
          </cell>
        </row>
        <row r="314">
          <cell r="A314" t="str">
            <v>-_</v>
          </cell>
          <cell r="I314" t="str">
            <v>В том числе по основным программам:</v>
          </cell>
        </row>
        <row r="315">
          <cell r="A315" t="str">
            <v>-_77Н</v>
          </cell>
          <cell r="H315" t="str">
            <v>77Н</v>
          </cell>
          <cell r="I315" t="str">
            <v>ОТМ 1             (в натуральном выражении)</v>
          </cell>
        </row>
        <row r="316">
          <cell r="A316" t="str">
            <v>-_77</v>
          </cell>
          <cell r="H316" t="str">
            <v>77</v>
          </cell>
          <cell r="I316" t="str">
            <v>ОТМ 1             (в стоимостном выражении)</v>
          </cell>
          <cell r="K316" t="str">
            <v>тыс.тенге</v>
          </cell>
        </row>
        <row r="317">
          <cell r="A317" t="str">
            <v>-_78Н</v>
          </cell>
          <cell r="H317" t="str">
            <v>78Н</v>
          </cell>
          <cell r="I317" t="str">
            <v>ОТМ 2             (в натуральном выражении)</v>
          </cell>
        </row>
        <row r="318">
          <cell r="A318" t="str">
            <v>-_78</v>
          </cell>
          <cell r="H318" t="str">
            <v>78</v>
          </cell>
          <cell r="I318" t="str">
            <v>ОТМ 2             (в стоимостном выражении)</v>
          </cell>
          <cell r="K318" t="str">
            <v>тыс.тенге</v>
          </cell>
        </row>
        <row r="319">
          <cell r="A319" t="str">
            <v>-_79Н</v>
          </cell>
          <cell r="H319" t="str">
            <v>79Н</v>
          </cell>
          <cell r="I319" t="str">
            <v>ОТМ 3             (в натуральном выражении)</v>
          </cell>
        </row>
        <row r="320">
          <cell r="A320" t="str">
            <v>-_79</v>
          </cell>
          <cell r="H320" t="str">
            <v>79</v>
          </cell>
          <cell r="I320" t="str">
            <v>ОТМ 3             (в стоимостном выражении)</v>
          </cell>
          <cell r="K320" t="str">
            <v>тыс.тенге</v>
          </cell>
        </row>
        <row r="321">
          <cell r="A321" t="str">
            <v>-_80Н</v>
          </cell>
          <cell r="H321" t="str">
            <v>80Н</v>
          </cell>
          <cell r="I321" t="str">
            <v>ОТМ 4             (в натуральном выражении)</v>
          </cell>
        </row>
        <row r="322">
          <cell r="A322" t="str">
            <v>-_80</v>
          </cell>
          <cell r="H322" t="str">
            <v>80</v>
          </cell>
          <cell r="I322" t="str">
            <v>ОТМ 4             (в стоимостном выражении)</v>
          </cell>
          <cell r="K322" t="str">
            <v>тыс.тенге</v>
          </cell>
        </row>
        <row r="324">
          <cell r="A324" t="str">
            <v>-_</v>
          </cell>
          <cell r="I324" t="str">
            <v>,,,</v>
          </cell>
        </row>
        <row r="325">
          <cell r="A325" t="str">
            <v>-_Д6</v>
          </cell>
          <cell r="H325" t="str">
            <v>Д6</v>
          </cell>
          <cell r="I325" t="str">
            <v>прочие виды продукции (работ,услуг)</v>
          </cell>
        </row>
        <row r="326">
          <cell r="A326" t="str">
            <v>-_6.1</v>
          </cell>
          <cell r="H326" t="str">
            <v>6.1</v>
          </cell>
          <cell r="I326" t="str">
            <v>Объем производства</v>
          </cell>
        </row>
        <row r="327">
          <cell r="A327" t="str">
            <v>-_6.2</v>
          </cell>
          <cell r="H327" t="str">
            <v>6.2</v>
          </cell>
          <cell r="I327" t="str">
            <v>Оценка доходов по виду деятельности</v>
          </cell>
          <cell r="K327" t="str">
            <v>тыс.тенге</v>
          </cell>
        </row>
        <row r="328">
          <cell r="A328" t="str">
            <v>-_6.3</v>
          </cell>
          <cell r="H328" t="str">
            <v>6.3</v>
          </cell>
          <cell r="I328" t="str">
            <v>Всего затраты на ОТМ по виду деятельности</v>
          </cell>
          <cell r="K328" t="str">
            <v>тыс.тенге</v>
          </cell>
        </row>
        <row r="329">
          <cell r="A329" t="str">
            <v>-_6.4</v>
          </cell>
          <cell r="H329" t="str">
            <v>6.4</v>
          </cell>
          <cell r="I329" t="str">
            <v>В том числе по основным проектам</v>
          </cell>
        </row>
        <row r="330">
          <cell r="A330" t="str">
            <v>-_6.4.1</v>
          </cell>
          <cell r="H330" t="str">
            <v>6.4.1</v>
          </cell>
          <cell r="I330" t="str">
            <v>Проект 1</v>
          </cell>
        </row>
        <row r="331">
          <cell r="A331" t="str">
            <v>-_</v>
          </cell>
          <cell r="I331" t="str">
            <v>Производственные целевые показатели проекта в натуральном выражении</v>
          </cell>
        </row>
        <row r="332">
          <cell r="A332" t="str">
            <v>-_</v>
          </cell>
          <cell r="I332" t="str">
            <v>Оценка доходов по проекту</v>
          </cell>
          <cell r="K332" t="str">
            <v>тыс.тенге</v>
          </cell>
        </row>
        <row r="333">
          <cell r="A333" t="str">
            <v>-_</v>
          </cell>
          <cell r="I333" t="str">
            <v>Всего затраты на ОТМ по проекту</v>
          </cell>
          <cell r="K333" t="str">
            <v>тыс.тенге</v>
          </cell>
        </row>
        <row r="334">
          <cell r="A334" t="str">
            <v>-_</v>
          </cell>
          <cell r="I334" t="str">
            <v>В том числе по основным программам:</v>
          </cell>
        </row>
        <row r="335">
          <cell r="A335" t="str">
            <v>-_81Н</v>
          </cell>
          <cell r="H335" t="str">
            <v>81Н</v>
          </cell>
          <cell r="I335" t="str">
            <v>ОТМ 1             (в натуральном выражении)</v>
          </cell>
        </row>
        <row r="336">
          <cell r="A336" t="str">
            <v>-_81</v>
          </cell>
          <cell r="H336" t="str">
            <v>81</v>
          </cell>
          <cell r="I336" t="str">
            <v>ОТМ 1             (в стоимостном выражении)</v>
          </cell>
          <cell r="K336" t="str">
            <v>тыс.тенге</v>
          </cell>
        </row>
        <row r="337">
          <cell r="A337" t="str">
            <v>-_82Н</v>
          </cell>
          <cell r="H337" t="str">
            <v>82Н</v>
          </cell>
          <cell r="I337" t="str">
            <v>ОТМ 2             (в натуральном выражении)</v>
          </cell>
        </row>
        <row r="338">
          <cell r="A338" t="str">
            <v>-_82</v>
          </cell>
          <cell r="H338" t="str">
            <v>82</v>
          </cell>
          <cell r="I338" t="str">
            <v>ОТМ 2             (в стоимостном выражении)</v>
          </cell>
          <cell r="K338" t="str">
            <v>тыс.тенге</v>
          </cell>
        </row>
        <row r="339">
          <cell r="A339" t="str">
            <v>-_83Н</v>
          </cell>
          <cell r="H339" t="str">
            <v>83Н</v>
          </cell>
          <cell r="I339" t="str">
            <v>ОТМ 3             (в натуральном выражении)</v>
          </cell>
        </row>
        <row r="340">
          <cell r="A340" t="str">
            <v>-_83</v>
          </cell>
          <cell r="H340" t="str">
            <v>83</v>
          </cell>
          <cell r="I340" t="str">
            <v>ОТМ 3             (в стоимостном выражении)</v>
          </cell>
          <cell r="K340" t="str">
            <v>тыс.тенге</v>
          </cell>
        </row>
        <row r="341">
          <cell r="A341" t="str">
            <v>-_84Н</v>
          </cell>
          <cell r="H341" t="str">
            <v>84Н</v>
          </cell>
          <cell r="I341" t="str">
            <v>ОТМ 4             (в натуральном выражении)</v>
          </cell>
        </row>
        <row r="342">
          <cell r="A342" t="str">
            <v>-_84</v>
          </cell>
          <cell r="H342" t="str">
            <v>84</v>
          </cell>
          <cell r="I342" t="str">
            <v>ОТМ 4             (в стоимостном выражении)</v>
          </cell>
          <cell r="K342" t="str">
            <v>тыс.тенге</v>
          </cell>
        </row>
        <row r="344">
          <cell r="A344" t="str">
            <v>-_</v>
          </cell>
          <cell r="I344" t="str">
            <v>,,,</v>
          </cell>
        </row>
        <row r="345">
          <cell r="A345" t="str">
            <v>-_6.4.2</v>
          </cell>
          <cell r="H345" t="str">
            <v>6.4.2</v>
          </cell>
          <cell r="I345" t="str">
            <v>Проект 2</v>
          </cell>
        </row>
        <row r="346">
          <cell r="A346" t="str">
            <v>-_</v>
          </cell>
          <cell r="I346" t="str">
            <v>Производственные целевые показатели проекта в натуральном выражении</v>
          </cell>
        </row>
        <row r="347">
          <cell r="A347" t="str">
            <v>-_</v>
          </cell>
          <cell r="I347" t="str">
            <v>Оценка доходов по проекту</v>
          </cell>
          <cell r="K347" t="str">
            <v>тыс.тенге</v>
          </cell>
        </row>
        <row r="348">
          <cell r="A348" t="str">
            <v>-_</v>
          </cell>
          <cell r="I348" t="str">
            <v>Всего затраты на ОТМ по проекту</v>
          </cell>
          <cell r="K348" t="str">
            <v>тыс.тенге</v>
          </cell>
        </row>
        <row r="349">
          <cell r="A349" t="str">
            <v>-_</v>
          </cell>
          <cell r="I349" t="str">
            <v>В том числе по основным программам:</v>
          </cell>
        </row>
        <row r="350">
          <cell r="A350" t="str">
            <v>-_85Н</v>
          </cell>
          <cell r="H350" t="str">
            <v>85Н</v>
          </cell>
          <cell r="I350" t="str">
            <v>ОТМ 1             (в натуральном выражении)</v>
          </cell>
        </row>
        <row r="351">
          <cell r="A351" t="str">
            <v>-_85</v>
          </cell>
          <cell r="H351" t="str">
            <v>85</v>
          </cell>
          <cell r="I351" t="str">
            <v>ОТМ 1             (в стоимостном выражении)</v>
          </cell>
          <cell r="K351" t="str">
            <v>тыс.тенге</v>
          </cell>
        </row>
        <row r="352">
          <cell r="A352" t="str">
            <v>-_86Н</v>
          </cell>
          <cell r="H352" t="str">
            <v>86Н</v>
          </cell>
          <cell r="I352" t="str">
            <v>ОТМ 2             (в натуральном выражении)</v>
          </cell>
        </row>
        <row r="353">
          <cell r="A353" t="str">
            <v>-_86</v>
          </cell>
          <cell r="H353" t="str">
            <v>86</v>
          </cell>
          <cell r="I353" t="str">
            <v>ОТМ 2             (в стоимостном выражении)</v>
          </cell>
          <cell r="K353" t="str">
            <v>тыс.тенге</v>
          </cell>
        </row>
        <row r="354">
          <cell r="A354" t="str">
            <v>-_87Н</v>
          </cell>
          <cell r="H354" t="str">
            <v>87Н</v>
          </cell>
          <cell r="I354" t="str">
            <v>ОТМ 3             (в натуральном выражении)</v>
          </cell>
        </row>
        <row r="355">
          <cell r="A355" t="str">
            <v>-_87</v>
          </cell>
          <cell r="H355" t="str">
            <v>87</v>
          </cell>
          <cell r="I355" t="str">
            <v>ОТМ 3             (в стоимостном выражении)</v>
          </cell>
          <cell r="K355" t="str">
            <v>тыс.тенге</v>
          </cell>
        </row>
        <row r="356">
          <cell r="A356" t="str">
            <v>-_88Н</v>
          </cell>
          <cell r="H356" t="str">
            <v>88Н</v>
          </cell>
          <cell r="I356" t="str">
            <v>ОТМ 4             (в натуральном выражении)</v>
          </cell>
        </row>
        <row r="357">
          <cell r="A357" t="str">
            <v>-_88</v>
          </cell>
          <cell r="H357" t="str">
            <v>88</v>
          </cell>
          <cell r="I357" t="str">
            <v>ОТМ 4             (в стоимостном выражении)</v>
          </cell>
          <cell r="K357" t="str">
            <v>тыс.тенге</v>
          </cell>
        </row>
        <row r="359">
          <cell r="A359" t="str">
            <v>-_</v>
          </cell>
          <cell r="I359" t="str">
            <v>,,,</v>
          </cell>
        </row>
        <row r="360">
          <cell r="A360" t="str">
            <v>-_6.4.3</v>
          </cell>
          <cell r="H360" t="str">
            <v>6.4.3</v>
          </cell>
          <cell r="I360" t="str">
            <v>Проект 3</v>
          </cell>
        </row>
        <row r="361">
          <cell r="A361" t="str">
            <v>-_</v>
          </cell>
          <cell r="I361" t="str">
            <v>Производственные целевые показатели проекта в натуральном выражении</v>
          </cell>
        </row>
        <row r="362">
          <cell r="A362" t="str">
            <v>-_</v>
          </cell>
          <cell r="I362" t="str">
            <v>Оценка доходов по проекту</v>
          </cell>
          <cell r="K362" t="str">
            <v>тыс.тенге</v>
          </cell>
        </row>
        <row r="363">
          <cell r="A363" t="str">
            <v>-_</v>
          </cell>
          <cell r="I363" t="str">
            <v>Всего затраты на ОТМ по проекту</v>
          </cell>
          <cell r="K363" t="str">
            <v>тыс.тенге</v>
          </cell>
        </row>
        <row r="364">
          <cell r="A364" t="str">
            <v>-_</v>
          </cell>
          <cell r="I364" t="str">
            <v>В том числе по основным программам:</v>
          </cell>
        </row>
        <row r="365">
          <cell r="A365" t="str">
            <v>-_89Н</v>
          </cell>
          <cell r="H365" t="str">
            <v>89Н</v>
          </cell>
          <cell r="I365" t="str">
            <v>ОТМ 1             (в натуральном выражении)</v>
          </cell>
        </row>
        <row r="366">
          <cell r="A366" t="str">
            <v>-_89</v>
          </cell>
          <cell r="H366" t="str">
            <v>89</v>
          </cell>
          <cell r="I366" t="str">
            <v>ОТМ 1             (в стоимостном выражении)</v>
          </cell>
          <cell r="K366" t="str">
            <v>тыс.тенге</v>
          </cell>
        </row>
        <row r="367">
          <cell r="A367" t="str">
            <v>-_90Н</v>
          </cell>
          <cell r="H367" t="str">
            <v>90Н</v>
          </cell>
          <cell r="I367" t="str">
            <v>ОТМ 2             (в натуральном выражении)</v>
          </cell>
        </row>
        <row r="368">
          <cell r="A368" t="str">
            <v>-_90</v>
          </cell>
          <cell r="H368" t="str">
            <v>90</v>
          </cell>
          <cell r="I368" t="str">
            <v>ОТМ 2             (в стоимостном выражении)</v>
          </cell>
          <cell r="K368" t="str">
            <v>тыс.тенге</v>
          </cell>
        </row>
        <row r="369">
          <cell r="A369" t="str">
            <v>-_91Н</v>
          </cell>
          <cell r="H369" t="str">
            <v>91Н</v>
          </cell>
          <cell r="I369" t="str">
            <v>ОТМ 3             (в натуральном выражении)</v>
          </cell>
        </row>
        <row r="370">
          <cell r="A370" t="str">
            <v>-_91</v>
          </cell>
          <cell r="H370" t="str">
            <v>91</v>
          </cell>
          <cell r="I370" t="str">
            <v>ОТМ 3             (в стоимостном выражении)</v>
          </cell>
          <cell r="K370" t="str">
            <v>тыс.тенге</v>
          </cell>
        </row>
        <row r="371">
          <cell r="A371" t="str">
            <v>-_92Н</v>
          </cell>
          <cell r="H371" t="str">
            <v>92Н</v>
          </cell>
          <cell r="I371" t="str">
            <v>ОТМ 4             (в натуральном выражении)</v>
          </cell>
        </row>
        <row r="372">
          <cell r="A372" t="str">
            <v>-_92</v>
          </cell>
          <cell r="H372" t="str">
            <v>92</v>
          </cell>
          <cell r="I372" t="str">
            <v>ОТМ 4             (в стоимостном выражении)</v>
          </cell>
          <cell r="K372" t="str">
            <v>тыс.тенге</v>
          </cell>
        </row>
        <row r="374">
          <cell r="A374" t="str">
            <v>-_</v>
          </cell>
          <cell r="I374" t="str">
            <v>,,,</v>
          </cell>
        </row>
        <row r="375">
          <cell r="A375" t="str">
            <v>-_Д7</v>
          </cell>
          <cell r="H375" t="str">
            <v>Д7</v>
          </cell>
          <cell r="I375" t="str">
            <v>Проекты развития социальной сферы</v>
          </cell>
          <cell r="K375" t="str">
            <v>тыс.тенге</v>
          </cell>
        </row>
        <row r="376">
          <cell r="A376" t="str">
            <v>-_7.1</v>
          </cell>
          <cell r="H376" t="str">
            <v>7.1</v>
          </cell>
          <cell r="I376" t="str">
            <v>Развитие г. Астана</v>
          </cell>
          <cell r="K376" t="str">
            <v>тыс.тенге</v>
          </cell>
        </row>
        <row r="377">
          <cell r="A377" t="str">
            <v>-_93Н</v>
          </cell>
          <cell r="H377" t="str">
            <v>93Н</v>
          </cell>
          <cell r="I377" t="str">
            <v>Объекты соцкультбыта (в натуральном выражении)</v>
          </cell>
          <cell r="K377" t="str">
            <v>объекты</v>
          </cell>
        </row>
        <row r="378">
          <cell r="A378" t="str">
            <v>I_93</v>
          </cell>
          <cell r="H378" t="str">
            <v>93</v>
          </cell>
          <cell r="I378" t="str">
            <v>(в стоимостном выражении)</v>
          </cell>
          <cell r="K378" t="str">
            <v>тыс.тенге</v>
          </cell>
        </row>
        <row r="379">
          <cell r="A379" t="str">
            <v>-_94Н</v>
          </cell>
          <cell r="H379" t="str">
            <v>94Н</v>
          </cell>
          <cell r="I379" t="str">
            <v>Объекты жилищного строительства (в натуральном выражении)</v>
          </cell>
          <cell r="K379" t="str">
            <v>объекты</v>
          </cell>
        </row>
        <row r="380">
          <cell r="A380" t="str">
            <v>I_94</v>
          </cell>
          <cell r="H380" t="str">
            <v>94</v>
          </cell>
          <cell r="I380" t="str">
            <v>(в стоимостном выражении)</v>
          </cell>
          <cell r="K380" t="str">
            <v>тыс.тенге</v>
          </cell>
        </row>
        <row r="381">
          <cell r="A381" t="str">
            <v>-_95Н</v>
          </cell>
          <cell r="H381" t="str">
            <v>95Н</v>
          </cell>
          <cell r="I381" t="str">
            <v>Объект № n (в натуральном выражении)</v>
          </cell>
          <cell r="K381" t="str">
            <v>объекты</v>
          </cell>
        </row>
        <row r="382">
          <cell r="A382" t="str">
            <v>-_95</v>
          </cell>
          <cell r="H382" t="str">
            <v>95</v>
          </cell>
          <cell r="I382" t="str">
            <v>(в стоимостном выражении)</v>
          </cell>
          <cell r="K382" t="str">
            <v>тыс.тенге</v>
          </cell>
        </row>
        <row r="383">
          <cell r="A383" t="str">
            <v>-_7.2</v>
          </cell>
          <cell r="H383" t="str">
            <v>7.2</v>
          </cell>
          <cell r="I383" t="str">
            <v>Развитие регионов Республики Казахстан</v>
          </cell>
          <cell r="K383" t="str">
            <v>тыс.тенге</v>
          </cell>
        </row>
        <row r="384">
          <cell r="A384" t="str">
            <v>-_96Н</v>
          </cell>
          <cell r="H384" t="str">
            <v>96Н</v>
          </cell>
          <cell r="I384" t="str">
            <v>Объекты соцкультбыта (в натуральном выражении)</v>
          </cell>
          <cell r="K384" t="str">
            <v>объекты</v>
          </cell>
        </row>
        <row r="385">
          <cell r="A385" t="str">
            <v>I_96</v>
          </cell>
          <cell r="H385" t="str">
            <v>96</v>
          </cell>
          <cell r="I385" t="str">
            <v>(в стоимостном выражении)</v>
          </cell>
          <cell r="K385" t="str">
            <v>тыс.тенге</v>
          </cell>
        </row>
        <row r="386">
          <cell r="A386" t="str">
            <v>-_97Н</v>
          </cell>
          <cell r="H386" t="str">
            <v>97Н</v>
          </cell>
          <cell r="I386" t="str">
            <v>Объекты жилищного строительства (в натуральном выражении)</v>
          </cell>
          <cell r="K386" t="str">
            <v>объекты</v>
          </cell>
        </row>
        <row r="387">
          <cell r="A387" t="str">
            <v>I_97</v>
          </cell>
          <cell r="H387" t="str">
            <v>97</v>
          </cell>
          <cell r="I387" t="str">
            <v>(в стоимостном выражении)</v>
          </cell>
          <cell r="K387" t="str">
            <v>тыс.тенге</v>
          </cell>
        </row>
        <row r="388">
          <cell r="A388" t="str">
            <v>-_98Н</v>
          </cell>
          <cell r="H388" t="str">
            <v>98Н</v>
          </cell>
          <cell r="I388" t="str">
            <v>Объект № n (в натуральном выражении)</v>
          </cell>
          <cell r="K388" t="str">
            <v>объекты</v>
          </cell>
        </row>
        <row r="389">
          <cell r="A389" t="str">
            <v>_98</v>
          </cell>
          <cell r="H389" t="str">
            <v>98</v>
          </cell>
          <cell r="I389" t="str">
            <v>(в стоимостном выражении)</v>
          </cell>
          <cell r="K389" t="str">
            <v>тыс.тенге</v>
          </cell>
        </row>
        <row r="390">
          <cell r="A390" t="str">
            <v>_</v>
          </cell>
          <cell r="I390" t="str">
            <v>Всего затраты на ОТМ</v>
          </cell>
          <cell r="K390" t="str">
            <v>тыс.тенге</v>
          </cell>
        </row>
        <row r="391">
          <cell r="A391" t="str">
            <v>_</v>
          </cell>
        </row>
        <row r="392">
          <cell r="A392" t="str">
            <v>_</v>
          </cell>
        </row>
        <row r="393">
          <cell r="A393" t="str">
            <v>_</v>
          </cell>
        </row>
        <row r="394">
          <cell r="A394" t="str">
            <v>_</v>
          </cell>
        </row>
        <row r="395">
          <cell r="A395" t="str">
            <v>_</v>
          </cell>
        </row>
        <row r="396">
          <cell r="A396" t="str">
            <v>_</v>
          </cell>
        </row>
        <row r="397">
          <cell r="A397" t="str">
            <v>_</v>
          </cell>
        </row>
        <row r="398">
          <cell r="A398" t="str">
            <v>_</v>
          </cell>
        </row>
        <row r="399">
          <cell r="A399" t="str">
            <v>_</v>
          </cell>
        </row>
        <row r="400">
          <cell r="A400" t="str">
            <v>_</v>
          </cell>
        </row>
        <row r="401">
          <cell r="A401" t="str">
            <v>_</v>
          </cell>
        </row>
        <row r="402">
          <cell r="A402" t="str">
            <v>_</v>
          </cell>
        </row>
        <row r="403">
          <cell r="A403" t="str">
            <v>_</v>
          </cell>
        </row>
        <row r="404">
          <cell r="A404" t="str">
            <v>_</v>
          </cell>
        </row>
        <row r="405">
          <cell r="A405" t="str">
            <v>_</v>
          </cell>
        </row>
        <row r="406">
          <cell r="A406" t="str">
            <v>_</v>
          </cell>
        </row>
        <row r="407">
          <cell r="A407" t="str">
            <v>_</v>
          </cell>
        </row>
        <row r="408">
          <cell r="A408" t="str">
            <v>_</v>
          </cell>
        </row>
        <row r="409">
          <cell r="A409" t="str">
            <v>_</v>
          </cell>
        </row>
        <row r="410">
          <cell r="A410" t="str">
            <v>_</v>
          </cell>
        </row>
        <row r="411">
          <cell r="A411" t="str">
            <v>_</v>
          </cell>
        </row>
        <row r="412">
          <cell r="A412" t="str">
            <v>_</v>
          </cell>
        </row>
        <row r="413">
          <cell r="A413" t="str">
            <v>_</v>
          </cell>
        </row>
        <row r="414">
          <cell r="A414" t="str">
            <v>_</v>
          </cell>
        </row>
        <row r="415">
          <cell r="A415" t="str">
            <v>_</v>
          </cell>
        </row>
        <row r="416">
          <cell r="A416" t="str">
            <v>_</v>
          </cell>
        </row>
        <row r="417">
          <cell r="A417" t="str">
            <v>_</v>
          </cell>
        </row>
        <row r="418">
          <cell r="A418" t="str">
            <v>_</v>
          </cell>
        </row>
        <row r="419">
          <cell r="A419" t="str">
            <v>_</v>
          </cell>
        </row>
        <row r="420">
          <cell r="A420" t="str">
            <v>_</v>
          </cell>
        </row>
        <row r="421">
          <cell r="A421" t="str">
            <v>_</v>
          </cell>
        </row>
        <row r="422">
          <cell r="A422" t="str">
            <v>_</v>
          </cell>
        </row>
        <row r="423">
          <cell r="A423" t="str">
            <v>_</v>
          </cell>
        </row>
        <row r="424">
          <cell r="A424" t="str">
            <v>_</v>
          </cell>
        </row>
        <row r="425">
          <cell r="A425" t="str">
            <v>_</v>
          </cell>
        </row>
        <row r="426">
          <cell r="A426" t="str">
            <v>_</v>
          </cell>
        </row>
        <row r="427">
          <cell r="A427" t="str">
            <v>_</v>
          </cell>
        </row>
        <row r="428">
          <cell r="A428" t="str">
            <v>_</v>
          </cell>
        </row>
        <row r="429">
          <cell r="A429" t="str">
            <v>_</v>
          </cell>
        </row>
        <row r="430">
          <cell r="A430" t="str">
            <v>_</v>
          </cell>
        </row>
        <row r="431">
          <cell r="A431" t="str">
            <v>_</v>
          </cell>
        </row>
        <row r="432">
          <cell r="A432" t="str">
            <v>_</v>
          </cell>
        </row>
        <row r="433">
          <cell r="A433" t="str">
            <v>_</v>
          </cell>
        </row>
        <row r="434">
          <cell r="A434" t="str">
            <v>_</v>
          </cell>
        </row>
        <row r="435">
          <cell r="A435" t="str">
            <v>_</v>
          </cell>
        </row>
        <row r="436">
          <cell r="A436" t="str">
            <v>_</v>
          </cell>
        </row>
        <row r="437">
          <cell r="A437" t="str">
            <v>_</v>
          </cell>
        </row>
        <row r="438">
          <cell r="A438" t="str">
            <v>_</v>
          </cell>
        </row>
        <row r="439">
          <cell r="A439" t="str">
            <v>_</v>
          </cell>
        </row>
        <row r="440">
          <cell r="A440" t="str">
            <v>_</v>
          </cell>
        </row>
        <row r="441">
          <cell r="A441" t="str">
            <v>_</v>
          </cell>
        </row>
        <row r="442">
          <cell r="A442" t="str">
            <v>_</v>
          </cell>
        </row>
        <row r="443">
          <cell r="A443" t="str">
            <v>_</v>
          </cell>
        </row>
        <row r="444">
          <cell r="A444" t="str">
            <v>_</v>
          </cell>
        </row>
        <row r="445">
          <cell r="A445" t="str">
            <v>_</v>
          </cell>
        </row>
        <row r="446">
          <cell r="A446" t="str">
            <v>_</v>
          </cell>
        </row>
        <row r="447">
          <cell r="A447" t="str">
            <v>_</v>
          </cell>
        </row>
        <row r="448">
          <cell r="A448" t="str">
            <v>_</v>
          </cell>
        </row>
        <row r="449">
          <cell r="A449" t="str">
            <v>_</v>
          </cell>
        </row>
        <row r="450">
          <cell r="A450" t="str">
            <v>_</v>
          </cell>
        </row>
        <row r="451">
          <cell r="A451" t="str">
            <v>_</v>
          </cell>
        </row>
        <row r="452">
          <cell r="A452" t="str">
            <v>_</v>
          </cell>
        </row>
        <row r="453">
          <cell r="A453" t="str">
            <v>_</v>
          </cell>
        </row>
        <row r="454">
          <cell r="A454" t="str">
            <v>_</v>
          </cell>
        </row>
        <row r="455">
          <cell r="A455" t="str">
            <v>_</v>
          </cell>
        </row>
        <row r="456">
          <cell r="A456" t="str">
            <v>_</v>
          </cell>
        </row>
        <row r="457">
          <cell r="A457" t="str">
            <v>_</v>
          </cell>
        </row>
        <row r="458">
          <cell r="A458" t="str">
            <v>_</v>
          </cell>
        </row>
        <row r="459">
          <cell r="A459" t="str">
            <v>_</v>
          </cell>
        </row>
        <row r="460">
          <cell r="A460" t="str">
            <v>_</v>
          </cell>
        </row>
        <row r="461">
          <cell r="A461" t="str">
            <v>_</v>
          </cell>
        </row>
        <row r="462">
          <cell r="A462" t="str">
            <v>_</v>
          </cell>
        </row>
        <row r="463">
          <cell r="A463" t="str">
            <v>_</v>
          </cell>
        </row>
        <row r="464">
          <cell r="A464" t="str">
            <v>_</v>
          </cell>
        </row>
        <row r="465">
          <cell r="A465" t="str">
            <v>_</v>
          </cell>
        </row>
        <row r="466">
          <cell r="A466" t="str">
            <v>_</v>
          </cell>
        </row>
        <row r="467">
          <cell r="A467" t="str">
            <v>_</v>
          </cell>
        </row>
        <row r="468">
          <cell r="A468" t="str">
            <v>_</v>
          </cell>
        </row>
        <row r="469">
          <cell r="A469" t="str">
            <v>_</v>
          </cell>
        </row>
        <row r="470">
          <cell r="A470" t="str">
            <v>_</v>
          </cell>
        </row>
        <row r="471">
          <cell r="A471" t="str">
            <v>_</v>
          </cell>
        </row>
        <row r="472">
          <cell r="A472" t="str">
            <v>_</v>
          </cell>
        </row>
        <row r="473">
          <cell r="A473" t="str">
            <v>_</v>
          </cell>
        </row>
        <row r="474">
          <cell r="A474" t="str">
            <v>_</v>
          </cell>
        </row>
        <row r="475">
          <cell r="A475" t="str">
            <v>_</v>
          </cell>
        </row>
        <row r="476">
          <cell r="A476" t="str">
            <v>_</v>
          </cell>
        </row>
        <row r="477">
          <cell r="A477" t="str">
            <v>_</v>
          </cell>
        </row>
        <row r="478">
          <cell r="A478" t="str">
            <v>_</v>
          </cell>
        </row>
        <row r="479">
          <cell r="A479" t="str">
            <v>_</v>
          </cell>
        </row>
        <row r="480">
          <cell r="A480" t="str">
            <v>_</v>
          </cell>
        </row>
        <row r="481">
          <cell r="A481" t="str">
            <v>_</v>
          </cell>
        </row>
        <row r="482">
          <cell r="A482" t="str">
            <v>_</v>
          </cell>
        </row>
        <row r="483">
          <cell r="A483" t="str">
            <v>_</v>
          </cell>
        </row>
        <row r="484">
          <cell r="A484" t="str">
            <v>_</v>
          </cell>
        </row>
        <row r="485">
          <cell r="A485" t="str">
            <v>_</v>
          </cell>
        </row>
        <row r="486">
          <cell r="A486" t="str">
            <v>_</v>
          </cell>
        </row>
        <row r="487">
          <cell r="A487" t="str">
            <v>_</v>
          </cell>
        </row>
        <row r="488">
          <cell r="A488" t="str">
            <v>_</v>
          </cell>
        </row>
        <row r="489">
          <cell r="A489" t="str">
            <v>_</v>
          </cell>
        </row>
        <row r="490">
          <cell r="A490" t="str">
            <v>_</v>
          </cell>
        </row>
        <row r="491">
          <cell r="A491" t="str">
            <v>_</v>
          </cell>
        </row>
        <row r="492">
          <cell r="A492" t="str">
            <v>_</v>
          </cell>
        </row>
        <row r="493">
          <cell r="A493" t="str">
            <v>_</v>
          </cell>
        </row>
        <row r="494">
          <cell r="A494" t="str">
            <v>_</v>
          </cell>
        </row>
        <row r="495">
          <cell r="A495" t="str">
            <v>_</v>
          </cell>
        </row>
        <row r="496">
          <cell r="A496" t="str">
            <v>_</v>
          </cell>
        </row>
        <row r="497">
          <cell r="A497" t="str">
            <v>_</v>
          </cell>
        </row>
        <row r="498">
          <cell r="A498" t="str">
            <v>_</v>
          </cell>
        </row>
        <row r="499">
          <cell r="A499" t="str">
            <v>_</v>
          </cell>
        </row>
        <row r="500">
          <cell r="A500" t="str">
            <v>_</v>
          </cell>
        </row>
        <row r="501">
          <cell r="A501" t="str">
            <v>_</v>
          </cell>
        </row>
        <row r="502">
          <cell r="A502" t="str">
            <v>_</v>
          </cell>
        </row>
        <row r="503">
          <cell r="A503" t="str">
            <v>_</v>
          </cell>
        </row>
        <row r="504">
          <cell r="A504" t="str">
            <v>_</v>
          </cell>
        </row>
        <row r="505">
          <cell r="A505" t="str">
            <v>_</v>
          </cell>
        </row>
        <row r="506">
          <cell r="A506" t="str">
            <v>_</v>
          </cell>
        </row>
        <row r="507">
          <cell r="A507" t="str">
            <v>_</v>
          </cell>
        </row>
        <row r="508">
          <cell r="A508" t="str">
            <v>_</v>
          </cell>
        </row>
        <row r="509">
          <cell r="A509" t="str">
            <v>_</v>
          </cell>
        </row>
        <row r="510">
          <cell r="A510" t="str">
            <v>_</v>
          </cell>
        </row>
        <row r="511">
          <cell r="A511" t="str">
            <v>_</v>
          </cell>
        </row>
        <row r="512">
          <cell r="A512" t="str">
            <v>_</v>
          </cell>
        </row>
        <row r="513">
          <cell r="A513" t="str">
            <v>_</v>
          </cell>
        </row>
        <row r="514">
          <cell r="A514" t="str">
            <v>_</v>
          </cell>
        </row>
        <row r="515">
          <cell r="A515" t="str">
            <v>_</v>
          </cell>
        </row>
        <row r="516">
          <cell r="A516" t="str">
            <v>_</v>
          </cell>
        </row>
        <row r="517">
          <cell r="A517" t="str">
            <v>_</v>
          </cell>
        </row>
        <row r="518">
          <cell r="A518" t="str">
            <v>_</v>
          </cell>
        </row>
        <row r="519">
          <cell r="A519" t="str">
            <v>_</v>
          </cell>
        </row>
        <row r="520">
          <cell r="A520" t="str">
            <v>_</v>
          </cell>
        </row>
        <row r="521">
          <cell r="A521" t="str">
            <v>_</v>
          </cell>
        </row>
        <row r="522">
          <cell r="A522" t="str">
            <v>_</v>
          </cell>
        </row>
        <row r="523">
          <cell r="A523" t="str">
            <v>_</v>
          </cell>
        </row>
        <row r="524">
          <cell r="A524" t="str">
            <v>_</v>
          </cell>
        </row>
        <row r="525">
          <cell r="A525" t="str">
            <v>_</v>
          </cell>
        </row>
        <row r="526">
          <cell r="A526" t="str">
            <v>_</v>
          </cell>
        </row>
        <row r="527">
          <cell r="A527" t="str">
            <v>_</v>
          </cell>
        </row>
        <row r="528">
          <cell r="A528" t="str">
            <v>_</v>
          </cell>
        </row>
        <row r="529">
          <cell r="A529" t="str">
            <v>_</v>
          </cell>
        </row>
        <row r="530">
          <cell r="A530" t="str">
            <v>_</v>
          </cell>
        </row>
        <row r="531">
          <cell r="A531" t="str">
            <v>_</v>
          </cell>
        </row>
        <row r="532">
          <cell r="A532" t="str">
            <v>_</v>
          </cell>
        </row>
        <row r="533">
          <cell r="A533" t="str">
            <v>_</v>
          </cell>
        </row>
        <row r="534">
          <cell r="A534" t="str">
            <v>_</v>
          </cell>
        </row>
        <row r="535">
          <cell r="A535" t="str">
            <v>_</v>
          </cell>
        </row>
        <row r="536">
          <cell r="A536" t="str">
            <v>_</v>
          </cell>
        </row>
        <row r="537">
          <cell r="A537" t="str">
            <v>_</v>
          </cell>
        </row>
        <row r="538">
          <cell r="A538" t="str">
            <v>_</v>
          </cell>
        </row>
        <row r="539">
          <cell r="A539" t="str">
            <v>_</v>
          </cell>
        </row>
        <row r="540">
          <cell r="A540" t="str">
            <v>_</v>
          </cell>
        </row>
        <row r="541">
          <cell r="A541" t="str">
            <v>_</v>
          </cell>
        </row>
        <row r="542">
          <cell r="A542" t="str">
            <v>_</v>
          </cell>
        </row>
        <row r="543">
          <cell r="A543" t="str">
            <v>_</v>
          </cell>
        </row>
        <row r="544">
          <cell r="A544" t="str">
            <v>_</v>
          </cell>
        </row>
        <row r="545">
          <cell r="A545" t="str">
            <v>_</v>
          </cell>
        </row>
        <row r="546">
          <cell r="A546" t="str">
            <v>_</v>
          </cell>
        </row>
        <row r="547">
          <cell r="A547" t="str">
            <v>_</v>
          </cell>
        </row>
        <row r="548">
          <cell r="A548" t="str">
            <v>_</v>
          </cell>
        </row>
        <row r="549">
          <cell r="A549" t="str">
            <v>_</v>
          </cell>
        </row>
        <row r="550">
          <cell r="A550" t="str">
            <v>_</v>
          </cell>
        </row>
        <row r="551">
          <cell r="A551" t="str">
            <v>_</v>
          </cell>
        </row>
        <row r="552">
          <cell r="A552" t="str">
            <v>_</v>
          </cell>
        </row>
        <row r="553">
          <cell r="A553" t="str">
            <v>_</v>
          </cell>
        </row>
        <row r="554">
          <cell r="A554" t="str">
            <v>_</v>
          </cell>
        </row>
        <row r="555">
          <cell r="A555" t="str">
            <v>_</v>
          </cell>
        </row>
        <row r="556">
          <cell r="A556" t="str">
            <v>_</v>
          </cell>
        </row>
        <row r="557">
          <cell r="A557" t="str">
            <v>_</v>
          </cell>
        </row>
        <row r="558">
          <cell r="A558" t="str">
            <v>_</v>
          </cell>
        </row>
        <row r="559">
          <cell r="A559" t="str">
            <v>_</v>
          </cell>
        </row>
        <row r="560">
          <cell r="A560" t="str">
            <v>_</v>
          </cell>
        </row>
        <row r="561">
          <cell r="A561" t="str">
            <v>_</v>
          </cell>
        </row>
        <row r="562">
          <cell r="A562" t="str">
            <v>_</v>
          </cell>
        </row>
        <row r="563">
          <cell r="A563" t="str">
            <v>_</v>
          </cell>
        </row>
        <row r="564">
          <cell r="A564" t="str">
            <v>_</v>
          </cell>
        </row>
        <row r="565">
          <cell r="A565" t="str">
            <v>_</v>
          </cell>
        </row>
        <row r="566">
          <cell r="A566" t="str">
            <v>_</v>
          </cell>
        </row>
        <row r="567">
          <cell r="A567" t="str">
            <v>_</v>
          </cell>
        </row>
        <row r="568">
          <cell r="A568" t="str">
            <v>_</v>
          </cell>
        </row>
        <row r="569">
          <cell r="A569" t="str">
            <v>_</v>
          </cell>
        </row>
        <row r="570">
          <cell r="A570" t="str">
            <v>_</v>
          </cell>
        </row>
        <row r="571">
          <cell r="A571" t="str">
            <v>_</v>
          </cell>
        </row>
        <row r="572">
          <cell r="A572" t="str">
            <v>_</v>
          </cell>
        </row>
        <row r="573">
          <cell r="A573" t="str">
            <v>_</v>
          </cell>
        </row>
        <row r="574">
          <cell r="A574" t="str">
            <v>_</v>
          </cell>
        </row>
        <row r="575">
          <cell r="A575" t="str">
            <v>_</v>
          </cell>
        </row>
        <row r="576">
          <cell r="A576" t="str">
            <v>_</v>
          </cell>
        </row>
        <row r="577">
          <cell r="A577" t="str">
            <v>_</v>
          </cell>
        </row>
        <row r="578">
          <cell r="A578" t="str">
            <v>_</v>
          </cell>
        </row>
        <row r="579">
          <cell r="A579" t="str">
            <v>_</v>
          </cell>
        </row>
        <row r="580">
          <cell r="A580" t="str">
            <v>_</v>
          </cell>
        </row>
        <row r="581">
          <cell r="A581" t="str">
            <v>_</v>
          </cell>
        </row>
        <row r="582">
          <cell r="A582" t="str">
            <v>_</v>
          </cell>
        </row>
        <row r="583">
          <cell r="A583" t="str">
            <v>_</v>
          </cell>
        </row>
        <row r="584">
          <cell r="A584" t="str">
            <v>_</v>
          </cell>
        </row>
        <row r="585">
          <cell r="A585" t="str">
            <v>_</v>
          </cell>
        </row>
        <row r="586">
          <cell r="A586" t="str">
            <v>_</v>
          </cell>
        </row>
        <row r="587">
          <cell r="A587" t="str">
            <v>_</v>
          </cell>
        </row>
        <row r="588">
          <cell r="A588" t="str">
            <v>_</v>
          </cell>
        </row>
        <row r="589">
          <cell r="A589" t="str">
            <v>_</v>
          </cell>
        </row>
        <row r="590">
          <cell r="A590" t="str">
            <v>_</v>
          </cell>
        </row>
        <row r="591">
          <cell r="A591" t="str">
            <v>_</v>
          </cell>
        </row>
        <row r="592">
          <cell r="A592" t="str">
            <v>_</v>
          </cell>
        </row>
        <row r="593">
          <cell r="A593" t="str">
            <v>_</v>
          </cell>
        </row>
        <row r="594">
          <cell r="A594" t="str">
            <v>_</v>
          </cell>
        </row>
        <row r="595">
          <cell r="A595" t="str">
            <v>_</v>
          </cell>
        </row>
        <row r="596">
          <cell r="A596" t="str">
            <v>_</v>
          </cell>
        </row>
        <row r="597">
          <cell r="A597" t="str">
            <v>_</v>
          </cell>
        </row>
        <row r="598">
          <cell r="A598" t="str">
            <v>_</v>
          </cell>
        </row>
        <row r="599">
          <cell r="A599" t="str">
            <v>_</v>
          </cell>
        </row>
        <row r="600">
          <cell r="A600" t="str">
            <v>_</v>
          </cell>
        </row>
        <row r="601">
          <cell r="A601" t="str">
            <v>_</v>
          </cell>
        </row>
        <row r="602">
          <cell r="A602" t="str">
            <v>_</v>
          </cell>
        </row>
        <row r="603">
          <cell r="A603" t="str">
            <v>_</v>
          </cell>
        </row>
        <row r="604">
          <cell r="A604" t="str">
            <v>_</v>
          </cell>
        </row>
        <row r="605">
          <cell r="A605" t="str">
            <v>_</v>
          </cell>
        </row>
        <row r="606">
          <cell r="A606" t="str">
            <v>_</v>
          </cell>
        </row>
        <row r="607">
          <cell r="A607" t="str">
            <v>_</v>
          </cell>
        </row>
        <row r="608">
          <cell r="A608" t="str">
            <v>_</v>
          </cell>
        </row>
        <row r="609">
          <cell r="A609" t="str">
            <v>_</v>
          </cell>
        </row>
        <row r="610">
          <cell r="A610" t="str">
            <v>_</v>
          </cell>
        </row>
        <row r="611">
          <cell r="A611" t="str">
            <v>_</v>
          </cell>
        </row>
        <row r="612">
          <cell r="A612" t="str">
            <v>_</v>
          </cell>
        </row>
        <row r="613">
          <cell r="A613" t="str">
            <v>_</v>
          </cell>
        </row>
        <row r="614">
          <cell r="A614" t="str">
            <v>_</v>
          </cell>
        </row>
        <row r="615">
          <cell r="A615" t="str">
            <v>_</v>
          </cell>
        </row>
        <row r="616">
          <cell r="A616" t="str">
            <v>_</v>
          </cell>
        </row>
        <row r="617">
          <cell r="A617" t="str">
            <v>_</v>
          </cell>
        </row>
        <row r="618">
          <cell r="A618" t="str">
            <v>_</v>
          </cell>
        </row>
        <row r="619">
          <cell r="A619" t="str">
            <v>_</v>
          </cell>
        </row>
        <row r="620">
          <cell r="A620" t="str">
            <v>_</v>
          </cell>
        </row>
        <row r="621">
          <cell r="A621" t="str">
            <v>_</v>
          </cell>
        </row>
        <row r="622">
          <cell r="A622" t="str">
            <v>_</v>
          </cell>
        </row>
        <row r="623">
          <cell r="A623" t="str">
            <v>_</v>
          </cell>
        </row>
        <row r="624">
          <cell r="A624" t="str">
            <v>_</v>
          </cell>
        </row>
        <row r="625">
          <cell r="A625" t="str">
            <v>_</v>
          </cell>
        </row>
        <row r="626">
          <cell r="A626" t="str">
            <v>_</v>
          </cell>
        </row>
        <row r="627">
          <cell r="A627" t="str">
            <v>_</v>
          </cell>
        </row>
        <row r="628">
          <cell r="A628" t="str">
            <v>_</v>
          </cell>
        </row>
        <row r="629">
          <cell r="A629" t="str">
            <v>_</v>
          </cell>
        </row>
        <row r="630">
          <cell r="A630" t="str">
            <v>_</v>
          </cell>
        </row>
        <row r="631">
          <cell r="A631" t="str">
            <v>_</v>
          </cell>
        </row>
        <row r="632">
          <cell r="A632" t="str">
            <v>_</v>
          </cell>
        </row>
        <row r="633">
          <cell r="A633" t="str">
            <v>_</v>
          </cell>
        </row>
        <row r="634">
          <cell r="A634" t="str">
            <v>_</v>
          </cell>
        </row>
        <row r="635">
          <cell r="A635" t="str">
            <v>_</v>
          </cell>
        </row>
        <row r="636">
          <cell r="A636" t="str">
            <v>_</v>
          </cell>
        </row>
        <row r="637">
          <cell r="A637" t="str">
            <v>_</v>
          </cell>
        </row>
        <row r="638">
          <cell r="A638" t="str">
            <v>_</v>
          </cell>
        </row>
        <row r="639">
          <cell r="A639" t="str">
            <v>_</v>
          </cell>
        </row>
        <row r="640">
          <cell r="A640" t="str">
            <v>_</v>
          </cell>
        </row>
        <row r="641">
          <cell r="A641" t="str">
            <v>_</v>
          </cell>
        </row>
        <row r="642">
          <cell r="A642" t="str">
            <v>_</v>
          </cell>
        </row>
        <row r="643">
          <cell r="A643" t="str">
            <v>_</v>
          </cell>
        </row>
        <row r="644">
          <cell r="A644" t="str">
            <v>_</v>
          </cell>
        </row>
        <row r="645">
          <cell r="A645" t="str">
            <v>_</v>
          </cell>
        </row>
        <row r="646">
          <cell r="A646" t="str">
            <v>_</v>
          </cell>
        </row>
        <row r="647">
          <cell r="A647" t="str">
            <v>_</v>
          </cell>
        </row>
        <row r="648">
          <cell r="A648" t="str">
            <v>_</v>
          </cell>
        </row>
        <row r="649">
          <cell r="A649" t="str">
            <v>_</v>
          </cell>
        </row>
        <row r="650">
          <cell r="A650" t="str">
            <v>_</v>
          </cell>
        </row>
        <row r="651">
          <cell r="A651" t="str">
            <v>_</v>
          </cell>
        </row>
        <row r="652">
          <cell r="A652" t="str">
            <v>_</v>
          </cell>
        </row>
        <row r="653">
          <cell r="A653" t="str">
            <v>_</v>
          </cell>
        </row>
        <row r="654">
          <cell r="A654" t="str">
            <v>_</v>
          </cell>
        </row>
        <row r="655">
          <cell r="A655" t="str">
            <v>_</v>
          </cell>
        </row>
        <row r="656">
          <cell r="A656" t="str">
            <v>_</v>
          </cell>
        </row>
        <row r="657">
          <cell r="A657" t="str">
            <v>_</v>
          </cell>
        </row>
        <row r="658">
          <cell r="A658" t="str">
            <v>_</v>
          </cell>
        </row>
        <row r="659">
          <cell r="A659" t="str">
            <v>_</v>
          </cell>
        </row>
        <row r="660">
          <cell r="A660" t="str">
            <v>_</v>
          </cell>
        </row>
        <row r="661">
          <cell r="A661" t="str">
            <v>_</v>
          </cell>
        </row>
        <row r="662">
          <cell r="A662" t="str">
            <v>_</v>
          </cell>
        </row>
        <row r="663">
          <cell r="A663" t="str">
            <v>_</v>
          </cell>
        </row>
        <row r="664">
          <cell r="A664" t="str">
            <v>_</v>
          </cell>
        </row>
        <row r="665">
          <cell r="A665" t="str">
            <v>_</v>
          </cell>
        </row>
        <row r="666">
          <cell r="A666" t="str">
            <v>_</v>
          </cell>
        </row>
        <row r="667">
          <cell r="A667" t="str">
            <v>_</v>
          </cell>
        </row>
        <row r="668">
          <cell r="A668" t="str">
            <v>_</v>
          </cell>
        </row>
        <row r="669">
          <cell r="A669" t="str">
            <v>_</v>
          </cell>
        </row>
        <row r="670">
          <cell r="A670" t="str">
            <v>_</v>
          </cell>
        </row>
        <row r="671">
          <cell r="A671" t="str">
            <v>_</v>
          </cell>
        </row>
        <row r="672">
          <cell r="A672" t="str">
            <v>_</v>
          </cell>
        </row>
        <row r="673">
          <cell r="A673" t="str">
            <v>_</v>
          </cell>
        </row>
        <row r="674">
          <cell r="A674" t="str">
            <v>_</v>
          </cell>
        </row>
        <row r="675">
          <cell r="A675" t="str">
            <v>_</v>
          </cell>
        </row>
        <row r="676">
          <cell r="A676" t="str">
            <v>_</v>
          </cell>
        </row>
        <row r="677">
          <cell r="A677" t="str">
            <v>_</v>
          </cell>
        </row>
        <row r="678">
          <cell r="A678" t="str">
            <v>_</v>
          </cell>
        </row>
        <row r="679">
          <cell r="A679" t="str">
            <v>_</v>
          </cell>
        </row>
        <row r="680">
          <cell r="A680" t="str">
            <v>_</v>
          </cell>
        </row>
        <row r="681">
          <cell r="A681" t="str">
            <v>_</v>
          </cell>
        </row>
        <row r="682">
          <cell r="A682" t="str">
            <v>_</v>
          </cell>
        </row>
        <row r="683">
          <cell r="A683" t="str">
            <v>_</v>
          </cell>
        </row>
        <row r="684">
          <cell r="A684" t="str">
            <v>_</v>
          </cell>
        </row>
        <row r="685">
          <cell r="A685" t="str">
            <v>_</v>
          </cell>
        </row>
        <row r="686">
          <cell r="A686" t="str">
            <v>_</v>
          </cell>
        </row>
        <row r="687">
          <cell r="A687" t="str">
            <v>_</v>
          </cell>
        </row>
        <row r="688">
          <cell r="A688" t="str">
            <v>_</v>
          </cell>
        </row>
        <row r="689">
          <cell r="A689" t="str">
            <v>_</v>
          </cell>
        </row>
        <row r="690">
          <cell r="A690" t="str">
            <v>_</v>
          </cell>
        </row>
        <row r="691">
          <cell r="A691" t="str">
            <v>_</v>
          </cell>
        </row>
        <row r="692">
          <cell r="A692" t="str">
            <v>_</v>
          </cell>
        </row>
        <row r="693">
          <cell r="A693" t="str">
            <v>_</v>
          </cell>
        </row>
        <row r="694">
          <cell r="A694" t="str">
            <v>_</v>
          </cell>
        </row>
        <row r="695">
          <cell r="A695" t="str">
            <v>_</v>
          </cell>
        </row>
        <row r="696">
          <cell r="A696" t="str">
            <v>_</v>
          </cell>
        </row>
        <row r="697">
          <cell r="A697" t="str">
            <v>_</v>
          </cell>
        </row>
        <row r="698">
          <cell r="A698" t="str">
            <v>_</v>
          </cell>
        </row>
        <row r="699">
          <cell r="A699" t="str">
            <v>_</v>
          </cell>
        </row>
        <row r="700">
          <cell r="A700" t="str">
            <v>_</v>
          </cell>
        </row>
        <row r="701">
          <cell r="A701" t="str">
            <v>_</v>
          </cell>
        </row>
        <row r="702">
          <cell r="A702" t="str">
            <v>_</v>
          </cell>
        </row>
        <row r="703">
          <cell r="A703" t="str">
            <v>_</v>
          </cell>
        </row>
        <row r="704">
          <cell r="A704" t="str">
            <v>_</v>
          </cell>
        </row>
        <row r="705">
          <cell r="A705" t="str">
            <v>_</v>
          </cell>
        </row>
        <row r="706">
          <cell r="A706" t="str">
            <v>_</v>
          </cell>
        </row>
        <row r="707">
          <cell r="A707" t="str">
            <v>_</v>
          </cell>
        </row>
        <row r="708">
          <cell r="A708" t="str">
            <v>_</v>
          </cell>
        </row>
        <row r="709">
          <cell r="A709" t="str">
            <v>_</v>
          </cell>
        </row>
        <row r="710">
          <cell r="A710" t="str">
            <v>_</v>
          </cell>
        </row>
        <row r="711">
          <cell r="A711" t="str">
            <v>_</v>
          </cell>
        </row>
        <row r="712">
          <cell r="A712" t="str">
            <v>_</v>
          </cell>
        </row>
        <row r="713">
          <cell r="A713" t="str">
            <v>_</v>
          </cell>
        </row>
        <row r="714">
          <cell r="A714" t="str">
            <v>_</v>
          </cell>
        </row>
        <row r="715">
          <cell r="A715" t="str">
            <v>_</v>
          </cell>
        </row>
        <row r="716">
          <cell r="A716" t="str">
            <v>_</v>
          </cell>
        </row>
        <row r="717">
          <cell r="A717" t="str">
            <v>_</v>
          </cell>
        </row>
        <row r="718">
          <cell r="A718" t="str">
            <v>_</v>
          </cell>
        </row>
        <row r="719">
          <cell r="A719" t="str">
            <v>_</v>
          </cell>
        </row>
        <row r="720">
          <cell r="A720" t="str">
            <v>_</v>
          </cell>
        </row>
        <row r="721">
          <cell r="A721" t="str">
            <v>_</v>
          </cell>
        </row>
        <row r="722">
          <cell r="A722" t="str">
            <v>_</v>
          </cell>
        </row>
        <row r="723">
          <cell r="A723" t="str">
            <v>_</v>
          </cell>
        </row>
        <row r="724">
          <cell r="A724" t="str">
            <v>_</v>
          </cell>
        </row>
        <row r="725">
          <cell r="A725" t="str">
            <v>_</v>
          </cell>
        </row>
        <row r="726">
          <cell r="A726" t="str">
            <v>_</v>
          </cell>
        </row>
        <row r="727">
          <cell r="A727" t="str">
            <v>_</v>
          </cell>
        </row>
        <row r="728">
          <cell r="A728" t="str">
            <v>_</v>
          </cell>
        </row>
        <row r="729">
          <cell r="A729" t="str">
            <v>_</v>
          </cell>
        </row>
        <row r="730">
          <cell r="A730" t="str">
            <v>_</v>
          </cell>
        </row>
        <row r="731">
          <cell r="A731" t="str">
            <v>_</v>
          </cell>
        </row>
        <row r="732">
          <cell r="A732" t="str">
            <v>_</v>
          </cell>
        </row>
        <row r="733">
          <cell r="A733" t="str">
            <v>_</v>
          </cell>
        </row>
        <row r="734">
          <cell r="A734" t="str">
            <v>_</v>
          </cell>
        </row>
        <row r="735">
          <cell r="A735" t="str">
            <v>_</v>
          </cell>
        </row>
        <row r="736">
          <cell r="A736" t="str">
            <v>_</v>
          </cell>
        </row>
        <row r="737">
          <cell r="A737" t="str">
            <v>_</v>
          </cell>
        </row>
        <row r="738">
          <cell r="A738" t="str">
            <v>_</v>
          </cell>
        </row>
        <row r="739">
          <cell r="A739" t="str">
            <v>_</v>
          </cell>
        </row>
        <row r="740">
          <cell r="A740" t="str">
            <v>_</v>
          </cell>
        </row>
        <row r="741">
          <cell r="A741" t="str">
            <v>_</v>
          </cell>
        </row>
        <row r="742">
          <cell r="A742" t="str">
            <v>_</v>
          </cell>
        </row>
        <row r="743">
          <cell r="A743" t="str">
            <v>_</v>
          </cell>
        </row>
        <row r="744">
          <cell r="A744" t="str">
            <v>_</v>
          </cell>
        </row>
        <row r="745">
          <cell r="A745" t="str">
            <v>_</v>
          </cell>
        </row>
        <row r="746">
          <cell r="A746" t="str">
            <v>_</v>
          </cell>
        </row>
        <row r="747">
          <cell r="A747" t="str">
            <v>_</v>
          </cell>
        </row>
        <row r="748">
          <cell r="A748" t="str">
            <v>_</v>
          </cell>
        </row>
        <row r="749">
          <cell r="A749" t="str">
            <v>_</v>
          </cell>
        </row>
        <row r="750">
          <cell r="A750" t="str">
            <v>_</v>
          </cell>
        </row>
        <row r="751">
          <cell r="A751" t="str">
            <v>_</v>
          </cell>
        </row>
        <row r="752">
          <cell r="A752" t="str">
            <v>_</v>
          </cell>
        </row>
        <row r="753">
          <cell r="A753" t="str">
            <v>_</v>
          </cell>
        </row>
        <row r="754">
          <cell r="A754" t="str">
            <v>_</v>
          </cell>
        </row>
        <row r="755">
          <cell r="A755" t="str">
            <v>_</v>
          </cell>
        </row>
        <row r="756">
          <cell r="A756" t="str">
            <v>_</v>
          </cell>
        </row>
        <row r="757">
          <cell r="A757" t="str">
            <v>_</v>
          </cell>
        </row>
        <row r="758">
          <cell r="A758" t="str">
            <v>_</v>
          </cell>
        </row>
        <row r="759">
          <cell r="A759" t="str">
            <v>_</v>
          </cell>
        </row>
        <row r="760">
          <cell r="A760" t="str">
            <v>_</v>
          </cell>
        </row>
        <row r="761">
          <cell r="A761" t="str">
            <v>_</v>
          </cell>
        </row>
        <row r="762">
          <cell r="A762" t="str">
            <v>_</v>
          </cell>
        </row>
        <row r="763">
          <cell r="A763" t="str">
            <v>_</v>
          </cell>
        </row>
        <row r="764">
          <cell r="A764" t="str">
            <v>_</v>
          </cell>
        </row>
        <row r="765">
          <cell r="A765" t="str">
            <v>_</v>
          </cell>
        </row>
        <row r="766">
          <cell r="A766" t="str">
            <v>_</v>
          </cell>
        </row>
        <row r="767">
          <cell r="A767" t="str">
            <v>_</v>
          </cell>
        </row>
        <row r="768">
          <cell r="A768" t="str">
            <v>_</v>
          </cell>
        </row>
        <row r="769">
          <cell r="A769" t="str">
            <v>_</v>
          </cell>
        </row>
        <row r="770">
          <cell r="A770" t="str">
            <v>_</v>
          </cell>
        </row>
        <row r="771">
          <cell r="A771" t="str">
            <v>_</v>
          </cell>
        </row>
        <row r="772">
          <cell r="A772" t="str">
            <v>_</v>
          </cell>
        </row>
        <row r="773">
          <cell r="A773" t="str">
            <v>_</v>
          </cell>
        </row>
        <row r="774">
          <cell r="A774" t="str">
            <v>_</v>
          </cell>
        </row>
        <row r="775">
          <cell r="A775" t="str">
            <v>_</v>
          </cell>
        </row>
        <row r="776">
          <cell r="A776" t="str">
            <v>_</v>
          </cell>
        </row>
        <row r="777">
          <cell r="A777" t="str">
            <v>_</v>
          </cell>
        </row>
        <row r="778">
          <cell r="A778" t="str">
            <v>_</v>
          </cell>
        </row>
        <row r="779">
          <cell r="A779" t="str">
            <v>_</v>
          </cell>
        </row>
        <row r="780">
          <cell r="A780" t="str">
            <v>_</v>
          </cell>
        </row>
        <row r="781">
          <cell r="A781" t="str">
            <v>_</v>
          </cell>
        </row>
        <row r="782">
          <cell r="A782" t="str">
            <v>_</v>
          </cell>
        </row>
        <row r="783">
          <cell r="A783" t="str">
            <v>_</v>
          </cell>
        </row>
        <row r="784">
          <cell r="A784" t="str">
            <v>_</v>
          </cell>
        </row>
        <row r="785">
          <cell r="A785" t="str">
            <v>_</v>
          </cell>
        </row>
        <row r="786">
          <cell r="A786" t="str">
            <v>_</v>
          </cell>
        </row>
        <row r="787">
          <cell r="A787" t="str">
            <v>_</v>
          </cell>
        </row>
        <row r="788">
          <cell r="A788" t="str">
            <v>_</v>
          </cell>
        </row>
        <row r="789">
          <cell r="A789" t="str">
            <v>_</v>
          </cell>
        </row>
        <row r="790">
          <cell r="A790" t="str">
            <v>_</v>
          </cell>
        </row>
        <row r="791">
          <cell r="A791" t="str">
            <v>_</v>
          </cell>
        </row>
        <row r="792">
          <cell r="A792" t="str">
            <v>_</v>
          </cell>
        </row>
        <row r="793">
          <cell r="A793" t="str">
            <v>_</v>
          </cell>
        </row>
        <row r="794">
          <cell r="A794" t="str">
            <v>_</v>
          </cell>
        </row>
        <row r="795">
          <cell r="A795" t="str">
            <v>_</v>
          </cell>
        </row>
        <row r="796">
          <cell r="A796" t="str">
            <v>_</v>
          </cell>
        </row>
        <row r="797">
          <cell r="A797" t="str">
            <v>_</v>
          </cell>
        </row>
        <row r="798">
          <cell r="A798" t="str">
            <v>_</v>
          </cell>
        </row>
        <row r="799">
          <cell r="A799" t="str">
            <v>_</v>
          </cell>
        </row>
        <row r="800">
          <cell r="A800" t="str">
            <v>_</v>
          </cell>
        </row>
        <row r="801">
          <cell r="A801" t="str">
            <v>_</v>
          </cell>
        </row>
        <row r="802">
          <cell r="A802" t="str">
            <v>_</v>
          </cell>
        </row>
        <row r="803">
          <cell r="A803" t="str">
            <v>_</v>
          </cell>
        </row>
        <row r="804">
          <cell r="A804" t="str">
            <v>_</v>
          </cell>
        </row>
        <row r="805">
          <cell r="A805" t="str">
            <v>_</v>
          </cell>
        </row>
        <row r="806">
          <cell r="A806" t="str">
            <v>_</v>
          </cell>
        </row>
        <row r="807">
          <cell r="A807" t="str">
            <v>_</v>
          </cell>
        </row>
        <row r="808">
          <cell r="A808" t="str">
            <v>_</v>
          </cell>
        </row>
        <row r="809">
          <cell r="A809" t="str">
            <v>_</v>
          </cell>
        </row>
        <row r="810">
          <cell r="A810" t="str">
            <v>_</v>
          </cell>
        </row>
        <row r="811">
          <cell r="A811" t="str">
            <v>_</v>
          </cell>
        </row>
        <row r="812">
          <cell r="A812" t="str">
            <v>_</v>
          </cell>
        </row>
        <row r="813">
          <cell r="A813" t="str">
            <v>_</v>
          </cell>
        </row>
        <row r="814">
          <cell r="A814" t="str">
            <v>_</v>
          </cell>
        </row>
        <row r="815">
          <cell r="A815" t="str">
            <v>_</v>
          </cell>
        </row>
        <row r="816">
          <cell r="A816" t="str">
            <v>_</v>
          </cell>
        </row>
        <row r="817">
          <cell r="A817" t="str">
            <v>_</v>
          </cell>
        </row>
        <row r="818">
          <cell r="A818" t="str">
            <v>_</v>
          </cell>
        </row>
        <row r="819">
          <cell r="A819" t="str">
            <v>_</v>
          </cell>
        </row>
        <row r="820">
          <cell r="A820" t="str">
            <v>_</v>
          </cell>
        </row>
        <row r="821">
          <cell r="A821" t="str">
            <v>_</v>
          </cell>
        </row>
        <row r="822">
          <cell r="A822" t="str">
            <v>_</v>
          </cell>
        </row>
        <row r="823">
          <cell r="A823" t="str">
            <v>_</v>
          </cell>
        </row>
        <row r="824">
          <cell r="A824" t="str">
            <v>_</v>
          </cell>
        </row>
        <row r="825">
          <cell r="A825" t="str">
            <v>_</v>
          </cell>
        </row>
        <row r="826">
          <cell r="A826" t="str">
            <v>_</v>
          </cell>
        </row>
        <row r="827">
          <cell r="A827" t="str">
            <v>_</v>
          </cell>
        </row>
        <row r="828">
          <cell r="A828" t="str">
            <v>_</v>
          </cell>
        </row>
        <row r="829">
          <cell r="A829" t="str">
            <v>_</v>
          </cell>
        </row>
        <row r="830">
          <cell r="A830" t="str">
            <v>_</v>
          </cell>
        </row>
        <row r="831">
          <cell r="A831" t="str">
            <v>_</v>
          </cell>
        </row>
        <row r="832">
          <cell r="A832" t="str">
            <v>_</v>
          </cell>
        </row>
        <row r="833">
          <cell r="A833" t="str">
            <v>_</v>
          </cell>
        </row>
        <row r="834">
          <cell r="A834" t="str">
            <v>_</v>
          </cell>
        </row>
        <row r="835">
          <cell r="A835" t="str">
            <v>_</v>
          </cell>
        </row>
        <row r="836">
          <cell r="A836" t="str">
            <v>_</v>
          </cell>
        </row>
        <row r="837">
          <cell r="A837" t="str">
            <v>_</v>
          </cell>
        </row>
        <row r="838">
          <cell r="A838" t="str">
            <v>_</v>
          </cell>
        </row>
        <row r="839">
          <cell r="A839" t="str">
            <v>_</v>
          </cell>
        </row>
        <row r="840">
          <cell r="A840" t="str">
            <v>_</v>
          </cell>
        </row>
        <row r="841">
          <cell r="A841" t="str">
            <v>_</v>
          </cell>
        </row>
        <row r="842">
          <cell r="A842" t="str">
            <v>_</v>
          </cell>
        </row>
        <row r="843">
          <cell r="A843" t="str">
            <v>_</v>
          </cell>
        </row>
        <row r="844">
          <cell r="A844" t="str">
            <v>_</v>
          </cell>
        </row>
        <row r="845">
          <cell r="A845" t="str">
            <v>_</v>
          </cell>
        </row>
        <row r="846">
          <cell r="A846" t="str">
            <v>_</v>
          </cell>
        </row>
        <row r="847">
          <cell r="A847" t="str">
            <v>_</v>
          </cell>
        </row>
        <row r="848">
          <cell r="A848" t="str">
            <v>_</v>
          </cell>
        </row>
        <row r="849">
          <cell r="A849" t="str">
            <v>_</v>
          </cell>
        </row>
        <row r="850">
          <cell r="A850" t="str">
            <v>_</v>
          </cell>
        </row>
        <row r="851">
          <cell r="A851" t="str">
            <v>_</v>
          </cell>
        </row>
        <row r="852">
          <cell r="A852" t="str">
            <v>_</v>
          </cell>
        </row>
        <row r="853">
          <cell r="A853" t="str">
            <v>_</v>
          </cell>
        </row>
        <row r="854">
          <cell r="A854" t="str">
            <v>_</v>
          </cell>
        </row>
        <row r="855">
          <cell r="A855" t="str">
            <v>_</v>
          </cell>
        </row>
        <row r="856">
          <cell r="A856" t="str">
            <v>_</v>
          </cell>
        </row>
        <row r="857">
          <cell r="A857" t="str">
            <v>_</v>
          </cell>
        </row>
        <row r="858">
          <cell r="A858" t="str">
            <v>_</v>
          </cell>
        </row>
        <row r="859">
          <cell r="A859" t="str">
            <v>_</v>
          </cell>
        </row>
        <row r="860">
          <cell r="A860" t="str">
            <v>_</v>
          </cell>
        </row>
        <row r="861">
          <cell r="A861" t="str">
            <v>_</v>
          </cell>
        </row>
        <row r="862">
          <cell r="A862" t="str">
            <v>_</v>
          </cell>
        </row>
        <row r="863">
          <cell r="A863" t="str">
            <v>_</v>
          </cell>
        </row>
        <row r="864">
          <cell r="A864" t="str">
            <v>_</v>
          </cell>
        </row>
        <row r="865">
          <cell r="A865" t="str">
            <v>_</v>
          </cell>
        </row>
        <row r="866">
          <cell r="A866" t="str">
            <v>_</v>
          </cell>
        </row>
        <row r="867">
          <cell r="A867" t="str">
            <v>_</v>
          </cell>
        </row>
        <row r="868">
          <cell r="A868" t="str">
            <v>_</v>
          </cell>
        </row>
        <row r="869">
          <cell r="A869" t="str">
            <v>_</v>
          </cell>
        </row>
        <row r="870">
          <cell r="A870" t="str">
            <v>_</v>
          </cell>
        </row>
        <row r="871">
          <cell r="A871" t="str">
            <v>_</v>
          </cell>
        </row>
        <row r="872">
          <cell r="A872" t="str">
            <v>_</v>
          </cell>
        </row>
        <row r="873">
          <cell r="A873" t="str">
            <v>_</v>
          </cell>
        </row>
        <row r="874">
          <cell r="A874" t="str">
            <v>_</v>
          </cell>
        </row>
        <row r="875">
          <cell r="A875" t="str">
            <v>_</v>
          </cell>
        </row>
        <row r="876">
          <cell r="A876" t="str">
            <v>_</v>
          </cell>
        </row>
        <row r="877">
          <cell r="A877" t="str">
            <v>_</v>
          </cell>
        </row>
        <row r="878">
          <cell r="A878" t="str">
            <v>_</v>
          </cell>
        </row>
        <row r="879">
          <cell r="A879" t="str">
            <v>_</v>
          </cell>
        </row>
        <row r="880">
          <cell r="A880" t="str">
            <v>_</v>
          </cell>
        </row>
        <row r="881">
          <cell r="A881" t="str">
            <v>_</v>
          </cell>
        </row>
        <row r="882">
          <cell r="A882" t="str">
            <v>_</v>
          </cell>
        </row>
        <row r="883">
          <cell r="A883" t="str">
            <v>_</v>
          </cell>
        </row>
        <row r="884">
          <cell r="A884" t="str">
            <v>_</v>
          </cell>
        </row>
        <row r="885">
          <cell r="A885" t="str">
            <v>_</v>
          </cell>
        </row>
        <row r="886">
          <cell r="A886" t="str">
            <v>_</v>
          </cell>
        </row>
        <row r="887">
          <cell r="A887" t="str">
            <v>_</v>
          </cell>
        </row>
        <row r="888">
          <cell r="A888" t="str">
            <v>_</v>
          </cell>
        </row>
        <row r="889">
          <cell r="A889" t="str">
            <v>_</v>
          </cell>
        </row>
        <row r="890">
          <cell r="A890" t="str">
            <v>_</v>
          </cell>
        </row>
        <row r="891">
          <cell r="A891" t="str">
            <v>_</v>
          </cell>
        </row>
        <row r="892">
          <cell r="A892" t="str">
            <v>_</v>
          </cell>
        </row>
        <row r="893">
          <cell r="A893" t="str">
            <v>_</v>
          </cell>
        </row>
        <row r="894">
          <cell r="A894" t="str">
            <v>_</v>
          </cell>
        </row>
        <row r="895">
          <cell r="A895" t="str">
            <v>_</v>
          </cell>
        </row>
        <row r="896">
          <cell r="A896" t="str">
            <v>_</v>
          </cell>
        </row>
        <row r="897">
          <cell r="A897" t="str">
            <v>_</v>
          </cell>
        </row>
        <row r="898">
          <cell r="A898" t="str">
            <v>_</v>
          </cell>
        </row>
        <row r="899">
          <cell r="A899" t="str">
            <v>_</v>
          </cell>
        </row>
        <row r="900">
          <cell r="A900" t="str">
            <v>_</v>
          </cell>
        </row>
        <row r="901">
          <cell r="A901" t="str">
            <v>_</v>
          </cell>
        </row>
        <row r="902">
          <cell r="A902" t="str">
            <v>_</v>
          </cell>
        </row>
        <row r="903">
          <cell r="A903" t="str">
            <v>_</v>
          </cell>
        </row>
        <row r="904">
          <cell r="A904" t="str">
            <v>_</v>
          </cell>
        </row>
        <row r="905">
          <cell r="A905" t="str">
            <v>_</v>
          </cell>
        </row>
        <row r="906">
          <cell r="A906" t="str">
            <v>_</v>
          </cell>
        </row>
        <row r="907">
          <cell r="A907" t="str">
            <v>_</v>
          </cell>
        </row>
        <row r="908">
          <cell r="A908" t="str">
            <v>_</v>
          </cell>
        </row>
        <row r="909">
          <cell r="A909" t="str">
            <v>_</v>
          </cell>
        </row>
        <row r="910">
          <cell r="A910" t="str">
            <v>_</v>
          </cell>
        </row>
        <row r="911">
          <cell r="A911" t="str">
            <v>_</v>
          </cell>
        </row>
        <row r="912">
          <cell r="A912" t="str">
            <v>_</v>
          </cell>
        </row>
        <row r="913">
          <cell r="A913" t="str">
            <v>_</v>
          </cell>
        </row>
        <row r="914">
          <cell r="A914" t="str">
            <v>_</v>
          </cell>
        </row>
        <row r="915">
          <cell r="A915" t="str">
            <v>_</v>
          </cell>
        </row>
        <row r="916">
          <cell r="A916" t="str">
            <v>_</v>
          </cell>
        </row>
        <row r="917">
          <cell r="A917" t="str">
            <v>_</v>
          </cell>
        </row>
        <row r="918">
          <cell r="A918" t="str">
            <v>_</v>
          </cell>
        </row>
        <row r="919">
          <cell r="A919" t="str">
            <v>_</v>
          </cell>
        </row>
        <row r="920">
          <cell r="A920" t="str">
            <v>_</v>
          </cell>
        </row>
        <row r="921">
          <cell r="A921" t="str">
            <v>_</v>
          </cell>
        </row>
        <row r="922">
          <cell r="A922" t="str">
            <v>_</v>
          </cell>
        </row>
        <row r="923">
          <cell r="A923" t="str">
            <v>_</v>
          </cell>
        </row>
        <row r="924">
          <cell r="A924" t="str">
            <v>_</v>
          </cell>
        </row>
        <row r="925">
          <cell r="A925" t="str">
            <v>_</v>
          </cell>
        </row>
        <row r="926">
          <cell r="A926" t="str">
            <v>_</v>
          </cell>
        </row>
        <row r="927">
          <cell r="A927" t="str">
            <v>_</v>
          </cell>
        </row>
        <row r="928">
          <cell r="A928" t="str">
            <v>_</v>
          </cell>
        </row>
        <row r="929">
          <cell r="A929" t="str">
            <v>_</v>
          </cell>
        </row>
        <row r="930">
          <cell r="A930" t="str">
            <v>_</v>
          </cell>
        </row>
        <row r="931">
          <cell r="A931" t="str">
            <v>_</v>
          </cell>
        </row>
        <row r="932">
          <cell r="A932" t="str">
            <v>_</v>
          </cell>
        </row>
        <row r="933">
          <cell r="A933" t="str">
            <v>_</v>
          </cell>
        </row>
        <row r="934">
          <cell r="A934" t="str">
            <v>_</v>
          </cell>
        </row>
        <row r="935">
          <cell r="A935" t="str">
            <v>_</v>
          </cell>
        </row>
        <row r="936">
          <cell r="A936" t="str">
            <v>_</v>
          </cell>
        </row>
        <row r="937">
          <cell r="A937" t="str">
            <v>_</v>
          </cell>
        </row>
        <row r="938">
          <cell r="A938" t="str">
            <v>_</v>
          </cell>
        </row>
        <row r="939">
          <cell r="A939" t="str">
            <v>_</v>
          </cell>
        </row>
        <row r="940">
          <cell r="A940" t="str">
            <v>_</v>
          </cell>
        </row>
        <row r="941">
          <cell r="A941" t="str">
            <v>_</v>
          </cell>
        </row>
        <row r="942">
          <cell r="A942" t="str">
            <v>_</v>
          </cell>
        </row>
        <row r="943">
          <cell r="A943" t="str">
            <v>_</v>
          </cell>
        </row>
        <row r="944">
          <cell r="A944" t="str">
            <v>_</v>
          </cell>
        </row>
        <row r="945">
          <cell r="A945" t="str">
            <v>_</v>
          </cell>
        </row>
        <row r="946">
          <cell r="A946" t="str">
            <v>_</v>
          </cell>
        </row>
        <row r="947">
          <cell r="A947" t="str">
            <v>_</v>
          </cell>
        </row>
        <row r="948">
          <cell r="A948" t="str">
            <v>_</v>
          </cell>
        </row>
        <row r="949">
          <cell r="A949" t="str">
            <v>_</v>
          </cell>
        </row>
        <row r="950">
          <cell r="A950" t="str">
            <v>_</v>
          </cell>
        </row>
        <row r="951">
          <cell r="A951" t="str">
            <v>_</v>
          </cell>
        </row>
        <row r="952">
          <cell r="A952" t="str">
            <v>_</v>
          </cell>
        </row>
        <row r="953">
          <cell r="A953" t="str">
            <v>_</v>
          </cell>
        </row>
        <row r="954">
          <cell r="A954" t="str">
            <v>_</v>
          </cell>
        </row>
        <row r="955">
          <cell r="A955" t="str">
            <v>_</v>
          </cell>
        </row>
        <row r="956">
          <cell r="A956" t="str">
            <v>_</v>
          </cell>
        </row>
        <row r="957">
          <cell r="A957" t="str">
            <v>_</v>
          </cell>
        </row>
        <row r="958">
          <cell r="A958" t="str">
            <v>_</v>
          </cell>
        </row>
        <row r="959">
          <cell r="A959" t="str">
            <v>_</v>
          </cell>
        </row>
        <row r="960">
          <cell r="A960" t="str">
            <v>_</v>
          </cell>
        </row>
        <row r="961">
          <cell r="A961" t="str">
            <v>_</v>
          </cell>
        </row>
        <row r="962">
          <cell r="A962" t="str">
            <v>_</v>
          </cell>
        </row>
        <row r="963">
          <cell r="A963" t="str">
            <v>_</v>
          </cell>
        </row>
        <row r="964">
          <cell r="A964" t="str">
            <v>_</v>
          </cell>
        </row>
        <row r="965">
          <cell r="A965" t="str">
            <v>_</v>
          </cell>
        </row>
        <row r="966">
          <cell r="A966" t="str">
            <v>_</v>
          </cell>
        </row>
        <row r="967">
          <cell r="A967" t="str">
            <v>_</v>
          </cell>
        </row>
        <row r="968">
          <cell r="A968" t="str">
            <v>_</v>
          </cell>
        </row>
        <row r="969">
          <cell r="A969" t="str">
            <v>_</v>
          </cell>
        </row>
        <row r="970">
          <cell r="A970" t="str">
            <v>_</v>
          </cell>
        </row>
        <row r="971">
          <cell r="A971" t="str">
            <v>_</v>
          </cell>
        </row>
        <row r="972">
          <cell r="A972" t="str">
            <v>_</v>
          </cell>
        </row>
        <row r="973">
          <cell r="A973" t="str">
            <v>_</v>
          </cell>
        </row>
        <row r="974">
          <cell r="A974" t="str">
            <v>_</v>
          </cell>
        </row>
        <row r="975">
          <cell r="A975" t="str">
            <v>_</v>
          </cell>
        </row>
        <row r="976">
          <cell r="A976" t="str">
            <v>_</v>
          </cell>
        </row>
        <row r="977">
          <cell r="A977" t="str">
            <v>_</v>
          </cell>
        </row>
        <row r="978">
          <cell r="A978" t="str">
            <v>_</v>
          </cell>
        </row>
        <row r="979">
          <cell r="A979" t="str">
            <v>_</v>
          </cell>
        </row>
        <row r="980">
          <cell r="A980" t="str">
            <v>_</v>
          </cell>
        </row>
        <row r="981">
          <cell r="A981" t="str">
            <v>_</v>
          </cell>
        </row>
        <row r="982">
          <cell r="A982" t="str">
            <v>_</v>
          </cell>
        </row>
        <row r="983">
          <cell r="A983" t="str">
            <v>_</v>
          </cell>
        </row>
        <row r="984">
          <cell r="A984" t="str">
            <v>_</v>
          </cell>
        </row>
        <row r="985">
          <cell r="A985" t="str">
            <v>_</v>
          </cell>
        </row>
        <row r="986">
          <cell r="A986" t="str">
            <v>_</v>
          </cell>
        </row>
        <row r="987">
          <cell r="A987" t="str">
            <v>_</v>
          </cell>
        </row>
        <row r="988">
          <cell r="A988" t="str">
            <v>_</v>
          </cell>
        </row>
        <row r="989">
          <cell r="A989" t="str">
            <v>_</v>
          </cell>
        </row>
        <row r="990">
          <cell r="A990" t="str">
            <v>_</v>
          </cell>
        </row>
        <row r="991">
          <cell r="A991" t="str">
            <v>_</v>
          </cell>
        </row>
        <row r="992">
          <cell r="A992" t="str">
            <v>_</v>
          </cell>
        </row>
        <row r="993">
          <cell r="A993" t="str">
            <v>_</v>
          </cell>
        </row>
        <row r="994">
          <cell r="A994" t="str">
            <v>_</v>
          </cell>
        </row>
        <row r="995">
          <cell r="A995" t="str">
            <v>_</v>
          </cell>
        </row>
        <row r="996">
          <cell r="A996" t="str">
            <v>_</v>
          </cell>
        </row>
        <row r="997">
          <cell r="A997" t="str">
            <v>_</v>
          </cell>
        </row>
        <row r="998">
          <cell r="A998" t="str">
            <v>_</v>
          </cell>
        </row>
        <row r="999">
          <cell r="A999" t="str">
            <v>_</v>
          </cell>
        </row>
        <row r="1000">
          <cell r="A1000" t="str">
            <v>_</v>
          </cell>
        </row>
        <row r="1001">
          <cell r="A1001" t="str">
            <v>_</v>
          </cell>
        </row>
        <row r="1002">
          <cell r="A1002" t="str">
            <v>_</v>
          </cell>
        </row>
        <row r="1003">
          <cell r="A1003" t="str">
            <v>_</v>
          </cell>
        </row>
        <row r="1004">
          <cell r="A1004" t="str">
            <v>_</v>
          </cell>
        </row>
        <row r="1005">
          <cell r="A1005" t="str">
            <v>_</v>
          </cell>
        </row>
        <row r="1006">
          <cell r="A1006" t="str">
            <v>_</v>
          </cell>
        </row>
        <row r="1007">
          <cell r="A1007" t="str">
            <v>_</v>
          </cell>
        </row>
        <row r="1008">
          <cell r="A1008" t="str">
            <v>_</v>
          </cell>
        </row>
        <row r="1009">
          <cell r="A1009" t="str">
            <v>_</v>
          </cell>
        </row>
        <row r="1010">
          <cell r="A1010" t="str">
            <v>_</v>
          </cell>
        </row>
        <row r="1011">
          <cell r="A1011" t="str">
            <v>_</v>
          </cell>
        </row>
        <row r="1012">
          <cell r="A1012" t="str">
            <v>_</v>
          </cell>
        </row>
        <row r="1013">
          <cell r="A1013" t="str">
            <v>_</v>
          </cell>
        </row>
        <row r="1014">
          <cell r="A1014" t="str">
            <v>_</v>
          </cell>
        </row>
        <row r="1015">
          <cell r="A1015" t="str">
            <v>_</v>
          </cell>
        </row>
        <row r="1016">
          <cell r="A1016" t="str">
            <v>_</v>
          </cell>
        </row>
        <row r="1017">
          <cell r="A1017" t="str">
            <v>_</v>
          </cell>
        </row>
        <row r="1018">
          <cell r="A1018" t="str">
            <v>_</v>
          </cell>
        </row>
        <row r="1019">
          <cell r="A1019" t="str">
            <v>_</v>
          </cell>
        </row>
        <row r="1020">
          <cell r="A1020" t="str">
            <v>_</v>
          </cell>
        </row>
        <row r="1021">
          <cell r="A1021" t="str">
            <v>_</v>
          </cell>
        </row>
        <row r="1022">
          <cell r="A1022" t="str">
            <v>_</v>
          </cell>
        </row>
        <row r="1023">
          <cell r="A1023" t="str">
            <v>_</v>
          </cell>
        </row>
        <row r="1024">
          <cell r="A1024" t="str">
            <v>_</v>
          </cell>
        </row>
        <row r="1025">
          <cell r="A1025" t="str">
            <v>_</v>
          </cell>
        </row>
        <row r="1026">
          <cell r="A1026" t="str">
            <v>_</v>
          </cell>
        </row>
        <row r="1027">
          <cell r="A1027" t="str">
            <v>_</v>
          </cell>
        </row>
        <row r="1028">
          <cell r="A1028" t="str">
            <v>_</v>
          </cell>
        </row>
        <row r="1029">
          <cell r="A1029" t="str">
            <v>_</v>
          </cell>
        </row>
        <row r="1030">
          <cell r="A1030" t="str">
            <v>_</v>
          </cell>
        </row>
        <row r="1031">
          <cell r="A1031" t="str">
            <v>_</v>
          </cell>
        </row>
        <row r="1032">
          <cell r="A1032" t="str">
            <v>_</v>
          </cell>
        </row>
        <row r="1033">
          <cell r="A1033" t="str">
            <v>_</v>
          </cell>
        </row>
        <row r="1034">
          <cell r="A1034" t="str">
            <v>_</v>
          </cell>
        </row>
        <row r="1035">
          <cell r="A1035" t="str">
            <v>_</v>
          </cell>
        </row>
        <row r="1036">
          <cell r="A1036" t="str">
            <v>_</v>
          </cell>
        </row>
        <row r="1037">
          <cell r="A1037" t="str">
            <v>_</v>
          </cell>
        </row>
        <row r="1038">
          <cell r="A1038" t="str">
            <v>_</v>
          </cell>
        </row>
        <row r="1039">
          <cell r="A1039" t="str">
            <v>_</v>
          </cell>
        </row>
        <row r="1040">
          <cell r="A1040" t="str">
            <v>_</v>
          </cell>
        </row>
        <row r="1041">
          <cell r="A1041" t="str">
            <v>_</v>
          </cell>
        </row>
        <row r="1042">
          <cell r="A1042" t="str">
            <v>_</v>
          </cell>
        </row>
        <row r="1043">
          <cell r="A1043" t="str">
            <v>_</v>
          </cell>
        </row>
        <row r="1044">
          <cell r="A1044" t="str">
            <v>_</v>
          </cell>
        </row>
        <row r="1045">
          <cell r="A1045" t="str">
            <v>_</v>
          </cell>
        </row>
        <row r="1046">
          <cell r="A1046" t="str">
            <v>_</v>
          </cell>
        </row>
        <row r="1047">
          <cell r="A1047" t="str">
            <v>_</v>
          </cell>
        </row>
        <row r="1048">
          <cell r="A1048" t="str">
            <v>_</v>
          </cell>
        </row>
        <row r="1049">
          <cell r="A1049" t="str">
            <v>_</v>
          </cell>
        </row>
        <row r="1050">
          <cell r="A1050" t="str">
            <v>_</v>
          </cell>
        </row>
        <row r="1051">
          <cell r="A1051" t="str">
            <v>_</v>
          </cell>
        </row>
        <row r="1052">
          <cell r="A1052" t="str">
            <v>_</v>
          </cell>
        </row>
        <row r="1053">
          <cell r="A1053" t="str">
            <v>_</v>
          </cell>
        </row>
        <row r="1054">
          <cell r="A1054" t="str">
            <v>_</v>
          </cell>
        </row>
        <row r="1055">
          <cell r="A1055" t="str">
            <v>_</v>
          </cell>
        </row>
        <row r="1056">
          <cell r="A1056" t="str">
            <v>_</v>
          </cell>
        </row>
        <row r="1057">
          <cell r="A1057" t="str">
            <v>_</v>
          </cell>
        </row>
        <row r="1058">
          <cell r="A1058" t="str">
            <v>_</v>
          </cell>
        </row>
        <row r="1059">
          <cell r="A1059" t="str">
            <v>_</v>
          </cell>
        </row>
        <row r="1060">
          <cell r="A1060" t="str">
            <v>_</v>
          </cell>
        </row>
        <row r="1061">
          <cell r="A1061" t="str">
            <v>_</v>
          </cell>
        </row>
        <row r="1062">
          <cell r="A1062" t="str">
            <v>_</v>
          </cell>
        </row>
        <row r="1063">
          <cell r="A1063" t="str">
            <v>_</v>
          </cell>
        </row>
        <row r="1064">
          <cell r="A1064" t="str">
            <v>_</v>
          </cell>
        </row>
        <row r="1065">
          <cell r="A1065" t="str">
            <v>_</v>
          </cell>
        </row>
        <row r="1066">
          <cell r="A1066" t="str">
            <v>_</v>
          </cell>
        </row>
        <row r="1067">
          <cell r="A1067" t="str">
            <v>_</v>
          </cell>
        </row>
        <row r="1068">
          <cell r="A1068" t="str">
            <v>_</v>
          </cell>
        </row>
        <row r="1069">
          <cell r="A1069" t="str">
            <v>_</v>
          </cell>
        </row>
        <row r="1070">
          <cell r="A1070" t="str">
            <v>_</v>
          </cell>
        </row>
        <row r="1071">
          <cell r="A1071" t="str">
            <v>_</v>
          </cell>
        </row>
        <row r="1072">
          <cell r="A1072" t="str">
            <v>_</v>
          </cell>
        </row>
        <row r="1073">
          <cell r="A1073" t="str">
            <v>_</v>
          </cell>
        </row>
        <row r="1074">
          <cell r="A1074" t="str">
            <v>_</v>
          </cell>
        </row>
        <row r="1075">
          <cell r="A1075" t="str">
            <v>_</v>
          </cell>
        </row>
        <row r="1076">
          <cell r="A1076" t="str">
            <v>_</v>
          </cell>
        </row>
        <row r="1077">
          <cell r="A1077" t="str">
            <v>_</v>
          </cell>
        </row>
        <row r="1078">
          <cell r="A1078" t="str">
            <v>_</v>
          </cell>
        </row>
        <row r="1079">
          <cell r="A1079" t="str">
            <v>_</v>
          </cell>
        </row>
        <row r="1080">
          <cell r="A1080" t="str">
            <v>_</v>
          </cell>
        </row>
        <row r="1081">
          <cell r="A1081" t="str">
            <v>_</v>
          </cell>
        </row>
        <row r="1082">
          <cell r="A1082" t="str">
            <v>_</v>
          </cell>
        </row>
        <row r="1083">
          <cell r="A1083" t="str">
            <v>_</v>
          </cell>
        </row>
        <row r="1084">
          <cell r="A1084" t="str">
            <v>_</v>
          </cell>
        </row>
        <row r="1085">
          <cell r="A1085" t="str">
            <v>_</v>
          </cell>
        </row>
        <row r="1086">
          <cell r="A1086" t="str">
            <v>_</v>
          </cell>
        </row>
        <row r="1087">
          <cell r="A1087" t="str">
            <v>_</v>
          </cell>
        </row>
        <row r="1088">
          <cell r="A1088" t="str">
            <v>_</v>
          </cell>
        </row>
        <row r="1089">
          <cell r="A1089" t="str">
            <v>_</v>
          </cell>
        </row>
        <row r="1090">
          <cell r="A1090" t="str">
            <v>_</v>
          </cell>
        </row>
        <row r="1091">
          <cell r="A1091" t="str">
            <v>_</v>
          </cell>
        </row>
        <row r="1092">
          <cell r="A1092" t="str">
            <v>_</v>
          </cell>
        </row>
        <row r="1093">
          <cell r="A1093" t="str">
            <v>_</v>
          </cell>
        </row>
        <row r="1094">
          <cell r="A1094" t="str">
            <v>_</v>
          </cell>
        </row>
        <row r="1095">
          <cell r="A1095" t="str">
            <v>_</v>
          </cell>
        </row>
        <row r="1096">
          <cell r="A1096" t="str">
            <v>_</v>
          </cell>
        </row>
        <row r="1097">
          <cell r="A1097" t="str">
            <v>_</v>
          </cell>
        </row>
        <row r="1098">
          <cell r="A1098" t="str">
            <v>_</v>
          </cell>
        </row>
        <row r="1099">
          <cell r="A1099" t="str">
            <v>_</v>
          </cell>
        </row>
        <row r="1100">
          <cell r="A1100" t="str">
            <v>_</v>
          </cell>
        </row>
        <row r="1101">
          <cell r="A1101" t="str">
            <v>_</v>
          </cell>
        </row>
        <row r="1102">
          <cell r="A1102" t="str">
            <v>_</v>
          </cell>
        </row>
        <row r="1103">
          <cell r="A1103" t="str">
            <v>_</v>
          </cell>
        </row>
        <row r="1104">
          <cell r="A1104" t="str">
            <v>_</v>
          </cell>
        </row>
        <row r="1105">
          <cell r="A1105" t="str">
            <v>_</v>
          </cell>
        </row>
        <row r="1106">
          <cell r="A1106" t="str">
            <v>_</v>
          </cell>
        </row>
        <row r="1107">
          <cell r="A1107" t="str">
            <v>_</v>
          </cell>
        </row>
        <row r="1108">
          <cell r="A1108" t="str">
            <v>_</v>
          </cell>
        </row>
        <row r="1109">
          <cell r="A1109" t="str">
            <v>_</v>
          </cell>
        </row>
        <row r="1110">
          <cell r="A1110" t="str">
            <v>_</v>
          </cell>
        </row>
        <row r="1111">
          <cell r="A1111" t="str">
            <v>_</v>
          </cell>
        </row>
        <row r="1112">
          <cell r="A1112" t="str">
            <v>_</v>
          </cell>
        </row>
        <row r="1113">
          <cell r="A1113" t="str">
            <v>_</v>
          </cell>
        </row>
        <row r="1114">
          <cell r="A1114" t="str">
            <v>_</v>
          </cell>
        </row>
        <row r="1115">
          <cell r="A1115" t="str">
            <v>_</v>
          </cell>
        </row>
        <row r="1116">
          <cell r="A1116" t="str">
            <v>_</v>
          </cell>
        </row>
        <row r="1117">
          <cell r="A1117" t="str">
            <v>_</v>
          </cell>
        </row>
        <row r="1118">
          <cell r="A1118" t="str">
            <v>_</v>
          </cell>
        </row>
        <row r="1119">
          <cell r="A1119" t="str">
            <v>_</v>
          </cell>
        </row>
        <row r="1120">
          <cell r="A1120" t="str">
            <v>_</v>
          </cell>
        </row>
        <row r="1121">
          <cell r="A1121" t="str">
            <v>_</v>
          </cell>
        </row>
        <row r="1122">
          <cell r="A1122" t="str">
            <v>_</v>
          </cell>
        </row>
        <row r="1123">
          <cell r="A1123" t="str">
            <v>_</v>
          </cell>
        </row>
        <row r="1124">
          <cell r="A1124" t="str">
            <v>_</v>
          </cell>
        </row>
        <row r="1125">
          <cell r="A1125" t="str">
            <v>_</v>
          </cell>
        </row>
        <row r="1126">
          <cell r="A1126" t="str">
            <v>_</v>
          </cell>
        </row>
        <row r="1127">
          <cell r="A1127" t="str">
            <v>_</v>
          </cell>
        </row>
        <row r="1128">
          <cell r="A1128" t="str">
            <v>_</v>
          </cell>
        </row>
        <row r="1129">
          <cell r="A1129" t="str">
            <v>_</v>
          </cell>
        </row>
        <row r="1130">
          <cell r="A1130" t="str">
            <v>_</v>
          </cell>
        </row>
        <row r="1131">
          <cell r="A1131" t="str">
            <v>_</v>
          </cell>
        </row>
        <row r="1132">
          <cell r="A1132" t="str">
            <v>_</v>
          </cell>
        </row>
        <row r="1133">
          <cell r="A1133" t="str">
            <v>_</v>
          </cell>
        </row>
        <row r="1134">
          <cell r="A1134" t="str">
            <v>_</v>
          </cell>
        </row>
        <row r="1135">
          <cell r="A1135" t="str">
            <v>_</v>
          </cell>
        </row>
        <row r="1136">
          <cell r="A1136" t="str">
            <v>_</v>
          </cell>
        </row>
        <row r="1137">
          <cell r="A1137" t="str">
            <v>_</v>
          </cell>
        </row>
        <row r="1138">
          <cell r="A1138" t="str">
            <v>_</v>
          </cell>
        </row>
        <row r="1139">
          <cell r="A1139" t="str">
            <v>_</v>
          </cell>
        </row>
        <row r="1140">
          <cell r="A1140" t="str">
            <v>_</v>
          </cell>
        </row>
        <row r="1141">
          <cell r="A1141" t="str">
            <v>_</v>
          </cell>
        </row>
        <row r="1142">
          <cell r="A1142" t="str">
            <v>_</v>
          </cell>
        </row>
        <row r="1143">
          <cell r="A1143" t="str">
            <v>_</v>
          </cell>
        </row>
        <row r="1144">
          <cell r="A1144" t="str">
            <v>_</v>
          </cell>
        </row>
        <row r="1145">
          <cell r="A1145" t="str">
            <v>_</v>
          </cell>
        </row>
        <row r="1146">
          <cell r="A1146" t="str">
            <v>_</v>
          </cell>
        </row>
        <row r="1147">
          <cell r="A1147" t="str">
            <v>_</v>
          </cell>
        </row>
        <row r="1148">
          <cell r="A1148" t="str">
            <v>_</v>
          </cell>
        </row>
        <row r="1149">
          <cell r="A1149" t="str">
            <v>_</v>
          </cell>
        </row>
        <row r="1150">
          <cell r="A1150" t="str">
            <v>_</v>
          </cell>
        </row>
        <row r="1151">
          <cell r="A1151" t="str">
            <v>_</v>
          </cell>
        </row>
        <row r="1152">
          <cell r="A1152" t="str">
            <v>_</v>
          </cell>
        </row>
        <row r="1153">
          <cell r="A1153" t="str">
            <v>_</v>
          </cell>
        </row>
        <row r="1154">
          <cell r="A1154" t="str">
            <v>_</v>
          </cell>
        </row>
        <row r="1155">
          <cell r="A1155" t="str">
            <v>_</v>
          </cell>
        </row>
        <row r="1156">
          <cell r="A1156" t="str">
            <v>_</v>
          </cell>
        </row>
        <row r="1157">
          <cell r="A1157" t="str">
            <v>_</v>
          </cell>
        </row>
        <row r="1158">
          <cell r="A1158" t="str">
            <v>_</v>
          </cell>
        </row>
        <row r="1159">
          <cell r="A1159" t="str">
            <v>_</v>
          </cell>
        </row>
        <row r="1160">
          <cell r="A1160" t="str">
            <v>_</v>
          </cell>
        </row>
        <row r="1161">
          <cell r="A1161" t="str">
            <v>_</v>
          </cell>
        </row>
        <row r="1162">
          <cell r="A1162" t="str">
            <v>_</v>
          </cell>
        </row>
        <row r="1163">
          <cell r="A1163" t="str">
            <v>_</v>
          </cell>
        </row>
        <row r="1164">
          <cell r="A1164" t="str">
            <v>_</v>
          </cell>
        </row>
        <row r="1165">
          <cell r="A1165" t="str">
            <v>_</v>
          </cell>
        </row>
        <row r="1166">
          <cell r="A1166" t="str">
            <v>_</v>
          </cell>
        </row>
        <row r="1167">
          <cell r="A1167" t="str">
            <v>_</v>
          </cell>
        </row>
        <row r="1168">
          <cell r="A1168" t="str">
            <v>_</v>
          </cell>
        </row>
        <row r="1169">
          <cell r="A1169" t="str">
            <v>_</v>
          </cell>
        </row>
        <row r="1170">
          <cell r="A1170" t="str">
            <v>_</v>
          </cell>
        </row>
        <row r="1171">
          <cell r="A1171" t="str">
            <v>_</v>
          </cell>
        </row>
        <row r="1172">
          <cell r="A1172" t="str">
            <v>_</v>
          </cell>
        </row>
        <row r="1173">
          <cell r="A1173" t="str">
            <v>_</v>
          </cell>
        </row>
        <row r="1174">
          <cell r="A1174" t="str">
            <v>_</v>
          </cell>
        </row>
        <row r="1175">
          <cell r="A1175" t="str">
            <v>_</v>
          </cell>
        </row>
        <row r="1176">
          <cell r="A1176" t="str">
            <v>_</v>
          </cell>
        </row>
        <row r="1177">
          <cell r="A1177" t="str">
            <v>_</v>
          </cell>
        </row>
        <row r="1178">
          <cell r="A1178" t="str">
            <v>_</v>
          </cell>
        </row>
        <row r="1179">
          <cell r="A1179" t="str">
            <v>_</v>
          </cell>
        </row>
        <row r="1180">
          <cell r="A1180" t="str">
            <v>_</v>
          </cell>
        </row>
        <row r="1181">
          <cell r="A1181" t="str">
            <v>_</v>
          </cell>
        </row>
        <row r="1182">
          <cell r="A1182" t="str">
            <v>_</v>
          </cell>
        </row>
        <row r="1183">
          <cell r="A1183" t="str">
            <v>_</v>
          </cell>
        </row>
        <row r="1184">
          <cell r="A1184" t="str">
            <v>_</v>
          </cell>
        </row>
        <row r="1185">
          <cell r="A1185" t="str">
            <v>_</v>
          </cell>
        </row>
        <row r="1186">
          <cell r="A1186" t="str">
            <v>_</v>
          </cell>
        </row>
        <row r="1187">
          <cell r="A1187" t="str">
            <v>_</v>
          </cell>
        </row>
        <row r="1188">
          <cell r="A1188" t="str">
            <v>_</v>
          </cell>
        </row>
        <row r="1189">
          <cell r="A1189" t="str">
            <v>_</v>
          </cell>
        </row>
        <row r="1190">
          <cell r="A1190" t="str">
            <v>_</v>
          </cell>
        </row>
        <row r="1191">
          <cell r="A1191" t="str">
            <v>_</v>
          </cell>
        </row>
        <row r="1192">
          <cell r="A1192" t="str">
            <v>_</v>
          </cell>
        </row>
        <row r="1193">
          <cell r="A1193" t="str">
            <v>_</v>
          </cell>
        </row>
        <row r="1194">
          <cell r="A1194" t="str">
            <v>_</v>
          </cell>
        </row>
        <row r="1195">
          <cell r="A1195" t="str">
            <v>_</v>
          </cell>
        </row>
        <row r="1196">
          <cell r="A1196" t="str">
            <v>_</v>
          </cell>
        </row>
        <row r="1197">
          <cell r="A1197" t="str">
            <v>_</v>
          </cell>
        </row>
        <row r="1198">
          <cell r="A1198" t="str">
            <v>_</v>
          </cell>
        </row>
        <row r="1199">
          <cell r="A1199" t="str">
            <v>_</v>
          </cell>
        </row>
        <row r="1200">
          <cell r="A1200" t="str">
            <v>_</v>
          </cell>
        </row>
        <row r="1201">
          <cell r="A1201" t="str">
            <v>_</v>
          </cell>
        </row>
        <row r="1202">
          <cell r="A1202" t="str">
            <v>_</v>
          </cell>
        </row>
        <row r="1203">
          <cell r="A1203" t="str">
            <v>_</v>
          </cell>
        </row>
        <row r="1204">
          <cell r="A1204" t="str">
            <v>_</v>
          </cell>
        </row>
        <row r="1205">
          <cell r="A1205" t="str">
            <v>_</v>
          </cell>
        </row>
        <row r="1206">
          <cell r="A1206" t="str">
            <v>_</v>
          </cell>
        </row>
        <row r="1207">
          <cell r="A1207" t="str">
            <v>_</v>
          </cell>
        </row>
        <row r="1208">
          <cell r="A1208" t="str">
            <v>_</v>
          </cell>
        </row>
        <row r="1209">
          <cell r="A1209" t="str">
            <v>_</v>
          </cell>
        </row>
        <row r="1210">
          <cell r="A1210" t="str">
            <v>_</v>
          </cell>
        </row>
        <row r="1211">
          <cell r="A1211" t="str">
            <v>_</v>
          </cell>
        </row>
        <row r="1212">
          <cell r="A1212" t="str">
            <v>_</v>
          </cell>
        </row>
        <row r="1213">
          <cell r="A1213" t="str">
            <v>_</v>
          </cell>
        </row>
        <row r="1214">
          <cell r="A1214" t="str">
            <v>_</v>
          </cell>
        </row>
        <row r="1215">
          <cell r="A1215" t="str">
            <v>_</v>
          </cell>
        </row>
        <row r="1216">
          <cell r="A1216" t="str">
            <v>_</v>
          </cell>
        </row>
        <row r="1217">
          <cell r="A1217" t="str">
            <v>_</v>
          </cell>
        </row>
        <row r="1218">
          <cell r="A1218" t="str">
            <v>_</v>
          </cell>
        </row>
        <row r="1219">
          <cell r="A1219" t="str">
            <v>_</v>
          </cell>
        </row>
        <row r="1220">
          <cell r="A1220" t="str">
            <v>_</v>
          </cell>
        </row>
        <row r="1221">
          <cell r="A1221" t="str">
            <v>_</v>
          </cell>
        </row>
        <row r="1222">
          <cell r="A1222" t="str">
            <v>_</v>
          </cell>
        </row>
        <row r="1223">
          <cell r="A1223" t="str">
            <v>_</v>
          </cell>
        </row>
        <row r="1224">
          <cell r="A1224" t="str">
            <v>_</v>
          </cell>
        </row>
        <row r="1225">
          <cell r="A1225" t="str">
            <v>_</v>
          </cell>
        </row>
        <row r="1226">
          <cell r="A1226" t="str">
            <v>_</v>
          </cell>
        </row>
        <row r="1227">
          <cell r="A1227" t="str">
            <v>_</v>
          </cell>
        </row>
        <row r="1228">
          <cell r="A1228" t="str">
            <v>_</v>
          </cell>
        </row>
        <row r="1229">
          <cell r="A1229" t="str">
            <v>_</v>
          </cell>
        </row>
        <row r="1230">
          <cell r="A1230" t="str">
            <v>_</v>
          </cell>
        </row>
        <row r="1231">
          <cell r="A1231" t="str">
            <v>_</v>
          </cell>
        </row>
        <row r="1232">
          <cell r="A1232" t="str">
            <v>_</v>
          </cell>
        </row>
        <row r="1233">
          <cell r="A1233" t="str">
            <v>_</v>
          </cell>
        </row>
        <row r="1234">
          <cell r="A1234" t="str">
            <v>_</v>
          </cell>
        </row>
        <row r="1235">
          <cell r="A1235" t="str">
            <v>_</v>
          </cell>
        </row>
        <row r="1236">
          <cell r="A1236" t="str">
            <v>_</v>
          </cell>
        </row>
        <row r="1237">
          <cell r="A1237" t="str">
            <v>_</v>
          </cell>
        </row>
        <row r="1238">
          <cell r="A1238" t="str">
            <v>_</v>
          </cell>
        </row>
        <row r="1239">
          <cell r="A1239" t="str">
            <v>_</v>
          </cell>
        </row>
        <row r="1240">
          <cell r="A1240" t="str">
            <v>_</v>
          </cell>
        </row>
        <row r="1241">
          <cell r="A1241" t="str">
            <v>_</v>
          </cell>
        </row>
        <row r="1242">
          <cell r="A1242" t="str">
            <v>_</v>
          </cell>
        </row>
        <row r="1243">
          <cell r="A1243" t="str">
            <v>_</v>
          </cell>
        </row>
        <row r="1244">
          <cell r="A1244" t="str">
            <v>_</v>
          </cell>
        </row>
        <row r="1245">
          <cell r="A1245" t="str">
            <v>_</v>
          </cell>
        </row>
        <row r="1246">
          <cell r="A1246" t="str">
            <v>_</v>
          </cell>
        </row>
        <row r="1247">
          <cell r="A1247" t="str">
            <v>_</v>
          </cell>
        </row>
        <row r="1248">
          <cell r="A1248" t="str">
            <v>_</v>
          </cell>
        </row>
        <row r="1249">
          <cell r="A1249" t="str">
            <v>_</v>
          </cell>
        </row>
        <row r="1250">
          <cell r="A1250" t="str">
            <v>_</v>
          </cell>
        </row>
        <row r="1251">
          <cell r="A1251" t="str">
            <v>_</v>
          </cell>
        </row>
        <row r="1252">
          <cell r="A1252" t="str">
            <v>_</v>
          </cell>
        </row>
        <row r="1253">
          <cell r="A1253" t="str">
            <v>_</v>
          </cell>
        </row>
        <row r="1254">
          <cell r="A1254" t="str">
            <v>_</v>
          </cell>
        </row>
        <row r="1255">
          <cell r="A1255" t="str">
            <v>_</v>
          </cell>
        </row>
        <row r="1256">
          <cell r="A1256" t="str">
            <v>_</v>
          </cell>
        </row>
        <row r="1257">
          <cell r="A1257" t="str">
            <v>_</v>
          </cell>
        </row>
        <row r="1258">
          <cell r="A1258" t="str">
            <v>_</v>
          </cell>
        </row>
        <row r="1259">
          <cell r="A1259" t="str">
            <v>_</v>
          </cell>
        </row>
        <row r="1260">
          <cell r="A1260" t="str">
            <v>_</v>
          </cell>
        </row>
        <row r="1261">
          <cell r="A1261" t="str">
            <v>_</v>
          </cell>
        </row>
        <row r="1262">
          <cell r="A1262" t="str">
            <v>_</v>
          </cell>
        </row>
        <row r="1263">
          <cell r="A1263" t="str">
            <v>_</v>
          </cell>
        </row>
        <row r="1264">
          <cell r="A1264" t="str">
            <v>_</v>
          </cell>
        </row>
        <row r="1265">
          <cell r="A1265" t="str">
            <v>_</v>
          </cell>
        </row>
        <row r="1266">
          <cell r="A1266" t="str">
            <v>_</v>
          </cell>
        </row>
        <row r="1267">
          <cell r="A1267" t="str">
            <v>_</v>
          </cell>
        </row>
        <row r="1268">
          <cell r="A1268" t="str">
            <v>_</v>
          </cell>
        </row>
        <row r="1269">
          <cell r="A1269" t="str">
            <v>_</v>
          </cell>
        </row>
        <row r="1270">
          <cell r="A1270" t="str">
            <v>_</v>
          </cell>
        </row>
        <row r="1271">
          <cell r="A1271" t="str">
            <v>_</v>
          </cell>
        </row>
        <row r="1272">
          <cell r="A1272" t="str">
            <v>_</v>
          </cell>
        </row>
        <row r="1273">
          <cell r="A1273" t="str">
            <v>_</v>
          </cell>
        </row>
        <row r="1274">
          <cell r="A1274" t="str">
            <v>_</v>
          </cell>
        </row>
        <row r="1275">
          <cell r="A1275" t="str">
            <v>_</v>
          </cell>
        </row>
        <row r="1276">
          <cell r="A1276" t="str">
            <v>_</v>
          </cell>
        </row>
        <row r="1277">
          <cell r="A1277" t="str">
            <v>_</v>
          </cell>
        </row>
        <row r="1278">
          <cell r="A1278" t="str">
            <v>_</v>
          </cell>
        </row>
        <row r="1279">
          <cell r="A1279" t="str">
            <v>_</v>
          </cell>
        </row>
        <row r="1280">
          <cell r="A1280" t="str">
            <v>_</v>
          </cell>
        </row>
        <row r="1281">
          <cell r="A1281" t="str">
            <v>_</v>
          </cell>
        </row>
        <row r="1282">
          <cell r="A1282" t="str">
            <v>_</v>
          </cell>
        </row>
        <row r="1283">
          <cell r="A1283" t="str">
            <v>_</v>
          </cell>
        </row>
        <row r="1284">
          <cell r="A1284" t="str">
            <v>_</v>
          </cell>
        </row>
        <row r="1285">
          <cell r="A1285" t="str">
            <v>_</v>
          </cell>
        </row>
        <row r="1286">
          <cell r="A1286" t="str">
            <v>_</v>
          </cell>
        </row>
        <row r="1287">
          <cell r="A1287" t="str">
            <v>_</v>
          </cell>
        </row>
        <row r="1288">
          <cell r="A1288" t="str">
            <v>_</v>
          </cell>
        </row>
        <row r="1289">
          <cell r="A1289" t="str">
            <v>_</v>
          </cell>
        </row>
        <row r="1290">
          <cell r="A1290" t="str">
            <v>_</v>
          </cell>
        </row>
        <row r="1291">
          <cell r="A1291" t="str">
            <v>_</v>
          </cell>
        </row>
        <row r="1292">
          <cell r="A1292" t="str">
            <v>_</v>
          </cell>
        </row>
        <row r="1293">
          <cell r="A1293" t="str">
            <v>_</v>
          </cell>
        </row>
        <row r="1294">
          <cell r="A1294" t="str">
            <v>_</v>
          </cell>
        </row>
        <row r="1295">
          <cell r="A1295" t="str">
            <v>_</v>
          </cell>
        </row>
        <row r="1296">
          <cell r="A1296" t="str">
            <v>_</v>
          </cell>
        </row>
        <row r="1297">
          <cell r="A1297" t="str">
            <v>_</v>
          </cell>
        </row>
        <row r="1298">
          <cell r="A1298" t="str">
            <v>_</v>
          </cell>
        </row>
        <row r="1299">
          <cell r="A1299" t="str">
            <v>_</v>
          </cell>
        </row>
        <row r="1300">
          <cell r="A1300" t="str">
            <v>_</v>
          </cell>
        </row>
        <row r="1301">
          <cell r="A1301" t="str">
            <v>_</v>
          </cell>
        </row>
        <row r="1302">
          <cell r="A1302" t="str">
            <v>_</v>
          </cell>
        </row>
        <row r="1303">
          <cell r="A1303" t="str">
            <v>_</v>
          </cell>
        </row>
        <row r="1304">
          <cell r="A1304" t="str">
            <v>_</v>
          </cell>
        </row>
        <row r="1305">
          <cell r="A1305" t="str">
            <v>_</v>
          </cell>
        </row>
        <row r="1306">
          <cell r="A1306" t="str">
            <v>_</v>
          </cell>
        </row>
        <row r="1307">
          <cell r="A1307" t="str">
            <v>_</v>
          </cell>
        </row>
        <row r="1308">
          <cell r="A1308" t="str">
            <v>_</v>
          </cell>
        </row>
        <row r="1309">
          <cell r="A1309" t="str">
            <v>_</v>
          </cell>
        </row>
        <row r="1310">
          <cell r="A1310" t="str">
            <v>_</v>
          </cell>
        </row>
        <row r="1311">
          <cell r="A1311" t="str">
            <v>_</v>
          </cell>
        </row>
        <row r="1312">
          <cell r="A1312" t="str">
            <v>_</v>
          </cell>
        </row>
        <row r="1313">
          <cell r="A1313" t="str">
            <v>_</v>
          </cell>
        </row>
        <row r="1314">
          <cell r="A1314" t="str">
            <v>_</v>
          </cell>
        </row>
        <row r="1315">
          <cell r="A1315" t="str">
            <v>_</v>
          </cell>
        </row>
        <row r="1316">
          <cell r="A1316" t="str">
            <v>_</v>
          </cell>
        </row>
        <row r="1317">
          <cell r="A1317" t="str">
            <v>_</v>
          </cell>
        </row>
        <row r="1318">
          <cell r="A1318" t="str">
            <v>_</v>
          </cell>
        </row>
        <row r="1319">
          <cell r="A1319" t="str">
            <v>_</v>
          </cell>
        </row>
        <row r="1320">
          <cell r="A1320" t="str">
            <v>_</v>
          </cell>
        </row>
        <row r="1321">
          <cell r="A1321" t="str">
            <v>_</v>
          </cell>
        </row>
        <row r="1322">
          <cell r="A1322" t="str">
            <v>_</v>
          </cell>
        </row>
        <row r="1323">
          <cell r="A1323" t="str">
            <v>_</v>
          </cell>
        </row>
        <row r="1324">
          <cell r="A1324" t="str">
            <v>_</v>
          </cell>
        </row>
        <row r="1325">
          <cell r="A1325" t="str">
            <v>_</v>
          </cell>
        </row>
        <row r="1326">
          <cell r="A1326" t="str">
            <v>_</v>
          </cell>
        </row>
        <row r="1327">
          <cell r="A1327" t="str">
            <v>_</v>
          </cell>
        </row>
        <row r="1328">
          <cell r="A1328" t="str">
            <v>_</v>
          </cell>
        </row>
        <row r="1329">
          <cell r="A1329" t="str">
            <v>_</v>
          </cell>
        </row>
        <row r="1330">
          <cell r="A1330" t="str">
            <v>_</v>
          </cell>
        </row>
        <row r="1331">
          <cell r="A1331" t="str">
            <v>_</v>
          </cell>
        </row>
        <row r="1332">
          <cell r="A1332" t="str">
            <v>_</v>
          </cell>
        </row>
        <row r="1333">
          <cell r="A1333" t="str">
            <v>_</v>
          </cell>
        </row>
        <row r="1334">
          <cell r="A1334" t="str">
            <v>_</v>
          </cell>
        </row>
        <row r="1335">
          <cell r="A1335" t="str">
            <v>_</v>
          </cell>
        </row>
        <row r="1336">
          <cell r="A1336" t="str">
            <v>_</v>
          </cell>
        </row>
        <row r="1337">
          <cell r="A1337" t="str">
            <v>_</v>
          </cell>
        </row>
        <row r="1338">
          <cell r="A1338" t="str">
            <v>_</v>
          </cell>
        </row>
        <row r="1339">
          <cell r="A1339" t="str">
            <v>_</v>
          </cell>
        </row>
        <row r="1340">
          <cell r="A1340" t="str">
            <v>_</v>
          </cell>
        </row>
        <row r="1341">
          <cell r="A1341" t="str">
            <v>_</v>
          </cell>
        </row>
        <row r="1342">
          <cell r="A1342" t="str">
            <v>_</v>
          </cell>
        </row>
        <row r="1343">
          <cell r="A1343" t="str">
            <v>_</v>
          </cell>
        </row>
        <row r="1344">
          <cell r="A1344" t="str">
            <v>_</v>
          </cell>
        </row>
        <row r="1345">
          <cell r="A1345" t="str">
            <v>_</v>
          </cell>
        </row>
        <row r="1346">
          <cell r="A1346" t="str">
            <v>_</v>
          </cell>
        </row>
        <row r="1347">
          <cell r="A1347" t="str">
            <v>_</v>
          </cell>
        </row>
        <row r="1348">
          <cell r="A1348" t="str">
            <v>_</v>
          </cell>
        </row>
        <row r="1349">
          <cell r="A1349" t="str">
            <v>_</v>
          </cell>
        </row>
        <row r="1350">
          <cell r="A1350" t="str">
            <v>_</v>
          </cell>
        </row>
        <row r="1351">
          <cell r="A1351" t="str">
            <v>_</v>
          </cell>
        </row>
        <row r="1352">
          <cell r="A1352" t="str">
            <v>_</v>
          </cell>
        </row>
        <row r="1353">
          <cell r="A1353" t="str">
            <v>_</v>
          </cell>
        </row>
        <row r="1354">
          <cell r="A1354" t="str">
            <v>_</v>
          </cell>
        </row>
        <row r="1355">
          <cell r="A1355" t="str">
            <v>_</v>
          </cell>
        </row>
        <row r="1356">
          <cell r="A1356" t="str">
            <v>_</v>
          </cell>
        </row>
        <row r="1357">
          <cell r="A1357" t="str">
            <v>_</v>
          </cell>
        </row>
        <row r="1358">
          <cell r="A1358" t="str">
            <v>_</v>
          </cell>
        </row>
        <row r="1359">
          <cell r="A1359" t="str">
            <v>_</v>
          </cell>
        </row>
        <row r="1360">
          <cell r="A1360" t="str">
            <v>_</v>
          </cell>
        </row>
        <row r="1361">
          <cell r="A1361" t="str">
            <v>_</v>
          </cell>
        </row>
        <row r="1362">
          <cell r="A1362" t="str">
            <v>_</v>
          </cell>
        </row>
        <row r="1363">
          <cell r="A1363" t="str">
            <v>_</v>
          </cell>
        </row>
        <row r="1364">
          <cell r="A1364" t="str">
            <v>_</v>
          </cell>
        </row>
        <row r="1365">
          <cell r="A1365" t="str">
            <v>_</v>
          </cell>
        </row>
        <row r="1366">
          <cell r="A1366" t="str">
            <v>_</v>
          </cell>
        </row>
        <row r="1367">
          <cell r="A1367" t="str">
            <v>_</v>
          </cell>
        </row>
        <row r="1368">
          <cell r="A1368" t="str">
            <v>_</v>
          </cell>
        </row>
        <row r="1369">
          <cell r="A1369" t="str">
            <v>_</v>
          </cell>
        </row>
        <row r="1370">
          <cell r="A1370" t="str">
            <v>_</v>
          </cell>
        </row>
        <row r="1371">
          <cell r="A1371" t="str">
            <v>_</v>
          </cell>
        </row>
        <row r="1372">
          <cell r="A1372" t="str">
            <v>_</v>
          </cell>
        </row>
        <row r="1373">
          <cell r="A1373" t="str">
            <v>_</v>
          </cell>
        </row>
        <row r="1374">
          <cell r="A1374" t="str">
            <v>_</v>
          </cell>
        </row>
        <row r="1375">
          <cell r="A1375" t="str">
            <v>_</v>
          </cell>
        </row>
        <row r="1376">
          <cell r="A1376" t="str">
            <v>_</v>
          </cell>
        </row>
        <row r="1377">
          <cell r="A1377" t="str">
            <v>_</v>
          </cell>
        </row>
        <row r="1378">
          <cell r="A1378" t="str">
            <v>_</v>
          </cell>
        </row>
        <row r="1379">
          <cell r="A1379" t="str">
            <v>_</v>
          </cell>
        </row>
        <row r="1380">
          <cell r="A1380" t="str">
            <v>_</v>
          </cell>
        </row>
        <row r="1381">
          <cell r="A1381" t="str">
            <v>_</v>
          </cell>
        </row>
        <row r="1382">
          <cell r="A1382" t="str">
            <v>_</v>
          </cell>
        </row>
        <row r="1383">
          <cell r="A1383" t="str">
            <v>_</v>
          </cell>
        </row>
        <row r="1384">
          <cell r="A1384" t="str">
            <v>_</v>
          </cell>
        </row>
        <row r="1385">
          <cell r="A1385" t="str">
            <v>_</v>
          </cell>
        </row>
        <row r="1386">
          <cell r="A1386" t="str">
            <v>_</v>
          </cell>
        </row>
        <row r="1387">
          <cell r="A1387" t="str">
            <v>_</v>
          </cell>
        </row>
        <row r="1388">
          <cell r="A1388" t="str">
            <v>_</v>
          </cell>
        </row>
        <row r="1389">
          <cell r="A1389" t="str">
            <v>_</v>
          </cell>
        </row>
        <row r="1390">
          <cell r="A1390" t="str">
            <v>_</v>
          </cell>
        </row>
        <row r="1391">
          <cell r="A1391" t="str">
            <v>_</v>
          </cell>
        </row>
        <row r="1392">
          <cell r="A1392" t="str">
            <v>_</v>
          </cell>
        </row>
        <row r="1393">
          <cell r="A1393" t="str">
            <v>_</v>
          </cell>
        </row>
        <row r="1394">
          <cell r="A1394" t="str">
            <v>_</v>
          </cell>
        </row>
        <row r="1395">
          <cell r="A1395" t="str">
            <v>_</v>
          </cell>
        </row>
        <row r="1396">
          <cell r="A1396" t="str">
            <v>_</v>
          </cell>
        </row>
        <row r="1397">
          <cell r="A1397" t="str">
            <v>_</v>
          </cell>
        </row>
        <row r="1398">
          <cell r="A1398" t="str">
            <v>_</v>
          </cell>
        </row>
        <row r="1399">
          <cell r="A1399" t="str">
            <v>_</v>
          </cell>
        </row>
        <row r="1400">
          <cell r="A1400" t="str">
            <v>_</v>
          </cell>
        </row>
        <row r="1401">
          <cell r="A1401" t="str">
            <v>_</v>
          </cell>
        </row>
        <row r="1402">
          <cell r="A1402" t="str">
            <v>_</v>
          </cell>
        </row>
        <row r="1403">
          <cell r="A1403" t="str">
            <v>_</v>
          </cell>
        </row>
        <row r="1404">
          <cell r="A1404" t="str">
            <v>_</v>
          </cell>
        </row>
        <row r="1405">
          <cell r="A1405" t="str">
            <v>_</v>
          </cell>
        </row>
        <row r="1406">
          <cell r="A1406" t="str">
            <v>_</v>
          </cell>
        </row>
        <row r="1407">
          <cell r="A1407" t="str">
            <v>_</v>
          </cell>
        </row>
        <row r="1408">
          <cell r="A1408" t="str">
            <v>_</v>
          </cell>
        </row>
        <row r="1409">
          <cell r="A1409" t="str">
            <v>_</v>
          </cell>
        </row>
        <row r="1410">
          <cell r="A1410" t="str">
            <v>_</v>
          </cell>
        </row>
        <row r="1411">
          <cell r="A1411" t="str">
            <v>_</v>
          </cell>
        </row>
        <row r="1412">
          <cell r="A1412" t="str">
            <v>_</v>
          </cell>
        </row>
        <row r="1413">
          <cell r="A1413" t="str">
            <v>_</v>
          </cell>
        </row>
        <row r="1414">
          <cell r="A1414" t="str">
            <v>_</v>
          </cell>
        </row>
        <row r="1415">
          <cell r="A1415" t="str">
            <v>_</v>
          </cell>
        </row>
        <row r="1416">
          <cell r="A1416" t="str">
            <v>_</v>
          </cell>
        </row>
        <row r="1417">
          <cell r="A1417" t="str">
            <v>_</v>
          </cell>
        </row>
        <row r="1418">
          <cell r="A1418" t="str">
            <v>_</v>
          </cell>
        </row>
        <row r="1419">
          <cell r="A1419" t="str">
            <v>_</v>
          </cell>
        </row>
        <row r="1420">
          <cell r="A1420" t="str">
            <v>_</v>
          </cell>
        </row>
        <row r="1421">
          <cell r="A1421" t="str">
            <v>_</v>
          </cell>
        </row>
        <row r="1422">
          <cell r="A1422" t="str">
            <v>_</v>
          </cell>
        </row>
        <row r="1423">
          <cell r="A1423" t="str">
            <v>_</v>
          </cell>
        </row>
        <row r="1424">
          <cell r="A1424" t="str">
            <v>_</v>
          </cell>
        </row>
        <row r="1425">
          <cell r="A1425" t="str">
            <v>_</v>
          </cell>
        </row>
        <row r="1426">
          <cell r="A1426" t="str">
            <v>_</v>
          </cell>
        </row>
        <row r="1427">
          <cell r="A1427" t="str">
            <v>_</v>
          </cell>
        </row>
        <row r="1428">
          <cell r="A1428" t="str">
            <v>_</v>
          </cell>
        </row>
        <row r="1429">
          <cell r="A1429" t="str">
            <v>_</v>
          </cell>
        </row>
        <row r="1430">
          <cell r="A1430" t="str">
            <v>_</v>
          </cell>
        </row>
        <row r="1431">
          <cell r="A1431" t="str">
            <v>_</v>
          </cell>
        </row>
        <row r="1432">
          <cell r="A1432" t="str">
            <v>_</v>
          </cell>
        </row>
        <row r="1433">
          <cell r="A1433" t="str">
            <v>_</v>
          </cell>
        </row>
        <row r="1434">
          <cell r="A1434" t="str">
            <v>_</v>
          </cell>
        </row>
        <row r="1435">
          <cell r="A1435" t="str">
            <v>_</v>
          </cell>
        </row>
        <row r="1436">
          <cell r="A1436" t="str">
            <v>_</v>
          </cell>
        </row>
        <row r="1437">
          <cell r="A1437" t="str">
            <v>_</v>
          </cell>
        </row>
        <row r="1438">
          <cell r="A1438" t="str">
            <v>_</v>
          </cell>
        </row>
        <row r="1439">
          <cell r="A1439" t="str">
            <v>_</v>
          </cell>
        </row>
        <row r="1440">
          <cell r="A1440" t="str">
            <v>_</v>
          </cell>
        </row>
        <row r="1441">
          <cell r="A1441" t="str">
            <v>_</v>
          </cell>
        </row>
        <row r="1442">
          <cell r="A1442" t="str">
            <v>_</v>
          </cell>
        </row>
        <row r="1443">
          <cell r="A1443" t="str">
            <v>_</v>
          </cell>
        </row>
        <row r="1444">
          <cell r="A1444" t="str">
            <v>_</v>
          </cell>
        </row>
        <row r="1445">
          <cell r="A1445" t="str">
            <v>_</v>
          </cell>
        </row>
        <row r="1446">
          <cell r="A1446" t="str">
            <v>_</v>
          </cell>
        </row>
        <row r="1447">
          <cell r="A1447" t="str">
            <v>_</v>
          </cell>
        </row>
        <row r="1448">
          <cell r="A1448" t="str">
            <v>_</v>
          </cell>
        </row>
        <row r="1449">
          <cell r="A1449" t="str">
            <v>_</v>
          </cell>
        </row>
        <row r="1450">
          <cell r="A1450" t="str">
            <v>_</v>
          </cell>
        </row>
        <row r="1451">
          <cell r="A1451" t="str">
            <v>_</v>
          </cell>
        </row>
        <row r="1452">
          <cell r="A1452" t="str">
            <v>_</v>
          </cell>
        </row>
        <row r="1453">
          <cell r="A1453" t="str">
            <v>_</v>
          </cell>
        </row>
        <row r="1454">
          <cell r="A1454" t="str">
            <v>_</v>
          </cell>
        </row>
        <row r="1455">
          <cell r="A1455" t="str">
            <v>_</v>
          </cell>
        </row>
        <row r="1456">
          <cell r="A1456" t="str">
            <v>_</v>
          </cell>
        </row>
        <row r="1457">
          <cell r="A1457" t="str">
            <v>_</v>
          </cell>
        </row>
        <row r="1458">
          <cell r="A1458" t="str">
            <v>_</v>
          </cell>
        </row>
        <row r="1459">
          <cell r="A1459" t="str">
            <v>_</v>
          </cell>
        </row>
        <row r="1460">
          <cell r="A1460" t="str">
            <v>_</v>
          </cell>
        </row>
        <row r="1461">
          <cell r="A1461" t="str">
            <v>_</v>
          </cell>
        </row>
        <row r="1462">
          <cell r="A1462" t="str">
            <v>_</v>
          </cell>
        </row>
        <row r="1463">
          <cell r="A1463" t="str">
            <v>_</v>
          </cell>
        </row>
        <row r="1464">
          <cell r="A1464" t="str">
            <v>_</v>
          </cell>
        </row>
        <row r="1465">
          <cell r="A1465" t="str">
            <v>_</v>
          </cell>
        </row>
        <row r="1466">
          <cell r="A1466" t="str">
            <v>_</v>
          </cell>
        </row>
        <row r="1467">
          <cell r="A1467" t="str">
            <v>_</v>
          </cell>
        </row>
        <row r="1468">
          <cell r="A1468" t="str">
            <v>_</v>
          </cell>
        </row>
        <row r="1469">
          <cell r="A1469" t="str">
            <v>_</v>
          </cell>
        </row>
        <row r="1470">
          <cell r="A1470" t="str">
            <v>_</v>
          </cell>
        </row>
        <row r="1471">
          <cell r="A1471" t="str">
            <v>_</v>
          </cell>
        </row>
        <row r="1472">
          <cell r="A1472" t="str">
            <v>_</v>
          </cell>
        </row>
        <row r="1473">
          <cell r="A1473" t="str">
            <v>_</v>
          </cell>
        </row>
        <row r="1474">
          <cell r="A1474" t="str">
            <v>_</v>
          </cell>
        </row>
        <row r="1475">
          <cell r="A1475" t="str">
            <v>_</v>
          </cell>
        </row>
        <row r="1476">
          <cell r="A1476" t="str">
            <v>_</v>
          </cell>
        </row>
        <row r="1477">
          <cell r="A1477" t="str">
            <v>_</v>
          </cell>
        </row>
        <row r="1478">
          <cell r="A1478" t="str">
            <v>_</v>
          </cell>
        </row>
        <row r="1479">
          <cell r="A1479" t="str">
            <v>_</v>
          </cell>
        </row>
        <row r="1480">
          <cell r="A1480" t="str">
            <v>_</v>
          </cell>
        </row>
        <row r="1481">
          <cell r="A1481" t="str">
            <v>_</v>
          </cell>
        </row>
        <row r="1482">
          <cell r="A1482" t="str">
            <v>_</v>
          </cell>
        </row>
        <row r="1483">
          <cell r="A1483" t="str">
            <v>_</v>
          </cell>
        </row>
        <row r="1484">
          <cell r="A1484" t="str">
            <v>_</v>
          </cell>
        </row>
        <row r="1485">
          <cell r="A1485" t="str">
            <v>_</v>
          </cell>
        </row>
        <row r="1486">
          <cell r="A1486" t="str">
            <v>_</v>
          </cell>
        </row>
        <row r="1487">
          <cell r="A1487" t="str">
            <v>_</v>
          </cell>
        </row>
        <row r="1488">
          <cell r="A1488" t="str">
            <v>_</v>
          </cell>
        </row>
        <row r="1489">
          <cell r="A1489" t="str">
            <v>_</v>
          </cell>
        </row>
        <row r="1490">
          <cell r="A1490" t="str">
            <v>_</v>
          </cell>
        </row>
        <row r="1491">
          <cell r="A1491" t="str">
            <v>_</v>
          </cell>
        </row>
        <row r="1492">
          <cell r="A1492" t="str">
            <v>_</v>
          </cell>
        </row>
        <row r="1493">
          <cell r="A1493" t="str">
            <v>_</v>
          </cell>
        </row>
        <row r="1494">
          <cell r="A1494" t="str">
            <v>_</v>
          </cell>
        </row>
        <row r="1495">
          <cell r="A1495" t="str">
            <v>_</v>
          </cell>
        </row>
        <row r="1496">
          <cell r="A1496" t="str">
            <v>_</v>
          </cell>
        </row>
        <row r="1497">
          <cell r="A1497" t="str">
            <v>_</v>
          </cell>
        </row>
        <row r="1498">
          <cell r="A1498" t="str">
            <v>_</v>
          </cell>
        </row>
        <row r="1499">
          <cell r="A1499" t="str">
            <v>_</v>
          </cell>
        </row>
        <row r="1500">
          <cell r="A1500" t="str">
            <v>_</v>
          </cell>
        </row>
        <row r="1501">
          <cell r="A1501" t="str">
            <v>_</v>
          </cell>
        </row>
        <row r="1502">
          <cell r="A1502" t="str">
            <v>_</v>
          </cell>
        </row>
        <row r="1503">
          <cell r="A1503" t="str">
            <v>_</v>
          </cell>
        </row>
        <row r="1504">
          <cell r="A1504" t="str">
            <v>_</v>
          </cell>
        </row>
        <row r="1505">
          <cell r="A1505" t="str">
            <v>_</v>
          </cell>
        </row>
        <row r="1506">
          <cell r="A1506" t="str">
            <v>_</v>
          </cell>
        </row>
        <row r="1507">
          <cell r="A1507" t="str">
            <v>_</v>
          </cell>
        </row>
        <row r="1508">
          <cell r="A1508" t="str">
            <v>_</v>
          </cell>
        </row>
        <row r="1509">
          <cell r="A1509" t="str">
            <v>_</v>
          </cell>
        </row>
        <row r="1510">
          <cell r="A1510" t="str">
            <v>_</v>
          </cell>
        </row>
        <row r="1511">
          <cell r="A1511" t="str">
            <v>_</v>
          </cell>
        </row>
        <row r="1512">
          <cell r="A1512" t="str">
            <v>_</v>
          </cell>
        </row>
        <row r="1513">
          <cell r="A1513" t="str">
            <v>_</v>
          </cell>
        </row>
        <row r="1514">
          <cell r="A1514" t="str">
            <v>_</v>
          </cell>
        </row>
        <row r="1515">
          <cell r="A1515" t="str">
            <v>_</v>
          </cell>
        </row>
        <row r="1516">
          <cell r="A1516" t="str">
            <v>_</v>
          </cell>
        </row>
        <row r="1517">
          <cell r="A1517" t="str">
            <v>_</v>
          </cell>
        </row>
        <row r="1518">
          <cell r="A1518" t="str">
            <v>_</v>
          </cell>
        </row>
        <row r="1519">
          <cell r="A1519" t="str">
            <v>_</v>
          </cell>
        </row>
        <row r="1520">
          <cell r="A1520" t="str">
            <v>_</v>
          </cell>
        </row>
        <row r="1521">
          <cell r="A1521" t="str">
            <v>_</v>
          </cell>
        </row>
        <row r="1522">
          <cell r="A1522" t="str">
            <v>_</v>
          </cell>
        </row>
        <row r="1523">
          <cell r="A1523" t="str">
            <v>_</v>
          </cell>
        </row>
        <row r="1524">
          <cell r="A1524" t="str">
            <v>_</v>
          </cell>
        </row>
        <row r="1525">
          <cell r="A1525" t="str">
            <v>_</v>
          </cell>
        </row>
        <row r="1526">
          <cell r="A1526" t="str">
            <v>_</v>
          </cell>
        </row>
        <row r="1527">
          <cell r="A1527" t="str">
            <v>_</v>
          </cell>
        </row>
        <row r="1528">
          <cell r="A1528" t="str">
            <v>_</v>
          </cell>
        </row>
        <row r="1529">
          <cell r="A1529" t="str">
            <v>_</v>
          </cell>
        </row>
        <row r="1530">
          <cell r="A1530" t="str">
            <v>_</v>
          </cell>
        </row>
        <row r="1531">
          <cell r="A1531" t="str">
            <v>_</v>
          </cell>
        </row>
        <row r="1532">
          <cell r="A1532" t="str">
            <v>_</v>
          </cell>
        </row>
        <row r="1533">
          <cell r="A1533" t="str">
            <v>_</v>
          </cell>
        </row>
        <row r="1534">
          <cell r="A1534" t="str">
            <v>_</v>
          </cell>
        </row>
        <row r="1535">
          <cell r="A1535" t="str">
            <v>_</v>
          </cell>
        </row>
        <row r="1536">
          <cell r="A1536" t="str">
            <v>_</v>
          </cell>
        </row>
        <row r="1537">
          <cell r="A1537" t="str">
            <v>_</v>
          </cell>
        </row>
        <row r="1538">
          <cell r="A1538" t="str">
            <v>_</v>
          </cell>
        </row>
        <row r="1539">
          <cell r="A1539" t="str">
            <v>_</v>
          </cell>
        </row>
        <row r="1540">
          <cell r="A1540" t="str">
            <v>_</v>
          </cell>
        </row>
        <row r="1541">
          <cell r="A1541" t="str">
            <v>_</v>
          </cell>
        </row>
        <row r="1542">
          <cell r="A1542" t="str">
            <v>_</v>
          </cell>
        </row>
        <row r="1543">
          <cell r="A1543" t="str">
            <v>_</v>
          </cell>
        </row>
        <row r="1544">
          <cell r="A1544" t="str">
            <v>_</v>
          </cell>
        </row>
        <row r="1545">
          <cell r="A1545" t="str">
            <v>_</v>
          </cell>
        </row>
        <row r="1546">
          <cell r="A1546" t="str">
            <v>_</v>
          </cell>
        </row>
        <row r="1547">
          <cell r="A1547" t="str">
            <v>_</v>
          </cell>
        </row>
        <row r="1548">
          <cell r="A1548" t="str">
            <v>_</v>
          </cell>
        </row>
        <row r="1549">
          <cell r="A1549" t="str">
            <v>_</v>
          </cell>
        </row>
        <row r="1550">
          <cell r="A1550" t="str">
            <v>_</v>
          </cell>
        </row>
        <row r="1551">
          <cell r="A1551" t="str">
            <v>_</v>
          </cell>
        </row>
        <row r="1552">
          <cell r="A1552" t="str">
            <v>_</v>
          </cell>
        </row>
        <row r="1553">
          <cell r="A1553" t="str">
            <v>_</v>
          </cell>
        </row>
        <row r="1554">
          <cell r="A1554" t="str">
            <v>_</v>
          </cell>
        </row>
        <row r="1555">
          <cell r="A1555" t="str">
            <v>_</v>
          </cell>
        </row>
        <row r="1556">
          <cell r="A1556" t="str">
            <v>_</v>
          </cell>
        </row>
        <row r="1557">
          <cell r="A1557" t="str">
            <v>_</v>
          </cell>
        </row>
        <row r="1558">
          <cell r="A1558" t="str">
            <v>_</v>
          </cell>
        </row>
        <row r="1559">
          <cell r="A1559" t="str">
            <v>_</v>
          </cell>
        </row>
        <row r="1560">
          <cell r="A1560" t="str">
            <v>_</v>
          </cell>
        </row>
        <row r="1561">
          <cell r="A1561" t="str">
            <v>_</v>
          </cell>
        </row>
        <row r="1562">
          <cell r="A1562" t="str">
            <v>_</v>
          </cell>
        </row>
        <row r="1563">
          <cell r="A1563" t="str">
            <v>_</v>
          </cell>
        </row>
        <row r="1564">
          <cell r="A1564" t="str">
            <v>_</v>
          </cell>
        </row>
        <row r="1565">
          <cell r="A1565" t="str">
            <v>_</v>
          </cell>
        </row>
        <row r="1566">
          <cell r="A1566" t="str">
            <v>_</v>
          </cell>
        </row>
        <row r="1567">
          <cell r="A1567" t="str">
            <v>_</v>
          </cell>
        </row>
        <row r="1568">
          <cell r="A1568" t="str">
            <v>_</v>
          </cell>
        </row>
        <row r="1569">
          <cell r="A1569" t="str">
            <v>_</v>
          </cell>
        </row>
        <row r="1570">
          <cell r="A1570" t="str">
            <v>_</v>
          </cell>
        </row>
        <row r="1571">
          <cell r="A1571" t="str">
            <v>_</v>
          </cell>
        </row>
        <row r="1572">
          <cell r="A1572" t="str">
            <v>_</v>
          </cell>
        </row>
        <row r="1573">
          <cell r="A1573" t="str">
            <v>_</v>
          </cell>
        </row>
        <row r="1574">
          <cell r="A1574" t="str">
            <v>_</v>
          </cell>
        </row>
        <row r="1575">
          <cell r="A1575" t="str">
            <v>_</v>
          </cell>
        </row>
        <row r="1576">
          <cell r="A1576" t="str">
            <v>_</v>
          </cell>
        </row>
        <row r="1577">
          <cell r="A1577" t="str">
            <v>_</v>
          </cell>
        </row>
        <row r="1578">
          <cell r="A1578" t="str">
            <v>_</v>
          </cell>
        </row>
        <row r="1579">
          <cell r="A1579" t="str">
            <v>_</v>
          </cell>
        </row>
        <row r="1580">
          <cell r="A1580" t="str">
            <v>_</v>
          </cell>
        </row>
        <row r="1581">
          <cell r="A1581" t="str">
            <v>_</v>
          </cell>
        </row>
        <row r="1582">
          <cell r="A1582" t="str">
            <v>_</v>
          </cell>
        </row>
        <row r="1583">
          <cell r="A1583" t="str">
            <v>_</v>
          </cell>
        </row>
        <row r="1584">
          <cell r="A1584" t="str">
            <v>_</v>
          </cell>
        </row>
        <row r="1585">
          <cell r="A1585" t="str">
            <v>_</v>
          </cell>
        </row>
        <row r="1586">
          <cell r="A1586" t="str">
            <v>_</v>
          </cell>
        </row>
        <row r="1587">
          <cell r="A1587" t="str">
            <v>_</v>
          </cell>
        </row>
        <row r="1588">
          <cell r="A1588" t="str">
            <v>_</v>
          </cell>
        </row>
        <row r="1589">
          <cell r="A1589" t="str">
            <v>_</v>
          </cell>
        </row>
        <row r="1590">
          <cell r="A1590" t="str">
            <v>_</v>
          </cell>
        </row>
        <row r="1591">
          <cell r="A1591" t="str">
            <v>_</v>
          </cell>
        </row>
        <row r="1592">
          <cell r="A1592" t="str">
            <v>_</v>
          </cell>
        </row>
        <row r="1593">
          <cell r="A1593" t="str">
            <v>_</v>
          </cell>
        </row>
        <row r="1594">
          <cell r="A1594" t="str">
            <v>_</v>
          </cell>
        </row>
        <row r="1595">
          <cell r="A1595" t="str">
            <v>_</v>
          </cell>
        </row>
        <row r="1596">
          <cell r="A1596" t="str">
            <v>_</v>
          </cell>
        </row>
        <row r="1597">
          <cell r="A1597" t="str">
            <v>_</v>
          </cell>
        </row>
        <row r="1598">
          <cell r="A1598" t="str">
            <v>_</v>
          </cell>
        </row>
        <row r="1599">
          <cell r="A1599" t="str">
            <v>_</v>
          </cell>
        </row>
        <row r="1600">
          <cell r="A1600" t="str">
            <v>_</v>
          </cell>
        </row>
        <row r="1601">
          <cell r="A1601" t="str">
            <v>_</v>
          </cell>
        </row>
        <row r="1602">
          <cell r="A1602" t="str">
            <v>_</v>
          </cell>
        </row>
        <row r="1603">
          <cell r="A1603" t="str">
            <v>_</v>
          </cell>
        </row>
        <row r="1604">
          <cell r="A1604" t="str">
            <v>_</v>
          </cell>
        </row>
        <row r="1605">
          <cell r="A1605" t="str">
            <v>_</v>
          </cell>
        </row>
        <row r="1606">
          <cell r="A1606" t="str">
            <v>_</v>
          </cell>
        </row>
        <row r="1607">
          <cell r="A1607" t="str">
            <v>_</v>
          </cell>
        </row>
        <row r="1608">
          <cell r="A1608" t="str">
            <v>_</v>
          </cell>
        </row>
        <row r="1609">
          <cell r="A1609" t="str">
            <v>_</v>
          </cell>
        </row>
        <row r="1610">
          <cell r="A1610" t="str">
            <v>_</v>
          </cell>
        </row>
        <row r="1611">
          <cell r="A1611" t="str">
            <v>_</v>
          </cell>
        </row>
        <row r="1612">
          <cell r="A1612" t="str">
            <v>_</v>
          </cell>
        </row>
        <row r="1613">
          <cell r="A1613" t="str">
            <v>_</v>
          </cell>
        </row>
        <row r="1614">
          <cell r="A1614" t="str">
            <v>_</v>
          </cell>
        </row>
        <row r="1615">
          <cell r="A1615" t="str">
            <v>_</v>
          </cell>
        </row>
        <row r="1616">
          <cell r="A1616" t="str">
            <v>_</v>
          </cell>
        </row>
        <row r="1617">
          <cell r="A1617" t="str">
            <v>_</v>
          </cell>
        </row>
        <row r="1618">
          <cell r="A1618" t="str">
            <v>_</v>
          </cell>
        </row>
        <row r="1619">
          <cell r="A1619" t="str">
            <v>_</v>
          </cell>
        </row>
        <row r="1620">
          <cell r="A1620" t="str">
            <v>_</v>
          </cell>
        </row>
        <row r="1621">
          <cell r="A1621" t="str">
            <v>_</v>
          </cell>
        </row>
        <row r="1622">
          <cell r="A1622" t="str">
            <v>_</v>
          </cell>
        </row>
        <row r="1623">
          <cell r="A1623" t="str">
            <v>_</v>
          </cell>
        </row>
        <row r="1624">
          <cell r="A1624" t="str">
            <v>_</v>
          </cell>
        </row>
        <row r="1625">
          <cell r="A1625" t="str">
            <v>_</v>
          </cell>
        </row>
        <row r="1626">
          <cell r="A1626" t="str">
            <v>_</v>
          </cell>
        </row>
        <row r="1627">
          <cell r="A1627" t="str">
            <v>_</v>
          </cell>
        </row>
        <row r="1628">
          <cell r="A1628" t="str">
            <v>_</v>
          </cell>
        </row>
        <row r="1629">
          <cell r="A1629" t="str">
            <v>_</v>
          </cell>
        </row>
        <row r="1630">
          <cell r="A1630" t="str">
            <v>_</v>
          </cell>
        </row>
        <row r="1631">
          <cell r="A1631" t="str">
            <v>_</v>
          </cell>
        </row>
        <row r="1632">
          <cell r="A1632" t="str">
            <v>_</v>
          </cell>
        </row>
        <row r="1633">
          <cell r="A1633" t="str">
            <v>_</v>
          </cell>
        </row>
        <row r="1634">
          <cell r="A1634" t="str">
            <v>_</v>
          </cell>
        </row>
        <row r="1635">
          <cell r="A1635" t="str">
            <v>_</v>
          </cell>
        </row>
        <row r="1636">
          <cell r="A1636" t="str">
            <v>_</v>
          </cell>
        </row>
        <row r="1637">
          <cell r="A1637" t="str">
            <v>_</v>
          </cell>
        </row>
        <row r="1638">
          <cell r="A1638" t="str">
            <v>_</v>
          </cell>
        </row>
        <row r="1639">
          <cell r="A1639" t="str">
            <v>_</v>
          </cell>
        </row>
        <row r="1640">
          <cell r="A1640" t="str">
            <v>_</v>
          </cell>
        </row>
        <row r="1641">
          <cell r="A1641" t="str">
            <v>_</v>
          </cell>
        </row>
        <row r="1642">
          <cell r="A1642" t="str">
            <v>_</v>
          </cell>
        </row>
        <row r="1643">
          <cell r="A1643" t="str">
            <v>_</v>
          </cell>
        </row>
        <row r="1644">
          <cell r="A1644" t="str">
            <v>_</v>
          </cell>
        </row>
        <row r="1645">
          <cell r="A1645" t="str">
            <v>_</v>
          </cell>
        </row>
        <row r="1646">
          <cell r="A1646" t="str">
            <v>_</v>
          </cell>
        </row>
        <row r="1647">
          <cell r="A1647" t="str">
            <v>_</v>
          </cell>
        </row>
        <row r="1648">
          <cell r="A1648" t="str">
            <v>_</v>
          </cell>
        </row>
        <row r="1649">
          <cell r="A1649" t="str">
            <v>_</v>
          </cell>
        </row>
        <row r="1650">
          <cell r="A1650" t="str">
            <v>_</v>
          </cell>
        </row>
        <row r="1651">
          <cell r="A1651" t="str">
            <v>_</v>
          </cell>
        </row>
        <row r="1652">
          <cell r="A1652" t="str">
            <v>_</v>
          </cell>
        </row>
        <row r="1653">
          <cell r="A1653" t="str">
            <v>_</v>
          </cell>
        </row>
        <row r="1654">
          <cell r="A1654" t="str">
            <v>_</v>
          </cell>
        </row>
        <row r="1655">
          <cell r="A1655" t="str">
            <v>_</v>
          </cell>
        </row>
        <row r="1656">
          <cell r="A1656" t="str">
            <v>_</v>
          </cell>
        </row>
        <row r="1657">
          <cell r="A1657" t="str">
            <v>_</v>
          </cell>
        </row>
        <row r="1658">
          <cell r="A1658" t="str">
            <v>_</v>
          </cell>
        </row>
        <row r="1659">
          <cell r="A1659" t="str">
            <v>_</v>
          </cell>
        </row>
        <row r="1660">
          <cell r="A1660" t="str">
            <v>_</v>
          </cell>
        </row>
        <row r="1661">
          <cell r="A1661" t="str">
            <v>_</v>
          </cell>
        </row>
        <row r="1662">
          <cell r="A1662" t="str">
            <v>_</v>
          </cell>
        </row>
        <row r="1663">
          <cell r="A1663" t="str">
            <v>_</v>
          </cell>
        </row>
        <row r="1664">
          <cell r="A1664" t="str">
            <v>_</v>
          </cell>
        </row>
        <row r="1665">
          <cell r="A1665" t="str">
            <v>_</v>
          </cell>
        </row>
        <row r="1666">
          <cell r="A1666" t="str">
            <v>_</v>
          </cell>
        </row>
        <row r="1667">
          <cell r="A1667" t="str">
            <v>_</v>
          </cell>
        </row>
        <row r="1668">
          <cell r="A1668" t="str">
            <v>_</v>
          </cell>
        </row>
        <row r="1669">
          <cell r="A1669" t="str">
            <v>_</v>
          </cell>
        </row>
        <row r="1670">
          <cell r="A1670" t="str">
            <v>_</v>
          </cell>
        </row>
        <row r="1671">
          <cell r="A1671" t="str">
            <v>_</v>
          </cell>
        </row>
        <row r="1672">
          <cell r="A1672" t="str">
            <v>_</v>
          </cell>
        </row>
        <row r="1673">
          <cell r="A1673" t="str">
            <v>_</v>
          </cell>
        </row>
        <row r="1674">
          <cell r="A1674" t="str">
            <v>_</v>
          </cell>
        </row>
        <row r="1675">
          <cell r="A1675" t="str">
            <v>_</v>
          </cell>
        </row>
        <row r="1676">
          <cell r="A1676" t="str">
            <v>_</v>
          </cell>
        </row>
        <row r="1677">
          <cell r="A1677" t="str">
            <v>_</v>
          </cell>
        </row>
        <row r="1678">
          <cell r="A1678" t="str">
            <v>_</v>
          </cell>
        </row>
        <row r="1679">
          <cell r="A1679" t="str">
            <v>_</v>
          </cell>
        </row>
        <row r="1680">
          <cell r="A1680" t="str">
            <v>_</v>
          </cell>
        </row>
        <row r="1681">
          <cell r="A1681" t="str">
            <v>_</v>
          </cell>
        </row>
        <row r="1682">
          <cell r="A1682" t="str">
            <v>_</v>
          </cell>
        </row>
        <row r="1683">
          <cell r="A1683" t="str">
            <v>_</v>
          </cell>
        </row>
        <row r="1684">
          <cell r="A1684" t="str">
            <v>_</v>
          </cell>
        </row>
        <row r="1685">
          <cell r="A1685" t="str">
            <v>_</v>
          </cell>
        </row>
        <row r="1686">
          <cell r="A1686" t="str">
            <v>_</v>
          </cell>
        </row>
        <row r="1687">
          <cell r="A1687" t="str">
            <v>_</v>
          </cell>
        </row>
        <row r="1688">
          <cell r="A1688" t="str">
            <v>_</v>
          </cell>
        </row>
        <row r="1689">
          <cell r="A1689" t="str">
            <v>_</v>
          </cell>
        </row>
        <row r="1690">
          <cell r="A1690" t="str">
            <v>_</v>
          </cell>
        </row>
        <row r="1691">
          <cell r="A1691" t="str">
            <v>_</v>
          </cell>
        </row>
        <row r="1692">
          <cell r="A1692" t="str">
            <v>_</v>
          </cell>
        </row>
        <row r="1693">
          <cell r="A1693" t="str">
            <v>_</v>
          </cell>
        </row>
        <row r="1694">
          <cell r="A1694" t="str">
            <v>_</v>
          </cell>
        </row>
        <row r="1695">
          <cell r="A1695" t="str">
            <v>_</v>
          </cell>
        </row>
        <row r="1696">
          <cell r="A1696" t="str">
            <v>_</v>
          </cell>
        </row>
        <row r="1697">
          <cell r="A1697" t="str">
            <v>_</v>
          </cell>
        </row>
        <row r="1698">
          <cell r="A1698" t="str">
            <v>_</v>
          </cell>
        </row>
        <row r="1699">
          <cell r="A1699" t="str">
            <v>_</v>
          </cell>
        </row>
        <row r="1700">
          <cell r="A1700" t="str">
            <v>_</v>
          </cell>
        </row>
        <row r="1701">
          <cell r="A1701" t="str">
            <v>_</v>
          </cell>
        </row>
        <row r="1702">
          <cell r="A1702" t="str">
            <v>_</v>
          </cell>
        </row>
        <row r="1703">
          <cell r="A1703" t="str">
            <v>_</v>
          </cell>
        </row>
        <row r="1704">
          <cell r="A1704" t="str">
            <v>_</v>
          </cell>
        </row>
        <row r="1705">
          <cell r="A1705" t="str">
            <v>_</v>
          </cell>
        </row>
        <row r="1706">
          <cell r="A1706" t="str">
            <v>_</v>
          </cell>
        </row>
        <row r="1707">
          <cell r="A1707" t="str">
            <v>_</v>
          </cell>
        </row>
        <row r="1708">
          <cell r="A1708" t="str">
            <v>_</v>
          </cell>
        </row>
        <row r="1709">
          <cell r="A1709" t="str">
            <v>_</v>
          </cell>
        </row>
        <row r="1710">
          <cell r="A1710" t="str">
            <v>_</v>
          </cell>
        </row>
        <row r="1711">
          <cell r="A1711" t="str">
            <v>_</v>
          </cell>
        </row>
        <row r="1712">
          <cell r="A1712" t="str">
            <v>_</v>
          </cell>
        </row>
        <row r="1713">
          <cell r="A1713" t="str">
            <v>_</v>
          </cell>
        </row>
        <row r="1714">
          <cell r="A1714" t="str">
            <v>_</v>
          </cell>
        </row>
        <row r="1715">
          <cell r="A1715" t="str">
            <v>_</v>
          </cell>
        </row>
        <row r="1716">
          <cell r="A1716" t="str">
            <v>_</v>
          </cell>
        </row>
        <row r="1717">
          <cell r="A1717" t="str">
            <v>_</v>
          </cell>
        </row>
        <row r="1718">
          <cell r="A1718" t="str">
            <v>_</v>
          </cell>
        </row>
        <row r="1719">
          <cell r="A1719" t="str">
            <v>_</v>
          </cell>
        </row>
        <row r="1720">
          <cell r="A1720" t="str">
            <v>_</v>
          </cell>
        </row>
        <row r="1721">
          <cell r="A1721" t="str">
            <v>_</v>
          </cell>
        </row>
        <row r="1722">
          <cell r="A1722" t="str">
            <v>_</v>
          </cell>
        </row>
        <row r="1723">
          <cell r="A1723" t="str">
            <v>_</v>
          </cell>
        </row>
        <row r="1724">
          <cell r="A1724" t="str">
            <v>_</v>
          </cell>
        </row>
        <row r="1725">
          <cell r="A1725" t="str">
            <v>_</v>
          </cell>
        </row>
        <row r="1726">
          <cell r="A1726" t="str">
            <v>_</v>
          </cell>
        </row>
        <row r="1727">
          <cell r="A1727" t="str">
            <v>_</v>
          </cell>
        </row>
        <row r="1728">
          <cell r="A1728" t="str">
            <v>_</v>
          </cell>
        </row>
        <row r="1729">
          <cell r="A1729" t="str">
            <v>_</v>
          </cell>
        </row>
        <row r="1730">
          <cell r="A1730" t="str">
            <v>_</v>
          </cell>
        </row>
        <row r="1731">
          <cell r="A1731" t="str">
            <v>_</v>
          </cell>
        </row>
        <row r="1732">
          <cell r="A1732" t="str">
            <v>_</v>
          </cell>
        </row>
        <row r="1733">
          <cell r="A1733" t="str">
            <v>_</v>
          </cell>
        </row>
        <row r="1734">
          <cell r="A1734" t="str">
            <v>_</v>
          </cell>
        </row>
        <row r="1735">
          <cell r="A1735" t="str">
            <v>_</v>
          </cell>
        </row>
        <row r="1736">
          <cell r="A1736" t="str">
            <v>_</v>
          </cell>
        </row>
        <row r="1737">
          <cell r="A1737" t="str">
            <v>_</v>
          </cell>
        </row>
        <row r="1738">
          <cell r="A1738" t="str">
            <v>_</v>
          </cell>
        </row>
        <row r="1739">
          <cell r="A1739" t="str">
            <v>_</v>
          </cell>
        </row>
        <row r="1740">
          <cell r="A1740" t="str">
            <v>_</v>
          </cell>
        </row>
        <row r="1741">
          <cell r="A1741" t="str">
            <v>_</v>
          </cell>
        </row>
        <row r="1742">
          <cell r="A1742" t="str">
            <v>_</v>
          </cell>
        </row>
        <row r="1743">
          <cell r="A1743" t="str">
            <v>_</v>
          </cell>
        </row>
        <row r="1744">
          <cell r="A1744" t="str">
            <v>_</v>
          </cell>
        </row>
        <row r="1745">
          <cell r="A1745" t="str">
            <v>_</v>
          </cell>
        </row>
        <row r="1746">
          <cell r="A1746" t="str">
            <v>_</v>
          </cell>
        </row>
        <row r="1747">
          <cell r="A1747" t="str">
            <v>_</v>
          </cell>
        </row>
        <row r="1748">
          <cell r="A1748" t="str">
            <v>_</v>
          </cell>
        </row>
        <row r="1749">
          <cell r="A1749" t="str">
            <v>_</v>
          </cell>
        </row>
        <row r="1750">
          <cell r="A1750" t="str">
            <v>_</v>
          </cell>
        </row>
        <row r="1751">
          <cell r="A1751" t="str">
            <v>_</v>
          </cell>
        </row>
        <row r="1752">
          <cell r="A1752" t="str">
            <v>_</v>
          </cell>
        </row>
        <row r="1753">
          <cell r="A1753" t="str">
            <v>_</v>
          </cell>
        </row>
        <row r="1754">
          <cell r="A1754" t="str">
            <v>_</v>
          </cell>
        </row>
        <row r="1755">
          <cell r="A1755" t="str">
            <v>_</v>
          </cell>
        </row>
        <row r="1756">
          <cell r="A1756" t="str">
            <v>_</v>
          </cell>
        </row>
        <row r="1757">
          <cell r="A1757" t="str">
            <v>_</v>
          </cell>
        </row>
        <row r="1758">
          <cell r="A1758" t="str">
            <v>_</v>
          </cell>
        </row>
        <row r="1759">
          <cell r="A1759" t="str">
            <v>_</v>
          </cell>
        </row>
        <row r="1760">
          <cell r="A1760" t="str">
            <v>_</v>
          </cell>
        </row>
        <row r="1761">
          <cell r="A1761" t="str">
            <v>_</v>
          </cell>
        </row>
        <row r="1762">
          <cell r="A1762" t="str">
            <v>_</v>
          </cell>
        </row>
        <row r="1763">
          <cell r="A1763" t="str">
            <v>_</v>
          </cell>
        </row>
        <row r="1764">
          <cell r="A1764" t="str">
            <v>_</v>
          </cell>
        </row>
        <row r="1765">
          <cell r="A1765" t="str">
            <v>_</v>
          </cell>
        </row>
        <row r="1766">
          <cell r="A1766" t="str">
            <v>_</v>
          </cell>
        </row>
        <row r="1767">
          <cell r="A1767" t="str">
            <v>_</v>
          </cell>
        </row>
        <row r="1768">
          <cell r="A1768" t="str">
            <v>_</v>
          </cell>
        </row>
        <row r="1769">
          <cell r="A1769" t="str">
            <v>_</v>
          </cell>
        </row>
        <row r="1770">
          <cell r="A1770" t="str">
            <v>_</v>
          </cell>
        </row>
        <row r="1771">
          <cell r="A1771" t="str">
            <v>_</v>
          </cell>
        </row>
        <row r="1772">
          <cell r="A1772" t="str">
            <v>_</v>
          </cell>
        </row>
        <row r="1773">
          <cell r="A1773" t="str">
            <v>_</v>
          </cell>
        </row>
        <row r="1774">
          <cell r="A1774" t="str">
            <v>_</v>
          </cell>
        </row>
        <row r="1775">
          <cell r="A1775" t="str">
            <v>_</v>
          </cell>
        </row>
        <row r="1776">
          <cell r="A1776" t="str">
            <v>_</v>
          </cell>
        </row>
        <row r="1777">
          <cell r="A1777" t="str">
            <v>_</v>
          </cell>
        </row>
        <row r="1778">
          <cell r="A1778" t="str">
            <v>_</v>
          </cell>
        </row>
        <row r="1779">
          <cell r="A1779" t="str">
            <v>_</v>
          </cell>
        </row>
        <row r="1780">
          <cell r="A1780" t="str">
            <v>_</v>
          </cell>
        </row>
        <row r="1781">
          <cell r="A1781" t="str">
            <v>_</v>
          </cell>
        </row>
        <row r="1782">
          <cell r="A1782" t="str">
            <v>_</v>
          </cell>
        </row>
        <row r="1783">
          <cell r="A1783" t="str">
            <v>_</v>
          </cell>
        </row>
        <row r="1784">
          <cell r="A1784" t="str">
            <v>_</v>
          </cell>
        </row>
        <row r="1785">
          <cell r="A1785" t="str">
            <v>_</v>
          </cell>
        </row>
        <row r="1786">
          <cell r="A1786" t="str">
            <v>_</v>
          </cell>
        </row>
        <row r="1787">
          <cell r="A1787" t="str">
            <v>_</v>
          </cell>
        </row>
        <row r="1788">
          <cell r="A1788" t="str">
            <v>_</v>
          </cell>
        </row>
        <row r="1789">
          <cell r="A1789" t="str">
            <v>_</v>
          </cell>
        </row>
        <row r="1790">
          <cell r="A1790" t="str">
            <v>_</v>
          </cell>
        </row>
        <row r="1791">
          <cell r="A1791" t="str">
            <v>_</v>
          </cell>
        </row>
        <row r="1792">
          <cell r="A1792" t="str">
            <v>_</v>
          </cell>
        </row>
        <row r="1793">
          <cell r="A1793" t="str">
            <v>_</v>
          </cell>
        </row>
        <row r="1794">
          <cell r="A1794" t="str">
            <v>_</v>
          </cell>
        </row>
        <row r="1795">
          <cell r="A1795" t="str">
            <v>_</v>
          </cell>
        </row>
        <row r="1796">
          <cell r="A1796" t="str">
            <v>_</v>
          </cell>
        </row>
        <row r="1797">
          <cell r="A1797" t="str">
            <v>_</v>
          </cell>
        </row>
        <row r="1798">
          <cell r="A1798" t="str">
            <v>_</v>
          </cell>
        </row>
        <row r="1799">
          <cell r="A1799" t="str">
            <v>_</v>
          </cell>
        </row>
        <row r="1800">
          <cell r="A1800" t="str">
            <v>_</v>
          </cell>
        </row>
        <row r="1801">
          <cell r="A1801" t="str">
            <v>_</v>
          </cell>
        </row>
        <row r="1802">
          <cell r="A1802" t="str">
            <v>_</v>
          </cell>
        </row>
        <row r="1803">
          <cell r="A1803" t="str">
            <v>_</v>
          </cell>
        </row>
        <row r="1804">
          <cell r="A1804" t="str">
            <v>_</v>
          </cell>
        </row>
        <row r="1805">
          <cell r="A1805" t="str">
            <v>_</v>
          </cell>
        </row>
        <row r="1806">
          <cell r="A1806" t="str">
            <v>_</v>
          </cell>
        </row>
        <row r="1807">
          <cell r="A1807" t="str">
            <v>_</v>
          </cell>
        </row>
        <row r="1808">
          <cell r="A1808" t="str">
            <v>_</v>
          </cell>
        </row>
        <row r="1809">
          <cell r="A1809" t="str">
            <v>_</v>
          </cell>
        </row>
        <row r="1810">
          <cell r="A1810" t="str">
            <v>_</v>
          </cell>
        </row>
        <row r="1811">
          <cell r="A1811" t="str">
            <v>_</v>
          </cell>
        </row>
        <row r="1812">
          <cell r="A1812" t="str">
            <v>_</v>
          </cell>
        </row>
        <row r="1813">
          <cell r="A1813" t="str">
            <v>_</v>
          </cell>
        </row>
        <row r="1814">
          <cell r="A1814" t="str">
            <v>_</v>
          </cell>
        </row>
        <row r="1815">
          <cell r="A1815" t="str">
            <v>_</v>
          </cell>
        </row>
        <row r="1816">
          <cell r="A1816" t="str">
            <v>_</v>
          </cell>
        </row>
        <row r="1817">
          <cell r="A1817" t="str">
            <v>_</v>
          </cell>
        </row>
        <row r="1818">
          <cell r="A1818" t="str">
            <v>_</v>
          </cell>
        </row>
        <row r="1819">
          <cell r="A1819" t="str">
            <v>_</v>
          </cell>
        </row>
        <row r="1820">
          <cell r="A1820" t="str">
            <v>_</v>
          </cell>
        </row>
        <row r="1821">
          <cell r="A1821" t="str">
            <v>_</v>
          </cell>
        </row>
        <row r="1822">
          <cell r="A1822" t="str">
            <v>_</v>
          </cell>
        </row>
        <row r="1823">
          <cell r="A1823" t="str">
            <v>_</v>
          </cell>
        </row>
        <row r="1824">
          <cell r="A1824" t="str">
            <v>_</v>
          </cell>
        </row>
        <row r="1825">
          <cell r="A1825" t="str">
            <v>_</v>
          </cell>
        </row>
        <row r="1826">
          <cell r="A1826" t="str">
            <v>_</v>
          </cell>
        </row>
        <row r="1827">
          <cell r="A1827" t="str">
            <v>_</v>
          </cell>
        </row>
        <row r="1828">
          <cell r="A1828" t="str">
            <v>_</v>
          </cell>
        </row>
        <row r="1829">
          <cell r="A1829" t="str">
            <v>_</v>
          </cell>
        </row>
        <row r="1830">
          <cell r="A1830" t="str">
            <v>_</v>
          </cell>
        </row>
        <row r="1831">
          <cell r="A1831" t="str">
            <v>_</v>
          </cell>
        </row>
        <row r="1832">
          <cell r="A1832" t="str">
            <v>_</v>
          </cell>
        </row>
        <row r="1833">
          <cell r="A1833" t="str">
            <v>_</v>
          </cell>
        </row>
        <row r="1834">
          <cell r="A1834" t="str">
            <v>_</v>
          </cell>
        </row>
        <row r="1835">
          <cell r="A1835" t="str">
            <v>_</v>
          </cell>
        </row>
        <row r="1836">
          <cell r="A1836" t="str">
            <v>_</v>
          </cell>
        </row>
        <row r="1837">
          <cell r="A1837" t="str">
            <v>_</v>
          </cell>
        </row>
        <row r="1838">
          <cell r="A1838" t="str">
            <v>_</v>
          </cell>
        </row>
        <row r="1839">
          <cell r="A1839" t="str">
            <v>_</v>
          </cell>
        </row>
        <row r="1840">
          <cell r="A1840" t="str">
            <v>_</v>
          </cell>
        </row>
        <row r="1841">
          <cell r="A1841" t="str">
            <v>_</v>
          </cell>
        </row>
        <row r="1842">
          <cell r="A1842" t="str">
            <v>_</v>
          </cell>
        </row>
        <row r="1843">
          <cell r="A1843" t="str">
            <v>_</v>
          </cell>
        </row>
        <row r="1844">
          <cell r="A1844" t="str">
            <v>_</v>
          </cell>
        </row>
        <row r="1845">
          <cell r="A1845" t="str">
            <v>_</v>
          </cell>
        </row>
        <row r="1846">
          <cell r="A1846" t="str">
            <v>_</v>
          </cell>
        </row>
        <row r="1847">
          <cell r="A1847" t="str">
            <v>_</v>
          </cell>
        </row>
        <row r="1848">
          <cell r="A1848" t="str">
            <v>_</v>
          </cell>
        </row>
        <row r="1849">
          <cell r="A1849" t="str">
            <v>_</v>
          </cell>
        </row>
        <row r="1850">
          <cell r="A1850" t="str">
            <v>_</v>
          </cell>
        </row>
        <row r="1851">
          <cell r="A1851" t="str">
            <v>_</v>
          </cell>
        </row>
        <row r="1852">
          <cell r="A1852" t="str">
            <v>_</v>
          </cell>
        </row>
        <row r="1853">
          <cell r="A1853" t="str">
            <v>_</v>
          </cell>
        </row>
        <row r="1854">
          <cell r="A1854" t="str">
            <v>_</v>
          </cell>
        </row>
        <row r="1855">
          <cell r="A1855" t="str">
            <v>_</v>
          </cell>
        </row>
        <row r="1856">
          <cell r="A1856" t="str">
            <v>_</v>
          </cell>
        </row>
        <row r="1857">
          <cell r="A1857" t="str">
            <v>_</v>
          </cell>
        </row>
        <row r="1858">
          <cell r="A1858" t="str">
            <v>_</v>
          </cell>
        </row>
        <row r="1859">
          <cell r="A1859" t="str">
            <v>_</v>
          </cell>
        </row>
        <row r="1860">
          <cell r="A1860" t="str">
            <v>_</v>
          </cell>
        </row>
        <row r="1861">
          <cell r="A1861" t="str">
            <v>_</v>
          </cell>
        </row>
        <row r="1862">
          <cell r="A1862" t="str">
            <v>_</v>
          </cell>
        </row>
        <row r="1863">
          <cell r="A1863" t="str">
            <v>_</v>
          </cell>
        </row>
        <row r="1864">
          <cell r="A1864" t="str">
            <v>_</v>
          </cell>
        </row>
        <row r="1865">
          <cell r="A1865" t="str">
            <v>_</v>
          </cell>
        </row>
        <row r="1866">
          <cell r="A1866" t="str">
            <v>_</v>
          </cell>
        </row>
        <row r="1867">
          <cell r="A1867" t="str">
            <v>_</v>
          </cell>
        </row>
        <row r="1868">
          <cell r="A1868" t="str">
            <v>_</v>
          </cell>
        </row>
        <row r="1869">
          <cell r="A1869" t="str">
            <v>_</v>
          </cell>
        </row>
        <row r="1870">
          <cell r="A1870" t="str">
            <v>_</v>
          </cell>
        </row>
        <row r="1871">
          <cell r="A1871" t="str">
            <v>_</v>
          </cell>
        </row>
        <row r="1872">
          <cell r="A1872" t="str">
            <v>_</v>
          </cell>
        </row>
        <row r="1873">
          <cell r="A1873" t="str">
            <v>_</v>
          </cell>
        </row>
        <row r="1874">
          <cell r="A1874" t="str">
            <v>_</v>
          </cell>
        </row>
        <row r="1875">
          <cell r="A1875" t="str">
            <v>_</v>
          </cell>
        </row>
        <row r="1876">
          <cell r="A1876" t="str">
            <v>_</v>
          </cell>
        </row>
        <row r="1877">
          <cell r="A1877" t="str">
            <v>_</v>
          </cell>
        </row>
        <row r="1878">
          <cell r="A1878" t="str">
            <v>_</v>
          </cell>
        </row>
        <row r="1879">
          <cell r="A1879" t="str">
            <v>_</v>
          </cell>
        </row>
        <row r="1880">
          <cell r="A1880" t="str">
            <v>_</v>
          </cell>
        </row>
        <row r="1881">
          <cell r="A1881" t="str">
            <v>_</v>
          </cell>
        </row>
        <row r="1882">
          <cell r="A1882" t="str">
            <v>_</v>
          </cell>
        </row>
        <row r="1883">
          <cell r="A1883" t="str">
            <v>_</v>
          </cell>
        </row>
        <row r="1884">
          <cell r="A1884" t="str">
            <v>_</v>
          </cell>
        </row>
        <row r="1885">
          <cell r="A1885" t="str">
            <v>_</v>
          </cell>
        </row>
        <row r="1886">
          <cell r="A1886" t="str">
            <v>_</v>
          </cell>
        </row>
        <row r="1887">
          <cell r="A1887" t="str">
            <v>_</v>
          </cell>
        </row>
        <row r="1888">
          <cell r="A1888" t="str">
            <v>_</v>
          </cell>
        </row>
        <row r="1889">
          <cell r="A1889" t="str">
            <v>_</v>
          </cell>
        </row>
        <row r="1890">
          <cell r="A1890" t="str">
            <v>_</v>
          </cell>
        </row>
        <row r="1891">
          <cell r="A1891" t="str">
            <v>_</v>
          </cell>
        </row>
        <row r="1892">
          <cell r="A1892" t="str">
            <v>_</v>
          </cell>
        </row>
        <row r="1893">
          <cell r="A1893" t="str">
            <v>_</v>
          </cell>
        </row>
        <row r="1894">
          <cell r="A1894" t="str">
            <v>_</v>
          </cell>
        </row>
        <row r="1895">
          <cell r="A1895" t="str">
            <v>_</v>
          </cell>
        </row>
        <row r="1896">
          <cell r="A1896" t="str">
            <v>_</v>
          </cell>
        </row>
        <row r="1897">
          <cell r="A1897" t="str">
            <v>_</v>
          </cell>
        </row>
        <row r="1898">
          <cell r="A1898" t="str">
            <v>_</v>
          </cell>
        </row>
        <row r="1899">
          <cell r="A1899" t="str">
            <v>_</v>
          </cell>
        </row>
        <row r="1900">
          <cell r="A1900" t="str">
            <v>_</v>
          </cell>
        </row>
        <row r="1901">
          <cell r="A1901" t="str">
            <v>_</v>
          </cell>
        </row>
        <row r="1902">
          <cell r="A1902" t="str">
            <v>_</v>
          </cell>
        </row>
        <row r="1903">
          <cell r="A1903" t="str">
            <v>_</v>
          </cell>
        </row>
        <row r="1904">
          <cell r="A1904" t="str">
            <v>_</v>
          </cell>
        </row>
        <row r="1905">
          <cell r="A1905" t="str">
            <v>_</v>
          </cell>
        </row>
        <row r="1906">
          <cell r="A1906" t="str">
            <v>_</v>
          </cell>
        </row>
        <row r="1907">
          <cell r="A1907" t="str">
            <v>_</v>
          </cell>
        </row>
        <row r="1908">
          <cell r="A1908" t="str">
            <v>_</v>
          </cell>
        </row>
        <row r="1909">
          <cell r="A1909" t="str">
            <v>_</v>
          </cell>
        </row>
        <row r="1910">
          <cell r="A1910" t="str">
            <v>_</v>
          </cell>
        </row>
        <row r="1911">
          <cell r="A1911" t="str">
            <v>_</v>
          </cell>
        </row>
        <row r="1912">
          <cell r="A1912" t="str">
            <v>_</v>
          </cell>
        </row>
        <row r="1913">
          <cell r="A1913" t="str">
            <v>_</v>
          </cell>
        </row>
        <row r="1914">
          <cell r="A1914" t="str">
            <v>_</v>
          </cell>
        </row>
        <row r="1915">
          <cell r="A1915" t="str">
            <v>_</v>
          </cell>
        </row>
        <row r="1916">
          <cell r="A1916" t="str">
            <v>_</v>
          </cell>
        </row>
        <row r="1917">
          <cell r="A1917" t="str">
            <v>_</v>
          </cell>
        </row>
        <row r="1918">
          <cell r="A1918" t="str">
            <v>_</v>
          </cell>
        </row>
        <row r="1919">
          <cell r="A1919" t="str">
            <v>_</v>
          </cell>
        </row>
        <row r="1920">
          <cell r="A1920" t="str">
            <v>_</v>
          </cell>
        </row>
        <row r="1921">
          <cell r="A1921" t="str">
            <v>_</v>
          </cell>
        </row>
        <row r="1922">
          <cell r="A1922" t="str">
            <v>_</v>
          </cell>
        </row>
        <row r="1923">
          <cell r="A1923" t="str">
            <v>_</v>
          </cell>
        </row>
        <row r="1924">
          <cell r="A1924" t="str">
            <v>_</v>
          </cell>
        </row>
        <row r="1925">
          <cell r="A1925" t="str">
            <v>_</v>
          </cell>
        </row>
        <row r="1926">
          <cell r="A1926" t="str">
            <v>_</v>
          </cell>
        </row>
        <row r="1927">
          <cell r="A1927" t="str">
            <v>_</v>
          </cell>
        </row>
        <row r="1928">
          <cell r="A1928" t="str">
            <v>_</v>
          </cell>
        </row>
        <row r="1929">
          <cell r="A1929" t="str">
            <v>_</v>
          </cell>
        </row>
        <row r="1930">
          <cell r="A1930" t="str">
            <v>_</v>
          </cell>
        </row>
        <row r="1931">
          <cell r="A1931" t="str">
            <v>_</v>
          </cell>
        </row>
        <row r="1932">
          <cell r="A1932" t="str">
            <v>_</v>
          </cell>
        </row>
        <row r="1933">
          <cell r="A1933" t="str">
            <v>_</v>
          </cell>
        </row>
        <row r="1934">
          <cell r="A1934" t="str">
            <v>_</v>
          </cell>
        </row>
        <row r="1935">
          <cell r="A1935" t="str">
            <v>_</v>
          </cell>
        </row>
        <row r="1936">
          <cell r="A1936" t="str">
            <v>_</v>
          </cell>
        </row>
        <row r="1937">
          <cell r="A1937" t="str">
            <v>_</v>
          </cell>
        </row>
        <row r="1938">
          <cell r="A1938" t="str">
            <v>_</v>
          </cell>
        </row>
        <row r="1939">
          <cell r="A1939" t="str">
            <v>_</v>
          </cell>
        </row>
        <row r="1940">
          <cell r="A1940" t="str">
            <v>_</v>
          </cell>
        </row>
        <row r="1941">
          <cell r="A1941" t="str">
            <v>_</v>
          </cell>
        </row>
        <row r="1942">
          <cell r="A1942" t="str">
            <v>_</v>
          </cell>
        </row>
        <row r="1943">
          <cell r="A1943" t="str">
            <v>_</v>
          </cell>
        </row>
        <row r="1944">
          <cell r="A1944" t="str">
            <v>_</v>
          </cell>
        </row>
        <row r="1945">
          <cell r="A1945" t="str">
            <v>_</v>
          </cell>
        </row>
        <row r="1946">
          <cell r="A1946" t="str">
            <v>_</v>
          </cell>
        </row>
        <row r="1947">
          <cell r="A1947" t="str">
            <v>_</v>
          </cell>
        </row>
        <row r="1948">
          <cell r="A1948" t="str">
            <v>_</v>
          </cell>
        </row>
        <row r="1949">
          <cell r="A1949" t="str">
            <v>_</v>
          </cell>
        </row>
        <row r="1950">
          <cell r="A1950" t="str">
            <v>_</v>
          </cell>
        </row>
        <row r="1951">
          <cell r="A1951" t="str">
            <v>_</v>
          </cell>
        </row>
        <row r="1952">
          <cell r="A1952" t="str">
            <v>_</v>
          </cell>
        </row>
        <row r="1953">
          <cell r="A1953" t="str">
            <v>_</v>
          </cell>
        </row>
        <row r="1954">
          <cell r="A1954" t="str">
            <v>_</v>
          </cell>
        </row>
        <row r="1955">
          <cell r="A1955" t="str">
            <v>_</v>
          </cell>
        </row>
        <row r="1956">
          <cell r="A1956" t="str">
            <v>_</v>
          </cell>
        </row>
        <row r="1957">
          <cell r="A1957" t="str">
            <v>_</v>
          </cell>
        </row>
        <row r="1958">
          <cell r="A1958" t="str">
            <v>_</v>
          </cell>
        </row>
        <row r="1959">
          <cell r="A1959" t="str">
            <v>_</v>
          </cell>
        </row>
        <row r="1960">
          <cell r="A1960" t="str">
            <v>_</v>
          </cell>
        </row>
        <row r="1961">
          <cell r="A1961" t="str">
            <v>_</v>
          </cell>
        </row>
        <row r="1962">
          <cell r="A1962" t="str">
            <v>_</v>
          </cell>
        </row>
        <row r="1963">
          <cell r="A1963" t="str">
            <v>_</v>
          </cell>
        </row>
        <row r="1964">
          <cell r="A1964" t="str">
            <v>_</v>
          </cell>
        </row>
        <row r="1965">
          <cell r="A1965" t="str">
            <v>_</v>
          </cell>
        </row>
        <row r="1966">
          <cell r="A1966" t="str">
            <v>_</v>
          </cell>
        </row>
        <row r="1967">
          <cell r="A1967" t="str">
            <v>_</v>
          </cell>
        </row>
        <row r="1968">
          <cell r="A1968" t="str">
            <v>_</v>
          </cell>
        </row>
        <row r="1969">
          <cell r="A1969" t="str">
            <v>_</v>
          </cell>
        </row>
        <row r="1970">
          <cell r="A1970" t="str">
            <v>_</v>
          </cell>
        </row>
        <row r="1971">
          <cell r="A1971" t="str">
            <v>_</v>
          </cell>
        </row>
        <row r="1972">
          <cell r="A1972" t="str">
            <v>_</v>
          </cell>
        </row>
        <row r="1973">
          <cell r="A1973" t="str">
            <v>_</v>
          </cell>
        </row>
        <row r="1974">
          <cell r="A1974" t="str">
            <v>_</v>
          </cell>
        </row>
        <row r="1975">
          <cell r="A1975" t="str">
            <v>_</v>
          </cell>
        </row>
        <row r="1976">
          <cell r="A1976" t="str">
            <v>_</v>
          </cell>
        </row>
        <row r="1977">
          <cell r="A1977" t="str">
            <v>_</v>
          </cell>
        </row>
        <row r="1978">
          <cell r="A1978" t="str">
            <v>_</v>
          </cell>
        </row>
        <row r="1979">
          <cell r="A1979" t="str">
            <v>_</v>
          </cell>
        </row>
        <row r="1980">
          <cell r="A1980" t="str">
            <v>_</v>
          </cell>
        </row>
        <row r="1981">
          <cell r="A1981" t="str">
            <v>_</v>
          </cell>
        </row>
        <row r="1982">
          <cell r="A1982" t="str">
            <v>_</v>
          </cell>
        </row>
        <row r="1983">
          <cell r="A1983" t="str">
            <v>_</v>
          </cell>
        </row>
        <row r="1984">
          <cell r="A1984" t="str">
            <v>_</v>
          </cell>
        </row>
        <row r="1985">
          <cell r="A1985" t="str">
            <v>_</v>
          </cell>
        </row>
        <row r="1986">
          <cell r="A1986" t="str">
            <v>_</v>
          </cell>
        </row>
        <row r="1987">
          <cell r="A1987" t="str">
            <v>_</v>
          </cell>
        </row>
        <row r="1988">
          <cell r="A1988" t="str">
            <v>_</v>
          </cell>
        </row>
        <row r="1989">
          <cell r="A1989" t="str">
            <v>_</v>
          </cell>
        </row>
        <row r="1990">
          <cell r="A1990" t="str">
            <v>_</v>
          </cell>
        </row>
        <row r="1991">
          <cell r="A1991" t="str">
            <v>_</v>
          </cell>
        </row>
        <row r="1992">
          <cell r="A1992" t="str">
            <v>_</v>
          </cell>
        </row>
        <row r="1993">
          <cell r="A1993" t="str">
            <v>_</v>
          </cell>
        </row>
        <row r="1994">
          <cell r="A1994" t="str">
            <v>_</v>
          </cell>
        </row>
        <row r="1995">
          <cell r="A1995" t="str">
            <v>_</v>
          </cell>
        </row>
        <row r="1996">
          <cell r="A1996" t="str">
            <v>_</v>
          </cell>
        </row>
        <row r="1997">
          <cell r="A1997" t="str">
            <v>_</v>
          </cell>
        </row>
        <row r="1998">
          <cell r="A1998" t="str">
            <v>_</v>
          </cell>
        </row>
        <row r="1999">
          <cell r="A1999" t="str">
            <v>_</v>
          </cell>
        </row>
        <row r="2000">
          <cell r="A2000" t="str">
            <v>_</v>
          </cell>
        </row>
        <row r="2001">
          <cell r="A2001" t="str">
            <v>_</v>
          </cell>
        </row>
        <row r="2002">
          <cell r="A2002" t="str">
            <v>_</v>
          </cell>
        </row>
        <row r="2003">
          <cell r="A2003" t="str">
            <v>_</v>
          </cell>
        </row>
        <row r="2004">
          <cell r="A2004" t="str">
            <v>_</v>
          </cell>
        </row>
        <row r="2005">
          <cell r="A2005" t="str">
            <v>_</v>
          </cell>
        </row>
        <row r="2006">
          <cell r="A2006" t="str">
            <v>_</v>
          </cell>
        </row>
        <row r="2007">
          <cell r="A2007" t="str">
            <v>_</v>
          </cell>
        </row>
        <row r="2008">
          <cell r="A2008" t="str">
            <v>_</v>
          </cell>
        </row>
        <row r="2009">
          <cell r="A2009" t="str">
            <v>_</v>
          </cell>
        </row>
        <row r="2010">
          <cell r="A2010" t="str">
            <v>_</v>
          </cell>
        </row>
        <row r="2011">
          <cell r="A2011" t="str">
            <v>_</v>
          </cell>
        </row>
        <row r="2012">
          <cell r="A2012" t="str">
            <v>_</v>
          </cell>
        </row>
        <row r="2013">
          <cell r="A2013" t="str">
            <v>_</v>
          </cell>
        </row>
        <row r="2014">
          <cell r="A2014" t="str">
            <v>_</v>
          </cell>
        </row>
        <row r="2015">
          <cell r="A2015" t="str">
            <v>_</v>
          </cell>
        </row>
        <row r="2016">
          <cell r="A2016" t="str">
            <v>_</v>
          </cell>
        </row>
        <row r="2017">
          <cell r="A2017" t="str">
            <v>_</v>
          </cell>
        </row>
        <row r="2018">
          <cell r="A2018" t="str">
            <v>_</v>
          </cell>
        </row>
        <row r="2019">
          <cell r="A2019" t="str">
            <v>_</v>
          </cell>
        </row>
        <row r="2020">
          <cell r="A2020" t="str">
            <v>_</v>
          </cell>
        </row>
        <row r="2021">
          <cell r="A2021" t="str">
            <v>_</v>
          </cell>
        </row>
        <row r="2022">
          <cell r="A2022" t="str">
            <v>_</v>
          </cell>
        </row>
        <row r="2023">
          <cell r="A2023" t="str">
            <v>_</v>
          </cell>
        </row>
        <row r="2024">
          <cell r="A2024" t="str">
            <v>_</v>
          </cell>
        </row>
        <row r="2025">
          <cell r="A2025" t="str">
            <v>_</v>
          </cell>
        </row>
        <row r="2026">
          <cell r="A2026" t="str">
            <v>_</v>
          </cell>
        </row>
        <row r="2027">
          <cell r="A2027" t="str">
            <v>_</v>
          </cell>
        </row>
        <row r="2028">
          <cell r="A2028" t="str">
            <v>_</v>
          </cell>
        </row>
        <row r="2029">
          <cell r="A2029" t="str">
            <v>_</v>
          </cell>
        </row>
        <row r="2030">
          <cell r="A2030" t="str">
            <v>_</v>
          </cell>
        </row>
        <row r="2031">
          <cell r="A2031" t="str">
            <v>_</v>
          </cell>
        </row>
        <row r="2032">
          <cell r="A2032" t="str">
            <v>_</v>
          </cell>
        </row>
        <row r="2033">
          <cell r="A2033" t="str">
            <v>_</v>
          </cell>
        </row>
        <row r="2034">
          <cell r="A2034" t="str">
            <v>_</v>
          </cell>
        </row>
        <row r="2035">
          <cell r="A2035" t="str">
            <v>_</v>
          </cell>
        </row>
        <row r="2036">
          <cell r="A2036" t="str">
            <v>_</v>
          </cell>
        </row>
        <row r="2037">
          <cell r="A2037" t="str">
            <v>_</v>
          </cell>
        </row>
        <row r="2038">
          <cell r="A2038" t="str">
            <v>_</v>
          </cell>
        </row>
        <row r="2039">
          <cell r="A2039" t="str">
            <v>_</v>
          </cell>
        </row>
        <row r="2040">
          <cell r="A2040" t="str">
            <v>_</v>
          </cell>
        </row>
        <row r="2041">
          <cell r="A2041" t="str">
            <v>_</v>
          </cell>
        </row>
        <row r="2042">
          <cell r="A2042" t="str">
            <v>_</v>
          </cell>
        </row>
        <row r="2043">
          <cell r="A2043" t="str">
            <v>_</v>
          </cell>
        </row>
        <row r="2044">
          <cell r="A2044" t="str">
            <v>_</v>
          </cell>
        </row>
        <row r="2045">
          <cell r="A2045" t="str">
            <v>_</v>
          </cell>
        </row>
        <row r="2046">
          <cell r="A2046" t="str">
            <v>_</v>
          </cell>
        </row>
        <row r="2047">
          <cell r="A2047" t="str">
            <v>_</v>
          </cell>
        </row>
        <row r="2048">
          <cell r="A2048" t="str">
            <v>_</v>
          </cell>
        </row>
        <row r="2049">
          <cell r="A2049" t="str">
            <v>_</v>
          </cell>
        </row>
        <row r="2050">
          <cell r="A2050" t="str">
            <v>_</v>
          </cell>
        </row>
        <row r="2051">
          <cell r="A2051" t="str">
            <v>_</v>
          </cell>
        </row>
        <row r="2052">
          <cell r="A2052" t="str">
            <v>_</v>
          </cell>
        </row>
        <row r="2053">
          <cell r="A2053" t="str">
            <v>_</v>
          </cell>
        </row>
        <row r="2054">
          <cell r="A2054" t="str">
            <v>_</v>
          </cell>
        </row>
        <row r="2055">
          <cell r="A2055" t="str">
            <v>_</v>
          </cell>
        </row>
        <row r="2056">
          <cell r="A2056" t="str">
            <v>_</v>
          </cell>
        </row>
        <row r="2057">
          <cell r="A2057" t="str">
            <v>_</v>
          </cell>
        </row>
        <row r="2058">
          <cell r="A2058" t="str">
            <v>_</v>
          </cell>
        </row>
        <row r="2059">
          <cell r="A2059" t="str">
            <v>_</v>
          </cell>
        </row>
        <row r="2060">
          <cell r="A2060" t="str">
            <v>_</v>
          </cell>
        </row>
        <row r="2061">
          <cell r="A2061" t="str">
            <v>_</v>
          </cell>
        </row>
        <row r="2062">
          <cell r="A2062" t="str">
            <v>_</v>
          </cell>
        </row>
        <row r="2063">
          <cell r="A2063" t="str">
            <v>_</v>
          </cell>
        </row>
        <row r="2064">
          <cell r="A2064" t="str">
            <v>_</v>
          </cell>
        </row>
        <row r="2065">
          <cell r="A2065" t="str">
            <v>_</v>
          </cell>
        </row>
        <row r="2066">
          <cell r="A2066" t="str">
            <v>_</v>
          </cell>
        </row>
        <row r="2067">
          <cell r="A2067" t="str">
            <v>_</v>
          </cell>
        </row>
        <row r="2068">
          <cell r="A2068" t="str">
            <v>_</v>
          </cell>
        </row>
        <row r="2069">
          <cell r="A2069" t="str">
            <v>_</v>
          </cell>
        </row>
        <row r="2070">
          <cell r="A2070" t="str">
            <v>_</v>
          </cell>
        </row>
        <row r="2071">
          <cell r="A2071" t="str">
            <v>_</v>
          </cell>
        </row>
        <row r="2072">
          <cell r="A2072" t="str">
            <v>_</v>
          </cell>
        </row>
        <row r="2073">
          <cell r="A2073" t="str">
            <v>_</v>
          </cell>
        </row>
        <row r="2074">
          <cell r="A2074" t="str">
            <v>_</v>
          </cell>
        </row>
        <row r="2075">
          <cell r="A2075" t="str">
            <v>_</v>
          </cell>
        </row>
        <row r="2076">
          <cell r="A2076" t="str">
            <v>_</v>
          </cell>
        </row>
        <row r="2077">
          <cell r="A2077" t="str">
            <v>_</v>
          </cell>
        </row>
        <row r="2078">
          <cell r="A2078" t="str">
            <v>_</v>
          </cell>
        </row>
        <row r="2079">
          <cell r="A2079" t="str">
            <v>_</v>
          </cell>
        </row>
        <row r="2080">
          <cell r="A2080" t="str">
            <v>_</v>
          </cell>
        </row>
        <row r="2081">
          <cell r="A2081" t="str">
            <v>_</v>
          </cell>
        </row>
        <row r="2082">
          <cell r="A2082" t="str">
            <v>_</v>
          </cell>
        </row>
        <row r="2083">
          <cell r="A2083" t="str">
            <v>_</v>
          </cell>
        </row>
        <row r="2084">
          <cell r="A2084" t="str">
            <v>_</v>
          </cell>
        </row>
        <row r="2085">
          <cell r="A2085" t="str">
            <v>_</v>
          </cell>
        </row>
        <row r="2086">
          <cell r="A2086" t="str">
            <v>_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6">
          <cell r="G16" t="str">
            <v>оценка (2вар.)</v>
          </cell>
          <cell r="J16" t="str">
            <v>прогноз (2вар.)</v>
          </cell>
          <cell r="M16" t="str">
            <v>прогноз (2вар.)</v>
          </cell>
          <cell r="P16" t="str">
            <v>прогноз (2вар.)</v>
          </cell>
          <cell r="S16" t="str">
            <v>прогноз (2вар.)</v>
          </cell>
          <cell r="V16" t="str">
            <v>прогноз (2вар.)</v>
          </cell>
        </row>
        <row r="17">
          <cell r="G17">
            <v>0</v>
          </cell>
          <cell r="J17">
            <v>0</v>
          </cell>
          <cell r="M17">
            <v>0</v>
          </cell>
          <cell r="P17">
            <v>0</v>
          </cell>
          <cell r="S17">
            <v>0</v>
          </cell>
          <cell r="V17">
            <v>0</v>
          </cell>
        </row>
        <row r="18">
          <cell r="G18">
            <v>9300</v>
          </cell>
          <cell r="J18">
            <v>9450</v>
          </cell>
          <cell r="M18">
            <v>9500</v>
          </cell>
          <cell r="P18">
            <v>9500</v>
          </cell>
          <cell r="S18">
            <v>9500</v>
          </cell>
          <cell r="V18">
            <v>9500</v>
          </cell>
        </row>
        <row r="19">
          <cell r="G19">
            <v>339205921.92462915</v>
          </cell>
          <cell r="J19">
            <v>276684659.84851629</v>
          </cell>
          <cell r="M19">
            <v>237099231.27942562</v>
          </cell>
          <cell r="P19">
            <v>202476802.87230435</v>
          </cell>
          <cell r="S19">
            <v>188386004.4359917</v>
          </cell>
          <cell r="V19">
            <v>174332803.37921235</v>
          </cell>
        </row>
        <row r="20">
          <cell r="G20">
            <v>60431228.782704905</v>
          </cell>
          <cell r="J20">
            <v>66797737.774099998</v>
          </cell>
          <cell r="M20">
            <v>62089459.826666668</v>
          </cell>
          <cell r="P20">
            <v>58663564.38666667</v>
          </cell>
          <cell r="S20">
            <v>57148357.946666665</v>
          </cell>
          <cell r="V20">
            <v>52416743.506666668</v>
          </cell>
        </row>
        <row r="21">
          <cell r="G21">
            <v>0</v>
          </cell>
          <cell r="J21">
            <v>0</v>
          </cell>
          <cell r="M21">
            <v>0</v>
          </cell>
          <cell r="P21">
            <v>0</v>
          </cell>
          <cell r="S21">
            <v>0</v>
          </cell>
          <cell r="V21">
            <v>0</v>
          </cell>
        </row>
        <row r="22">
          <cell r="G22">
            <v>0</v>
          </cell>
          <cell r="J22">
            <v>0</v>
          </cell>
          <cell r="M22">
            <v>0</v>
          </cell>
          <cell r="P22">
            <v>0</v>
          </cell>
          <cell r="S22">
            <v>0</v>
          </cell>
          <cell r="V22">
            <v>0</v>
          </cell>
        </row>
        <row r="23">
          <cell r="G23">
            <v>8965</v>
          </cell>
          <cell r="J23">
            <v>8746.0499999999993</v>
          </cell>
          <cell r="M23">
            <v>7843.7999999999993</v>
          </cell>
          <cell r="P23">
            <v>7090</v>
          </cell>
          <cell r="S23">
            <v>6463.4</v>
          </cell>
          <cell r="V23">
            <v>5920.9</v>
          </cell>
        </row>
        <row r="24">
          <cell r="G24">
            <v>326981079.19512784</v>
          </cell>
          <cell r="J24">
            <v>256221819.37306535</v>
          </cell>
          <cell r="M24">
            <v>195987337.03869873</v>
          </cell>
          <cell r="P24">
            <v>151606634.16676122</v>
          </cell>
          <cell r="S24">
            <v>128951210.7944724</v>
          </cell>
          <cell r="V24">
            <v>109705727.34431495</v>
          </cell>
        </row>
        <row r="25">
          <cell r="G25">
            <v>33998632.782704905</v>
          </cell>
          <cell r="J25">
            <v>34796773.774099998</v>
          </cell>
          <cell r="M25">
            <v>31479340</v>
          </cell>
          <cell r="P25">
            <v>29991811</v>
          </cell>
          <cell r="S25">
            <v>28520637</v>
          </cell>
          <cell r="V25">
            <v>27269409</v>
          </cell>
        </row>
        <row r="26">
          <cell r="G26">
            <v>0</v>
          </cell>
          <cell r="J26">
            <v>0</v>
          </cell>
          <cell r="M26">
            <v>0</v>
          </cell>
          <cell r="P26">
            <v>0</v>
          </cell>
          <cell r="S26">
            <v>0</v>
          </cell>
          <cell r="V26">
            <v>0</v>
          </cell>
        </row>
        <row r="27">
          <cell r="G27">
            <v>69615</v>
          </cell>
          <cell r="J27">
            <v>70837</v>
          </cell>
          <cell r="M27">
            <v>66013</v>
          </cell>
          <cell r="P27">
            <v>61813</v>
          </cell>
          <cell r="S27">
            <v>57771</v>
          </cell>
          <cell r="V27">
            <v>54884</v>
          </cell>
        </row>
        <row r="28">
          <cell r="G28">
            <v>3019042</v>
          </cell>
          <cell r="J28">
            <v>3100943</v>
          </cell>
          <cell r="M28">
            <v>2607856</v>
          </cell>
          <cell r="P28">
            <v>2399867</v>
          </cell>
          <cell r="S28">
            <v>2200766</v>
          </cell>
          <cell r="V28">
            <v>2036463</v>
          </cell>
        </row>
        <row r="29">
          <cell r="G29">
            <v>790</v>
          </cell>
          <cell r="J29">
            <v>797</v>
          </cell>
          <cell r="M29">
            <v>784.85</v>
          </cell>
          <cell r="P29">
            <v>789.15</v>
          </cell>
          <cell r="S29">
            <v>794.55</v>
          </cell>
          <cell r="V29">
            <v>799.35</v>
          </cell>
        </row>
        <row r="30">
          <cell r="G30">
            <v>406898</v>
          </cell>
          <cell r="J30">
            <v>451228</v>
          </cell>
          <cell r="M30">
            <v>390978</v>
          </cell>
          <cell r="P30">
            <v>375251</v>
          </cell>
          <cell r="S30">
            <v>364325</v>
          </cell>
          <cell r="V30">
            <v>357476</v>
          </cell>
        </row>
        <row r="31">
          <cell r="G31">
            <v>929.87</v>
          </cell>
          <cell r="J31">
            <v>922.7</v>
          </cell>
          <cell r="M31">
            <v>834</v>
          </cell>
          <cell r="P31">
            <v>780</v>
          </cell>
          <cell r="S31">
            <v>750</v>
          </cell>
          <cell r="V31">
            <v>730</v>
          </cell>
        </row>
        <row r="32">
          <cell r="G32">
            <v>527971.78298689995</v>
          </cell>
          <cell r="J32">
            <v>572587.29410000006</v>
          </cell>
          <cell r="M32">
            <v>556158</v>
          </cell>
          <cell r="P32">
            <v>540223</v>
          </cell>
          <cell r="S32">
            <v>524765</v>
          </cell>
          <cell r="V32">
            <v>509771</v>
          </cell>
        </row>
        <row r="33">
          <cell r="G33">
            <v>162.6</v>
          </cell>
          <cell r="J33">
            <v>160</v>
          </cell>
          <cell r="M33">
            <v>160</v>
          </cell>
          <cell r="P33">
            <v>160</v>
          </cell>
          <cell r="S33">
            <v>160</v>
          </cell>
          <cell r="V33">
            <v>160</v>
          </cell>
        </row>
        <row r="34">
          <cell r="G34">
            <v>81002.999717999992</v>
          </cell>
          <cell r="J34">
            <v>87688.48</v>
          </cell>
          <cell r="M34">
            <v>77166</v>
          </cell>
          <cell r="P34">
            <v>73658</v>
          </cell>
          <cell r="S34">
            <v>71028</v>
          </cell>
          <cell r="V34">
            <v>69274</v>
          </cell>
        </row>
        <row r="35">
          <cell r="G35">
            <v>924</v>
          </cell>
          <cell r="J35">
            <v>903</v>
          </cell>
          <cell r="M35">
            <v>910</v>
          </cell>
          <cell r="P35">
            <v>910</v>
          </cell>
          <cell r="S35">
            <v>905</v>
          </cell>
          <cell r="V35">
            <v>900</v>
          </cell>
        </row>
        <row r="36">
          <cell r="G36">
            <v>470</v>
          </cell>
          <cell r="J36">
            <v>470</v>
          </cell>
          <cell r="M36">
            <v>470</v>
          </cell>
          <cell r="P36">
            <v>470</v>
          </cell>
          <cell r="S36">
            <v>470</v>
          </cell>
          <cell r="V36">
            <v>470</v>
          </cell>
        </row>
        <row r="37">
          <cell r="G37">
            <v>400</v>
          </cell>
          <cell r="J37">
            <v>400</v>
          </cell>
          <cell r="M37">
            <v>400</v>
          </cell>
          <cell r="P37">
            <v>400</v>
          </cell>
          <cell r="S37">
            <v>400</v>
          </cell>
          <cell r="V37">
            <v>400</v>
          </cell>
        </row>
        <row r="38">
          <cell r="G38">
            <v>0</v>
          </cell>
          <cell r="J38">
            <v>0</v>
          </cell>
          <cell r="M38">
            <v>0</v>
          </cell>
          <cell r="P38">
            <v>0</v>
          </cell>
          <cell r="S38">
            <v>0</v>
          </cell>
          <cell r="V38">
            <v>0</v>
          </cell>
        </row>
        <row r="39">
          <cell r="G39">
            <v>111164</v>
          </cell>
          <cell r="J39">
            <v>118999</v>
          </cell>
          <cell r="M39">
            <v>105284</v>
          </cell>
          <cell r="P39">
            <v>100612</v>
          </cell>
          <cell r="S39">
            <v>96808</v>
          </cell>
          <cell r="V39">
            <v>94372</v>
          </cell>
        </row>
        <row r="40">
          <cell r="G40">
            <v>1440</v>
          </cell>
          <cell r="J40">
            <v>1446</v>
          </cell>
          <cell r="M40">
            <v>1382</v>
          </cell>
          <cell r="P40">
            <v>1302</v>
          </cell>
          <cell r="S40">
            <v>1225</v>
          </cell>
          <cell r="V40">
            <v>1155</v>
          </cell>
        </row>
        <row r="41">
          <cell r="G41">
            <v>6841999</v>
          </cell>
          <cell r="J41">
            <v>6167445</v>
          </cell>
          <cell r="M41">
            <v>5180654</v>
          </cell>
          <cell r="P41">
            <v>4662589</v>
          </cell>
          <cell r="S41">
            <v>4196330</v>
          </cell>
          <cell r="V41">
            <v>3776696</v>
          </cell>
        </row>
        <row r="42">
          <cell r="G42">
            <v>14978</v>
          </cell>
          <cell r="J42">
            <v>15152</v>
          </cell>
          <cell r="M42">
            <v>13827</v>
          </cell>
          <cell r="P42">
            <v>13211</v>
          </cell>
          <cell r="S42">
            <v>12631</v>
          </cell>
          <cell r="V42">
            <v>12073</v>
          </cell>
        </row>
        <row r="43">
          <cell r="G43">
            <v>8077194</v>
          </cell>
          <cell r="J43">
            <v>10610891</v>
          </cell>
          <cell r="M43">
            <v>9537990</v>
          </cell>
          <cell r="P43">
            <v>9005579</v>
          </cell>
          <cell r="S43">
            <v>8650900</v>
          </cell>
          <cell r="V43">
            <v>8245980</v>
          </cell>
        </row>
        <row r="44">
          <cell r="G44">
            <v>575</v>
          </cell>
          <cell r="J44">
            <v>586</v>
          </cell>
          <cell r="M44">
            <v>540</v>
          </cell>
          <cell r="P44">
            <v>540</v>
          </cell>
          <cell r="S44">
            <v>510</v>
          </cell>
          <cell r="V44">
            <v>480</v>
          </cell>
        </row>
        <row r="45">
          <cell r="G45">
            <v>260</v>
          </cell>
          <cell r="J45">
            <v>268</v>
          </cell>
          <cell r="M45">
            <v>260</v>
          </cell>
          <cell r="P45">
            <v>260</v>
          </cell>
          <cell r="S45">
            <v>260</v>
          </cell>
          <cell r="V45">
            <v>260</v>
          </cell>
        </row>
        <row r="46">
          <cell r="G46">
            <v>127</v>
          </cell>
          <cell r="J46">
            <v>134</v>
          </cell>
          <cell r="M46">
            <v>130</v>
          </cell>
          <cell r="P46">
            <v>130</v>
          </cell>
          <cell r="S46">
            <v>110</v>
          </cell>
          <cell r="V46">
            <v>90</v>
          </cell>
        </row>
        <row r="47">
          <cell r="G47">
            <v>95</v>
          </cell>
          <cell r="J47">
            <v>90</v>
          </cell>
          <cell r="M47">
            <v>60</v>
          </cell>
          <cell r="P47">
            <v>60</v>
          </cell>
          <cell r="S47">
            <v>60</v>
          </cell>
          <cell r="V47">
            <v>60</v>
          </cell>
        </row>
        <row r="48">
          <cell r="G48">
            <v>43</v>
          </cell>
          <cell r="J48">
            <v>44</v>
          </cell>
          <cell r="M48">
            <v>40</v>
          </cell>
          <cell r="P48">
            <v>40</v>
          </cell>
          <cell r="S48">
            <v>30</v>
          </cell>
          <cell r="V48">
            <v>20</v>
          </cell>
        </row>
        <row r="49">
          <cell r="G49">
            <v>50</v>
          </cell>
          <cell r="J49">
            <v>50</v>
          </cell>
          <cell r="M49">
            <v>50</v>
          </cell>
          <cell r="P49">
            <v>50</v>
          </cell>
          <cell r="S49">
            <v>50</v>
          </cell>
          <cell r="V49">
            <v>50</v>
          </cell>
        </row>
        <row r="50">
          <cell r="G50">
            <v>361305</v>
          </cell>
          <cell r="J50">
            <v>354160</v>
          </cell>
          <cell r="M50">
            <v>332329</v>
          </cell>
          <cell r="P50">
            <v>332329</v>
          </cell>
          <cell r="S50">
            <v>314509</v>
          </cell>
          <cell r="V50">
            <v>296690</v>
          </cell>
        </row>
        <row r="51">
          <cell r="G51">
            <v>535</v>
          </cell>
          <cell r="J51">
            <v>384</v>
          </cell>
          <cell r="M51">
            <v>382</v>
          </cell>
          <cell r="P51">
            <v>378</v>
          </cell>
          <cell r="S51">
            <v>363</v>
          </cell>
          <cell r="V51">
            <v>360</v>
          </cell>
        </row>
        <row r="52">
          <cell r="G52">
            <v>194</v>
          </cell>
          <cell r="J52">
            <v>188</v>
          </cell>
          <cell r="M52">
            <v>180</v>
          </cell>
          <cell r="P52">
            <v>180</v>
          </cell>
          <cell r="S52">
            <v>180</v>
          </cell>
          <cell r="V52">
            <v>180</v>
          </cell>
        </row>
        <row r="53">
          <cell r="G53">
            <v>60</v>
          </cell>
          <cell r="J53">
            <v>0</v>
          </cell>
          <cell r="M53">
            <v>0</v>
          </cell>
          <cell r="P53">
            <v>0</v>
          </cell>
          <cell r="S53">
            <v>0</v>
          </cell>
          <cell r="V53">
            <v>0</v>
          </cell>
        </row>
        <row r="54">
          <cell r="G54">
            <v>8</v>
          </cell>
          <cell r="J54">
            <v>10</v>
          </cell>
          <cell r="M54">
            <v>10</v>
          </cell>
          <cell r="P54">
            <v>10</v>
          </cell>
          <cell r="S54">
            <v>10</v>
          </cell>
          <cell r="V54">
            <v>10</v>
          </cell>
        </row>
        <row r="55">
          <cell r="G55">
            <v>10</v>
          </cell>
          <cell r="J55">
            <v>10</v>
          </cell>
          <cell r="M55">
            <v>10</v>
          </cell>
          <cell r="P55">
            <v>10</v>
          </cell>
          <cell r="S55">
            <v>10</v>
          </cell>
          <cell r="V55">
            <v>10</v>
          </cell>
        </row>
        <row r="56">
          <cell r="G56">
            <v>75</v>
          </cell>
          <cell r="J56">
            <v>40</v>
          </cell>
          <cell r="M56">
            <v>30</v>
          </cell>
          <cell r="P56">
            <v>30</v>
          </cell>
          <cell r="S56">
            <v>30</v>
          </cell>
          <cell r="V56">
            <v>30</v>
          </cell>
        </row>
        <row r="57">
          <cell r="G57">
            <v>153</v>
          </cell>
          <cell r="J57">
            <v>96</v>
          </cell>
          <cell r="M57">
            <v>95</v>
          </cell>
          <cell r="P57">
            <v>95</v>
          </cell>
          <cell r="S57">
            <v>90</v>
          </cell>
          <cell r="V57">
            <v>90</v>
          </cell>
        </row>
        <row r="58">
          <cell r="G58">
            <v>20</v>
          </cell>
          <cell r="J58">
            <v>10</v>
          </cell>
          <cell r="M58">
            <v>7</v>
          </cell>
          <cell r="P58">
            <v>3</v>
          </cell>
          <cell r="S58">
            <v>3</v>
          </cell>
          <cell r="V58">
            <v>0</v>
          </cell>
        </row>
        <row r="59">
          <cell r="G59">
            <v>15</v>
          </cell>
          <cell r="J59">
            <v>30</v>
          </cell>
          <cell r="M59">
            <v>0</v>
          </cell>
          <cell r="P59">
            <v>0</v>
          </cell>
          <cell r="S59">
            <v>0</v>
          </cell>
          <cell r="V59">
            <v>0</v>
          </cell>
        </row>
        <row r="60">
          <cell r="G60">
            <v>2329235</v>
          </cell>
          <cell r="J60">
            <v>1634621</v>
          </cell>
          <cell r="M60">
            <v>1465655</v>
          </cell>
          <cell r="P60">
            <v>1402855</v>
          </cell>
          <cell r="S60">
            <v>1349435</v>
          </cell>
          <cell r="V60">
            <v>1302335</v>
          </cell>
        </row>
        <row r="61">
          <cell r="G61">
            <v>2321</v>
          </cell>
          <cell r="J61">
            <v>1955</v>
          </cell>
          <cell r="M61">
            <v>1863</v>
          </cell>
          <cell r="P61">
            <v>1863</v>
          </cell>
          <cell r="S61">
            <v>1809</v>
          </cell>
          <cell r="V61">
            <v>1757</v>
          </cell>
        </row>
        <row r="62">
          <cell r="G62">
            <v>977239</v>
          </cell>
          <cell r="J62">
            <v>983031</v>
          </cell>
          <cell r="M62">
            <v>989434</v>
          </cell>
          <cell r="P62">
            <v>1003434</v>
          </cell>
          <cell r="S62">
            <v>934434</v>
          </cell>
          <cell r="V62">
            <v>886434</v>
          </cell>
        </row>
        <row r="63">
          <cell r="G63">
            <v>0</v>
          </cell>
          <cell r="J63">
            <v>0</v>
          </cell>
          <cell r="M63">
            <v>0</v>
          </cell>
          <cell r="P63">
            <v>0</v>
          </cell>
          <cell r="S63">
            <v>0</v>
          </cell>
          <cell r="V63">
            <v>0</v>
          </cell>
        </row>
        <row r="64">
          <cell r="G64">
            <v>0</v>
          </cell>
          <cell r="J64">
            <v>0</v>
          </cell>
          <cell r="M64">
            <v>0</v>
          </cell>
          <cell r="P64">
            <v>0</v>
          </cell>
          <cell r="S64">
            <v>0</v>
          </cell>
          <cell r="V64">
            <v>0</v>
          </cell>
        </row>
        <row r="65">
          <cell r="G65">
            <v>363</v>
          </cell>
          <cell r="J65">
            <v>357</v>
          </cell>
          <cell r="M65">
            <v>332</v>
          </cell>
          <cell r="P65">
            <v>318</v>
          </cell>
          <cell r="S65">
            <v>316</v>
          </cell>
          <cell r="V65">
            <v>311</v>
          </cell>
        </row>
        <row r="66">
          <cell r="G66">
            <v>6463157</v>
          </cell>
          <cell r="J66">
            <v>4104478</v>
          </cell>
          <cell r="M66">
            <v>4071201</v>
          </cell>
          <cell r="P66">
            <v>4227358</v>
          </cell>
          <cell r="S66">
            <v>4308676</v>
          </cell>
          <cell r="V66">
            <v>4334958</v>
          </cell>
        </row>
        <row r="67">
          <cell r="G67">
            <v>0</v>
          </cell>
          <cell r="J67">
            <v>0</v>
          </cell>
          <cell r="M67">
            <v>0</v>
          </cell>
          <cell r="P67">
            <v>0</v>
          </cell>
          <cell r="S67">
            <v>0</v>
          </cell>
          <cell r="V67">
            <v>0</v>
          </cell>
        </row>
        <row r="68">
          <cell r="G68">
            <v>1686136</v>
          </cell>
          <cell r="J68">
            <v>2641379</v>
          </cell>
          <cell r="M68">
            <v>2139130</v>
          </cell>
          <cell r="P68">
            <v>1968475</v>
          </cell>
          <cell r="S68">
            <v>1787166</v>
          </cell>
          <cell r="V68">
            <v>1684762</v>
          </cell>
        </row>
        <row r="69">
          <cell r="G69">
            <v>0</v>
          </cell>
          <cell r="J69">
            <v>0</v>
          </cell>
          <cell r="M69">
            <v>0</v>
          </cell>
          <cell r="P69">
            <v>0</v>
          </cell>
          <cell r="S69">
            <v>0</v>
          </cell>
          <cell r="V69">
            <v>0</v>
          </cell>
        </row>
        <row r="70">
          <cell r="G70">
            <v>676853</v>
          </cell>
          <cell r="J70">
            <v>1082132</v>
          </cell>
          <cell r="M70">
            <v>1232263</v>
          </cell>
          <cell r="P70">
            <v>1116495</v>
          </cell>
          <cell r="S70">
            <v>1003141</v>
          </cell>
          <cell r="V70">
            <v>943928</v>
          </cell>
        </row>
        <row r="71">
          <cell r="G71">
            <v>0</v>
          </cell>
          <cell r="J71">
            <v>0</v>
          </cell>
          <cell r="M71">
            <v>0</v>
          </cell>
          <cell r="P71">
            <v>0</v>
          </cell>
          <cell r="S71">
            <v>0</v>
          </cell>
          <cell r="V71">
            <v>0</v>
          </cell>
        </row>
        <row r="72">
          <cell r="G72">
            <v>882355</v>
          </cell>
          <cell r="J72">
            <v>1337270</v>
          </cell>
          <cell r="M72">
            <v>1244940</v>
          </cell>
          <cell r="P72">
            <v>1228850</v>
          </cell>
          <cell r="S72">
            <v>1216830</v>
          </cell>
          <cell r="V72">
            <v>1204410</v>
          </cell>
        </row>
        <row r="73">
          <cell r="G73">
            <v>0</v>
          </cell>
          <cell r="J73">
            <v>0</v>
          </cell>
          <cell r="M73">
            <v>0</v>
          </cell>
          <cell r="P73">
            <v>0</v>
          </cell>
          <cell r="S73">
            <v>0</v>
          </cell>
          <cell r="V73">
            <v>0</v>
          </cell>
        </row>
        <row r="74">
          <cell r="G74">
            <v>1557081</v>
          </cell>
          <cell r="J74">
            <v>1549921</v>
          </cell>
          <cell r="M74">
            <v>1548302</v>
          </cell>
          <cell r="P74">
            <v>1554236</v>
          </cell>
          <cell r="S74">
            <v>1501524</v>
          </cell>
          <cell r="V74">
            <v>1525860</v>
          </cell>
        </row>
        <row r="75">
          <cell r="G75">
            <v>0</v>
          </cell>
          <cell r="J75">
            <v>0</v>
          </cell>
          <cell r="M75">
            <v>0</v>
          </cell>
          <cell r="P75">
            <v>0</v>
          </cell>
          <cell r="S75">
            <v>0</v>
          </cell>
          <cell r="V75">
            <v>0</v>
          </cell>
        </row>
        <row r="76">
          <cell r="G76">
            <v>0</v>
          </cell>
          <cell r="J76">
            <v>0</v>
          </cell>
          <cell r="M76">
            <v>0</v>
          </cell>
          <cell r="P76">
            <v>0</v>
          </cell>
          <cell r="S76">
            <v>0</v>
          </cell>
          <cell r="V76">
            <v>0</v>
          </cell>
        </row>
        <row r="77">
          <cell r="G77">
            <v>0</v>
          </cell>
          <cell r="J77">
            <v>0</v>
          </cell>
          <cell r="M77">
            <v>0</v>
          </cell>
          <cell r="P77">
            <v>0</v>
          </cell>
          <cell r="S77">
            <v>0</v>
          </cell>
          <cell r="V77">
            <v>0</v>
          </cell>
        </row>
        <row r="78">
          <cell r="G78">
            <v>335</v>
          </cell>
          <cell r="J78">
            <v>703.95</v>
          </cell>
          <cell r="M78">
            <v>1656.2</v>
          </cell>
          <cell r="P78">
            <v>2410</v>
          </cell>
          <cell r="S78">
            <v>3036.6</v>
          </cell>
          <cell r="V78">
            <v>3579.1</v>
          </cell>
        </row>
        <row r="79">
          <cell r="G79">
            <v>12224842.72950126</v>
          </cell>
          <cell r="J79">
            <v>20462840.475450944</v>
          </cell>
          <cell r="M79">
            <v>40980694.507571116</v>
          </cell>
          <cell r="P79">
            <v>50828307.759208858</v>
          </cell>
          <cell r="S79">
            <v>59472067.178815752</v>
          </cell>
          <cell r="V79">
            <v>64746588.725907452</v>
          </cell>
        </row>
        <row r="80">
          <cell r="G80">
            <v>26432596</v>
          </cell>
          <cell r="J80">
            <v>27747459</v>
          </cell>
          <cell r="M80">
            <v>27334619.826666668</v>
          </cell>
          <cell r="P80">
            <v>25993753.386666667</v>
          </cell>
          <cell r="S80">
            <v>24500620.946666665</v>
          </cell>
          <cell r="V80">
            <v>21421534.506666668</v>
          </cell>
        </row>
        <row r="81">
          <cell r="G81">
            <v>0</v>
          </cell>
          <cell r="J81">
            <v>0</v>
          </cell>
          <cell r="M81">
            <v>0</v>
          </cell>
          <cell r="P81">
            <v>0</v>
          </cell>
          <cell r="S81">
            <v>0</v>
          </cell>
          <cell r="V81">
            <v>0</v>
          </cell>
        </row>
        <row r="82">
          <cell r="G82">
            <v>208</v>
          </cell>
          <cell r="J82">
            <v>144</v>
          </cell>
          <cell r="M82">
            <v>124</v>
          </cell>
          <cell r="P82">
            <v>118</v>
          </cell>
          <cell r="S82">
            <v>112</v>
          </cell>
          <cell r="V82">
            <v>106</v>
          </cell>
        </row>
        <row r="83">
          <cell r="G83">
            <v>208</v>
          </cell>
          <cell r="J83">
            <v>144</v>
          </cell>
          <cell r="M83">
            <v>124</v>
          </cell>
          <cell r="P83">
            <v>118</v>
          </cell>
          <cell r="S83">
            <v>112</v>
          </cell>
          <cell r="V83">
            <v>106</v>
          </cell>
        </row>
        <row r="84">
          <cell r="G84">
            <v>5480817</v>
          </cell>
          <cell r="J84">
            <v>4353068</v>
          </cell>
          <cell r="M84">
            <v>3825226.8266666667</v>
          </cell>
          <cell r="P84">
            <v>3665293.3866666667</v>
          </cell>
          <cell r="S84">
            <v>3505359.9466666668</v>
          </cell>
          <cell r="V84">
            <v>3345426.5066666668</v>
          </cell>
        </row>
        <row r="85">
          <cell r="G85">
            <v>265</v>
          </cell>
          <cell r="J85">
            <v>210</v>
          </cell>
          <cell r="M85">
            <v>220</v>
          </cell>
          <cell r="P85">
            <v>210</v>
          </cell>
          <cell r="S85">
            <v>210</v>
          </cell>
          <cell r="V85">
            <v>210</v>
          </cell>
        </row>
        <row r="86">
          <cell r="G86">
            <v>265</v>
          </cell>
          <cell r="J86">
            <v>210</v>
          </cell>
          <cell r="M86">
            <v>220</v>
          </cell>
          <cell r="P86">
            <v>210</v>
          </cell>
          <cell r="S86">
            <v>210</v>
          </cell>
          <cell r="V86">
            <v>210</v>
          </cell>
        </row>
        <row r="87">
          <cell r="G87">
            <v>699614</v>
          </cell>
          <cell r="J87">
            <v>645136</v>
          </cell>
          <cell r="M87">
            <v>674260</v>
          </cell>
          <cell r="P87">
            <v>674260</v>
          </cell>
          <cell r="S87">
            <v>674260</v>
          </cell>
          <cell r="V87">
            <v>674260</v>
          </cell>
        </row>
        <row r="88">
          <cell r="G88">
            <v>231</v>
          </cell>
          <cell r="J88">
            <v>220</v>
          </cell>
          <cell r="M88">
            <v>173</v>
          </cell>
          <cell r="P88">
            <v>154</v>
          </cell>
          <cell r="S88">
            <v>142</v>
          </cell>
          <cell r="V88">
            <v>135</v>
          </cell>
        </row>
        <row r="89">
          <cell r="G89">
            <v>8</v>
          </cell>
          <cell r="J89">
            <v>70</v>
          </cell>
          <cell r="M89">
            <v>70</v>
          </cell>
          <cell r="P89">
            <v>70</v>
          </cell>
          <cell r="S89">
            <v>70</v>
          </cell>
          <cell r="V89">
            <v>70</v>
          </cell>
        </row>
        <row r="90">
          <cell r="G90">
            <v>10423235</v>
          </cell>
          <cell r="J90">
            <v>14107172</v>
          </cell>
          <cell r="M90">
            <v>14493705</v>
          </cell>
          <cell r="P90">
            <v>13249150</v>
          </cell>
          <cell r="S90">
            <v>12105601</v>
          </cell>
          <cell r="V90">
            <v>10196648</v>
          </cell>
        </row>
        <row r="91">
          <cell r="G91">
            <v>55</v>
          </cell>
          <cell r="J91">
            <v>15</v>
          </cell>
          <cell r="M91">
            <v>0</v>
          </cell>
          <cell r="P91">
            <v>0</v>
          </cell>
          <cell r="S91">
            <v>0</v>
          </cell>
          <cell r="V91">
            <v>0</v>
          </cell>
        </row>
        <row r="92">
          <cell r="G92">
            <v>2122473</v>
          </cell>
          <cell r="J92">
            <v>957633</v>
          </cell>
          <cell r="M92">
            <v>0</v>
          </cell>
          <cell r="P92">
            <v>0</v>
          </cell>
          <cell r="S92">
            <v>0</v>
          </cell>
          <cell r="V92">
            <v>0</v>
          </cell>
        </row>
        <row r="93">
          <cell r="G93">
            <v>0</v>
          </cell>
          <cell r="J93">
            <v>0</v>
          </cell>
          <cell r="M93">
            <v>0</v>
          </cell>
          <cell r="P93">
            <v>0</v>
          </cell>
          <cell r="S93">
            <v>0</v>
          </cell>
          <cell r="V93">
            <v>0</v>
          </cell>
        </row>
        <row r="94">
          <cell r="G94">
            <v>7534993</v>
          </cell>
          <cell r="J94">
            <v>7519163</v>
          </cell>
          <cell r="M94">
            <v>5613078</v>
          </cell>
          <cell r="P94">
            <v>5500000</v>
          </cell>
          <cell r="S94">
            <v>5600000</v>
          </cell>
          <cell r="V94">
            <v>5200000</v>
          </cell>
        </row>
        <row r="95">
          <cell r="G95">
            <v>0</v>
          </cell>
          <cell r="J95">
            <v>0</v>
          </cell>
          <cell r="M95">
            <v>0</v>
          </cell>
          <cell r="P95">
            <v>0</v>
          </cell>
          <cell r="S95">
            <v>0</v>
          </cell>
          <cell r="V95">
            <v>0</v>
          </cell>
        </row>
        <row r="96">
          <cell r="G96">
            <v>2293937</v>
          </cell>
          <cell r="J96">
            <v>1122920</v>
          </cell>
          <cell r="M96">
            <v>2728350</v>
          </cell>
          <cell r="P96">
            <v>2905050</v>
          </cell>
          <cell r="S96">
            <v>2615400</v>
          </cell>
          <cell r="V96">
            <v>2005200</v>
          </cell>
        </row>
        <row r="97">
          <cell r="G97">
            <v>0</v>
          </cell>
          <cell r="J97">
            <v>0</v>
          </cell>
          <cell r="M97">
            <v>0</v>
          </cell>
          <cell r="P97">
            <v>0</v>
          </cell>
          <cell r="S97">
            <v>0</v>
          </cell>
          <cell r="V97">
            <v>0</v>
          </cell>
        </row>
        <row r="98">
          <cell r="G98">
            <v>0</v>
          </cell>
          <cell r="J98">
            <v>8.1</v>
          </cell>
          <cell r="M98">
            <v>17.5</v>
          </cell>
          <cell r="P98">
            <v>20.8</v>
          </cell>
          <cell r="S98">
            <v>17.5</v>
          </cell>
          <cell r="V98">
            <v>18.5</v>
          </cell>
        </row>
        <row r="99">
          <cell r="G99">
            <v>0</v>
          </cell>
          <cell r="J99">
            <v>0</v>
          </cell>
          <cell r="M99">
            <v>0</v>
          </cell>
          <cell r="P99">
            <v>0</v>
          </cell>
          <cell r="S99">
            <v>0</v>
          </cell>
          <cell r="V99">
            <v>0</v>
          </cell>
        </row>
        <row r="100">
          <cell r="G100">
            <v>0</v>
          </cell>
          <cell r="J100">
            <v>4253505</v>
          </cell>
          <cell r="M100">
            <v>3275500</v>
          </cell>
          <cell r="P100">
            <v>2678000</v>
          </cell>
          <cell r="S100">
            <v>4127100</v>
          </cell>
          <cell r="V100">
            <v>3725800</v>
          </cell>
        </row>
        <row r="101">
          <cell r="G101">
            <v>0</v>
          </cell>
          <cell r="J101">
            <v>0</v>
          </cell>
          <cell r="M101">
            <v>0</v>
          </cell>
          <cell r="P101">
            <v>0</v>
          </cell>
          <cell r="S101">
            <v>0</v>
          </cell>
          <cell r="V101">
            <v>0</v>
          </cell>
        </row>
        <row r="102">
          <cell r="G102">
            <v>8</v>
          </cell>
          <cell r="J102">
            <v>15</v>
          </cell>
          <cell r="M102">
            <v>14</v>
          </cell>
          <cell r="P102">
            <v>12</v>
          </cell>
          <cell r="S102">
            <v>5</v>
          </cell>
          <cell r="V102">
            <v>5</v>
          </cell>
        </row>
        <row r="103">
          <cell r="G103">
            <v>1729830</v>
          </cell>
          <cell r="J103">
            <v>3104449</v>
          </cell>
          <cell r="M103">
            <v>2780500</v>
          </cell>
          <cell r="P103">
            <v>2398000</v>
          </cell>
          <cell r="S103">
            <v>1165000</v>
          </cell>
          <cell r="V103">
            <v>1165000</v>
          </cell>
        </row>
        <row r="104">
          <cell r="G104">
            <v>0</v>
          </cell>
          <cell r="J104">
            <v>0</v>
          </cell>
          <cell r="M104">
            <v>0</v>
          </cell>
          <cell r="P104">
            <v>0</v>
          </cell>
          <cell r="S104">
            <v>0</v>
          </cell>
          <cell r="V104">
            <v>0</v>
          </cell>
        </row>
        <row r="105">
          <cell r="G105">
            <v>680</v>
          </cell>
          <cell r="J105">
            <v>1650</v>
          </cell>
          <cell r="M105">
            <v>800</v>
          </cell>
          <cell r="P105">
            <v>800</v>
          </cell>
          <cell r="S105">
            <v>200</v>
          </cell>
          <cell r="V105">
            <v>100</v>
          </cell>
        </row>
        <row r="106">
          <cell r="G106">
            <v>410</v>
          </cell>
          <cell r="J106">
            <v>70</v>
          </cell>
          <cell r="M106">
            <v>150</v>
          </cell>
          <cell r="P106">
            <v>150</v>
          </cell>
          <cell r="S106">
            <v>150</v>
          </cell>
          <cell r="V106">
            <v>150</v>
          </cell>
        </row>
        <row r="107">
          <cell r="G107">
            <v>1474000</v>
          </cell>
          <cell r="J107">
            <v>1149056</v>
          </cell>
          <cell r="M107">
            <v>495000</v>
          </cell>
          <cell r="P107">
            <v>280000</v>
          </cell>
          <cell r="S107">
            <v>100000</v>
          </cell>
          <cell r="V107">
            <v>50000</v>
          </cell>
        </row>
        <row r="108">
          <cell r="G108">
            <v>0</v>
          </cell>
          <cell r="J108">
            <v>0</v>
          </cell>
          <cell r="M108">
            <v>0</v>
          </cell>
          <cell r="P108">
            <v>0</v>
          </cell>
          <cell r="S108">
            <v>15</v>
          </cell>
          <cell r="V108">
            <v>20</v>
          </cell>
        </row>
        <row r="109">
          <cell r="G109">
            <v>0</v>
          </cell>
          <cell r="J109">
            <v>0</v>
          </cell>
          <cell r="M109">
            <v>0</v>
          </cell>
          <cell r="P109">
            <v>0</v>
          </cell>
          <cell r="S109">
            <v>1662100</v>
          </cell>
          <cell r="V109">
            <v>2110800</v>
          </cell>
        </row>
        <row r="110">
          <cell r="G110">
            <v>0</v>
          </cell>
          <cell r="J110">
            <v>0</v>
          </cell>
          <cell r="M110">
            <v>0</v>
          </cell>
          <cell r="P110">
            <v>0</v>
          </cell>
          <cell r="S110">
            <v>0</v>
          </cell>
          <cell r="V110">
            <v>0</v>
          </cell>
        </row>
        <row r="111">
          <cell r="G111">
            <v>0</v>
          </cell>
          <cell r="J111">
            <v>0</v>
          </cell>
          <cell r="M111">
            <v>0</v>
          </cell>
          <cell r="P111">
            <v>0</v>
          </cell>
          <cell r="S111">
            <v>1200000</v>
          </cell>
          <cell r="V111">
            <v>400000</v>
          </cell>
        </row>
        <row r="112">
          <cell r="G112">
            <v>0</v>
          </cell>
          <cell r="J112">
            <v>0</v>
          </cell>
          <cell r="M112">
            <v>0</v>
          </cell>
          <cell r="P112">
            <v>0</v>
          </cell>
          <cell r="S112">
            <v>0</v>
          </cell>
          <cell r="V112">
            <v>0</v>
          </cell>
        </row>
        <row r="113">
          <cell r="G113">
            <v>2150</v>
          </cell>
          <cell r="J113">
            <v>300</v>
          </cell>
          <cell r="M113">
            <v>300</v>
          </cell>
          <cell r="P113">
            <v>300</v>
          </cell>
          <cell r="S113">
            <v>300</v>
          </cell>
          <cell r="V113">
            <v>300</v>
          </cell>
        </row>
        <row r="114">
          <cell r="G114">
            <v>0</v>
          </cell>
          <cell r="J114">
            <v>0</v>
          </cell>
          <cell r="M114">
            <v>0</v>
          </cell>
          <cell r="P114">
            <v>0</v>
          </cell>
          <cell r="S114">
            <v>0</v>
          </cell>
          <cell r="V114">
            <v>0</v>
          </cell>
        </row>
        <row r="115">
          <cell r="G115">
            <v>0</v>
          </cell>
          <cell r="J115">
            <v>0</v>
          </cell>
          <cell r="M115">
            <v>0</v>
          </cell>
          <cell r="P115">
            <v>0</v>
          </cell>
          <cell r="S115">
            <v>0</v>
          </cell>
          <cell r="V115">
            <v>0</v>
          </cell>
        </row>
        <row r="116">
          <cell r="G116">
            <v>0</v>
          </cell>
          <cell r="J116">
            <v>0</v>
          </cell>
          <cell r="M116">
            <v>0</v>
          </cell>
          <cell r="P116">
            <v>0</v>
          </cell>
          <cell r="S116">
            <v>0</v>
          </cell>
          <cell r="V116">
            <v>0</v>
          </cell>
        </row>
        <row r="117">
          <cell r="G117">
            <v>0</v>
          </cell>
          <cell r="J117">
            <v>0</v>
          </cell>
          <cell r="M117">
            <v>0</v>
          </cell>
          <cell r="P117">
            <v>0</v>
          </cell>
          <cell r="S117">
            <v>0</v>
          </cell>
          <cell r="V117">
            <v>0</v>
          </cell>
        </row>
        <row r="118">
          <cell r="G118">
            <v>0</v>
          </cell>
          <cell r="J118">
            <v>0</v>
          </cell>
          <cell r="M118">
            <v>0</v>
          </cell>
          <cell r="P118">
            <v>0</v>
          </cell>
          <cell r="S118">
            <v>0</v>
          </cell>
          <cell r="V118">
            <v>0</v>
          </cell>
        </row>
        <row r="119">
          <cell r="G119">
            <v>0</v>
          </cell>
          <cell r="J119">
            <v>0</v>
          </cell>
          <cell r="M119">
            <v>0</v>
          </cell>
          <cell r="P119">
            <v>0</v>
          </cell>
          <cell r="S119">
            <v>0</v>
          </cell>
          <cell r="V119">
            <v>0</v>
          </cell>
        </row>
        <row r="120">
          <cell r="G120">
            <v>0</v>
          </cell>
          <cell r="J120">
            <v>0</v>
          </cell>
          <cell r="M120">
            <v>0</v>
          </cell>
          <cell r="P120">
            <v>0</v>
          </cell>
          <cell r="S120">
            <v>0</v>
          </cell>
          <cell r="V120">
            <v>0</v>
          </cell>
        </row>
        <row r="121">
          <cell r="G121">
            <v>0</v>
          </cell>
          <cell r="J121">
            <v>0</v>
          </cell>
          <cell r="M121">
            <v>0</v>
          </cell>
          <cell r="P121">
            <v>0</v>
          </cell>
          <cell r="S121">
            <v>0</v>
          </cell>
          <cell r="V121">
            <v>0</v>
          </cell>
        </row>
        <row r="122">
          <cell r="G122">
            <v>0</v>
          </cell>
          <cell r="J122">
            <v>0</v>
          </cell>
          <cell r="M122">
            <v>0</v>
          </cell>
          <cell r="P122">
            <v>0</v>
          </cell>
          <cell r="S122">
            <v>0</v>
          </cell>
          <cell r="V122">
            <v>0</v>
          </cell>
        </row>
        <row r="123">
          <cell r="G123">
            <v>0</v>
          </cell>
          <cell r="J123">
            <v>0</v>
          </cell>
          <cell r="M123">
            <v>0</v>
          </cell>
          <cell r="P123">
            <v>0</v>
          </cell>
          <cell r="S123">
            <v>0</v>
          </cell>
          <cell r="V123">
            <v>0</v>
          </cell>
        </row>
        <row r="124">
          <cell r="G124">
            <v>0</v>
          </cell>
          <cell r="J124">
            <v>0</v>
          </cell>
          <cell r="M124">
            <v>0</v>
          </cell>
          <cell r="P124">
            <v>0</v>
          </cell>
          <cell r="S124">
            <v>0</v>
          </cell>
          <cell r="V124">
            <v>0</v>
          </cell>
        </row>
        <row r="125">
          <cell r="G125">
            <v>0</v>
          </cell>
          <cell r="J125">
            <v>0</v>
          </cell>
          <cell r="M125">
            <v>0</v>
          </cell>
          <cell r="P125">
            <v>0</v>
          </cell>
          <cell r="S125">
            <v>0</v>
          </cell>
          <cell r="V125">
            <v>0</v>
          </cell>
        </row>
        <row r="126">
          <cell r="G126">
            <v>0</v>
          </cell>
          <cell r="J126">
            <v>0</v>
          </cell>
          <cell r="M126">
            <v>0</v>
          </cell>
          <cell r="P126">
            <v>0</v>
          </cell>
          <cell r="S126">
            <v>0</v>
          </cell>
          <cell r="V126">
            <v>0</v>
          </cell>
        </row>
        <row r="127">
          <cell r="G127">
            <v>0</v>
          </cell>
          <cell r="J127">
            <v>0</v>
          </cell>
          <cell r="M127">
            <v>0</v>
          </cell>
          <cell r="P127">
            <v>0</v>
          </cell>
          <cell r="S127">
            <v>0</v>
          </cell>
          <cell r="V127">
            <v>0</v>
          </cell>
        </row>
        <row r="128">
          <cell r="G128">
            <v>0</v>
          </cell>
          <cell r="J128">
            <v>0</v>
          </cell>
          <cell r="M128">
            <v>0</v>
          </cell>
          <cell r="P128">
            <v>0</v>
          </cell>
          <cell r="S128">
            <v>0</v>
          </cell>
          <cell r="V128">
            <v>0</v>
          </cell>
        </row>
        <row r="129">
          <cell r="G129">
            <v>0</v>
          </cell>
          <cell r="J129">
            <v>0</v>
          </cell>
          <cell r="M129">
            <v>0</v>
          </cell>
          <cell r="P129">
            <v>0</v>
          </cell>
          <cell r="S129">
            <v>0</v>
          </cell>
          <cell r="V129">
            <v>0</v>
          </cell>
        </row>
        <row r="130">
          <cell r="G130">
            <v>0</v>
          </cell>
          <cell r="J130">
            <v>0</v>
          </cell>
          <cell r="M130">
            <v>0</v>
          </cell>
          <cell r="P130">
            <v>0</v>
          </cell>
          <cell r="S130">
            <v>0</v>
          </cell>
          <cell r="V130">
            <v>0</v>
          </cell>
        </row>
        <row r="131">
          <cell r="G131">
            <v>0</v>
          </cell>
          <cell r="J131">
            <v>0</v>
          </cell>
          <cell r="M131">
            <v>0</v>
          </cell>
          <cell r="P131">
            <v>0</v>
          </cell>
          <cell r="S131">
            <v>0</v>
          </cell>
          <cell r="V131">
            <v>0</v>
          </cell>
        </row>
        <row r="132">
          <cell r="G132">
            <v>0</v>
          </cell>
          <cell r="J132">
            <v>0</v>
          </cell>
          <cell r="M132">
            <v>0</v>
          </cell>
          <cell r="P132">
            <v>0</v>
          </cell>
          <cell r="S132">
            <v>0</v>
          </cell>
          <cell r="V132">
            <v>0</v>
          </cell>
        </row>
        <row r="133">
          <cell r="G133">
            <v>0</v>
          </cell>
          <cell r="J133">
            <v>0</v>
          </cell>
          <cell r="M133">
            <v>0</v>
          </cell>
          <cell r="P133">
            <v>0</v>
          </cell>
          <cell r="S133">
            <v>0</v>
          </cell>
          <cell r="V133">
            <v>0</v>
          </cell>
        </row>
        <row r="134">
          <cell r="G134">
            <v>0</v>
          </cell>
          <cell r="J134">
            <v>0</v>
          </cell>
          <cell r="M134">
            <v>0</v>
          </cell>
          <cell r="P134">
            <v>0</v>
          </cell>
          <cell r="S134">
            <v>0</v>
          </cell>
          <cell r="V134">
            <v>0</v>
          </cell>
        </row>
        <row r="135">
          <cell r="G135">
            <v>0</v>
          </cell>
          <cell r="J135">
            <v>0</v>
          </cell>
          <cell r="M135">
            <v>0</v>
          </cell>
          <cell r="P135">
            <v>0</v>
          </cell>
          <cell r="S135">
            <v>0</v>
          </cell>
          <cell r="V135">
            <v>0</v>
          </cell>
        </row>
        <row r="136">
          <cell r="G136">
            <v>0</v>
          </cell>
          <cell r="J136">
            <v>0</v>
          </cell>
          <cell r="M136">
            <v>0</v>
          </cell>
          <cell r="P136">
            <v>0</v>
          </cell>
          <cell r="S136">
            <v>0</v>
          </cell>
          <cell r="V136">
            <v>0</v>
          </cell>
        </row>
        <row r="137">
          <cell r="G137">
            <v>0</v>
          </cell>
          <cell r="J137">
            <v>0</v>
          </cell>
          <cell r="M137">
            <v>0</v>
          </cell>
          <cell r="P137">
            <v>0</v>
          </cell>
          <cell r="S137">
            <v>0</v>
          </cell>
          <cell r="V137">
            <v>0</v>
          </cell>
        </row>
        <row r="138">
          <cell r="G138">
            <v>0</v>
          </cell>
          <cell r="J138">
            <v>0</v>
          </cell>
          <cell r="M138">
            <v>0</v>
          </cell>
          <cell r="P138">
            <v>0</v>
          </cell>
          <cell r="S138">
            <v>0</v>
          </cell>
          <cell r="V138">
            <v>0</v>
          </cell>
        </row>
        <row r="139">
          <cell r="G139">
            <v>0</v>
          </cell>
          <cell r="J139">
            <v>0</v>
          </cell>
          <cell r="M139">
            <v>0</v>
          </cell>
          <cell r="P139">
            <v>0</v>
          </cell>
          <cell r="S139">
            <v>0</v>
          </cell>
          <cell r="V139">
            <v>0</v>
          </cell>
        </row>
        <row r="140">
          <cell r="G140">
            <v>0</v>
          </cell>
          <cell r="J140">
            <v>0</v>
          </cell>
          <cell r="M140">
            <v>0</v>
          </cell>
          <cell r="P140">
            <v>0</v>
          </cell>
          <cell r="S140">
            <v>0</v>
          </cell>
          <cell r="V140">
            <v>0</v>
          </cell>
        </row>
        <row r="141">
          <cell r="G141">
            <v>0</v>
          </cell>
          <cell r="J141">
            <v>0</v>
          </cell>
          <cell r="M141">
            <v>0</v>
          </cell>
          <cell r="P141">
            <v>0</v>
          </cell>
          <cell r="S141">
            <v>0</v>
          </cell>
          <cell r="V141">
            <v>0</v>
          </cell>
        </row>
        <row r="142">
          <cell r="G142">
            <v>0</v>
          </cell>
          <cell r="J142">
            <v>0</v>
          </cell>
          <cell r="M142">
            <v>0</v>
          </cell>
          <cell r="P142">
            <v>0</v>
          </cell>
          <cell r="S142">
            <v>0</v>
          </cell>
          <cell r="V142">
            <v>0</v>
          </cell>
        </row>
        <row r="143">
          <cell r="G143">
            <v>0</v>
          </cell>
          <cell r="J143">
            <v>0</v>
          </cell>
          <cell r="M143">
            <v>0</v>
          </cell>
          <cell r="P143">
            <v>0</v>
          </cell>
          <cell r="S143">
            <v>0</v>
          </cell>
          <cell r="V143">
            <v>0</v>
          </cell>
        </row>
        <row r="144">
          <cell r="G144">
            <v>0</v>
          </cell>
          <cell r="J144">
            <v>0</v>
          </cell>
          <cell r="M144">
            <v>0</v>
          </cell>
          <cell r="P144">
            <v>0</v>
          </cell>
          <cell r="S144">
            <v>0</v>
          </cell>
          <cell r="V144">
            <v>0</v>
          </cell>
        </row>
        <row r="145">
          <cell r="G145">
            <v>0</v>
          </cell>
          <cell r="J145">
            <v>0</v>
          </cell>
          <cell r="M145">
            <v>0</v>
          </cell>
          <cell r="P145">
            <v>0</v>
          </cell>
          <cell r="S145">
            <v>0</v>
          </cell>
          <cell r="V145">
            <v>0</v>
          </cell>
        </row>
        <row r="146">
          <cell r="G146">
            <v>0</v>
          </cell>
          <cell r="J146">
            <v>0</v>
          </cell>
          <cell r="M146">
            <v>0</v>
          </cell>
          <cell r="P146">
            <v>0</v>
          </cell>
          <cell r="S146">
            <v>0</v>
          </cell>
          <cell r="V146">
            <v>0</v>
          </cell>
        </row>
        <row r="147">
          <cell r="G147">
            <v>0</v>
          </cell>
          <cell r="J147">
            <v>0</v>
          </cell>
          <cell r="M147">
            <v>0</v>
          </cell>
          <cell r="P147">
            <v>0</v>
          </cell>
          <cell r="S147">
            <v>0</v>
          </cell>
          <cell r="V147">
            <v>0</v>
          </cell>
        </row>
        <row r="148">
          <cell r="G148">
            <v>0</v>
          </cell>
          <cell r="J148">
            <v>0</v>
          </cell>
          <cell r="M148">
            <v>0</v>
          </cell>
          <cell r="P148">
            <v>0</v>
          </cell>
          <cell r="S148">
            <v>0</v>
          </cell>
          <cell r="V148">
            <v>0</v>
          </cell>
        </row>
        <row r="149">
          <cell r="G149">
            <v>0</v>
          </cell>
          <cell r="J149">
            <v>0</v>
          </cell>
          <cell r="M149">
            <v>0</v>
          </cell>
          <cell r="P149">
            <v>0</v>
          </cell>
          <cell r="S149">
            <v>0</v>
          </cell>
          <cell r="V149">
            <v>0</v>
          </cell>
        </row>
        <row r="150">
          <cell r="G150">
            <v>0</v>
          </cell>
          <cell r="J150">
            <v>0</v>
          </cell>
          <cell r="M150">
            <v>0</v>
          </cell>
          <cell r="P150">
            <v>0</v>
          </cell>
          <cell r="S150">
            <v>0</v>
          </cell>
          <cell r="V150">
            <v>0</v>
          </cell>
        </row>
        <row r="151">
          <cell r="G151">
            <v>0</v>
          </cell>
          <cell r="J151">
            <v>0</v>
          </cell>
          <cell r="M151">
            <v>0</v>
          </cell>
          <cell r="P151">
            <v>0</v>
          </cell>
          <cell r="S151">
            <v>0</v>
          </cell>
          <cell r="V151">
            <v>0</v>
          </cell>
        </row>
        <row r="152">
          <cell r="G152">
            <v>0</v>
          </cell>
          <cell r="J152">
            <v>0</v>
          </cell>
          <cell r="M152">
            <v>0</v>
          </cell>
          <cell r="P152">
            <v>0</v>
          </cell>
          <cell r="S152">
            <v>0</v>
          </cell>
          <cell r="V152">
            <v>0</v>
          </cell>
        </row>
        <row r="153">
          <cell r="G153">
            <v>0</v>
          </cell>
          <cell r="J153">
            <v>0</v>
          </cell>
          <cell r="M153">
            <v>0</v>
          </cell>
          <cell r="P153">
            <v>0</v>
          </cell>
          <cell r="S153">
            <v>0</v>
          </cell>
          <cell r="V153">
            <v>0</v>
          </cell>
        </row>
        <row r="154">
          <cell r="G154">
            <v>0</v>
          </cell>
          <cell r="J154">
            <v>0</v>
          </cell>
          <cell r="M154">
            <v>0</v>
          </cell>
          <cell r="P154">
            <v>0</v>
          </cell>
          <cell r="S154">
            <v>0</v>
          </cell>
          <cell r="V154">
            <v>0</v>
          </cell>
        </row>
        <row r="155">
          <cell r="G155">
            <v>0</v>
          </cell>
          <cell r="J155">
            <v>0</v>
          </cell>
          <cell r="M155">
            <v>0</v>
          </cell>
          <cell r="P155">
            <v>0</v>
          </cell>
          <cell r="S155">
            <v>0</v>
          </cell>
          <cell r="V155">
            <v>0</v>
          </cell>
        </row>
        <row r="156">
          <cell r="G156">
            <v>0</v>
          </cell>
          <cell r="J156">
            <v>0</v>
          </cell>
          <cell r="M156">
            <v>0</v>
          </cell>
          <cell r="P156">
            <v>0</v>
          </cell>
          <cell r="S156">
            <v>0</v>
          </cell>
          <cell r="V156">
            <v>0</v>
          </cell>
        </row>
        <row r="157">
          <cell r="G157">
            <v>0</v>
          </cell>
          <cell r="J157">
            <v>0</v>
          </cell>
          <cell r="M157">
            <v>0</v>
          </cell>
          <cell r="P157">
            <v>0</v>
          </cell>
          <cell r="S157">
            <v>0</v>
          </cell>
          <cell r="V157">
            <v>0</v>
          </cell>
        </row>
        <row r="158">
          <cell r="G158">
            <v>0</v>
          </cell>
          <cell r="J158">
            <v>0</v>
          </cell>
          <cell r="M158">
            <v>0</v>
          </cell>
          <cell r="P158">
            <v>0</v>
          </cell>
          <cell r="S158">
            <v>0</v>
          </cell>
          <cell r="V158">
            <v>0</v>
          </cell>
        </row>
        <row r="159">
          <cell r="G159">
            <v>0</v>
          </cell>
          <cell r="J159">
            <v>0</v>
          </cell>
          <cell r="M159">
            <v>0</v>
          </cell>
          <cell r="P159">
            <v>0</v>
          </cell>
          <cell r="S159">
            <v>0</v>
          </cell>
          <cell r="V159">
            <v>0</v>
          </cell>
        </row>
        <row r="160">
          <cell r="G160">
            <v>0</v>
          </cell>
          <cell r="J160">
            <v>0</v>
          </cell>
          <cell r="M160">
            <v>0</v>
          </cell>
          <cell r="P160">
            <v>0</v>
          </cell>
          <cell r="S160">
            <v>0</v>
          </cell>
          <cell r="V160">
            <v>0</v>
          </cell>
        </row>
        <row r="161">
          <cell r="G161">
            <v>0</v>
          </cell>
          <cell r="J161">
            <v>0</v>
          </cell>
          <cell r="M161">
            <v>0</v>
          </cell>
          <cell r="P161">
            <v>0</v>
          </cell>
          <cell r="S161">
            <v>0</v>
          </cell>
          <cell r="V161">
            <v>0</v>
          </cell>
        </row>
        <row r="162">
          <cell r="G162">
            <v>0</v>
          </cell>
          <cell r="J162">
            <v>0</v>
          </cell>
          <cell r="M162">
            <v>0</v>
          </cell>
          <cell r="P162">
            <v>0</v>
          </cell>
          <cell r="S162">
            <v>0</v>
          </cell>
          <cell r="V162">
            <v>0</v>
          </cell>
        </row>
        <row r="163">
          <cell r="G163">
            <v>831.1</v>
          </cell>
          <cell r="J163">
            <v>771.98800000000006</v>
          </cell>
          <cell r="M163">
            <v>717.73</v>
          </cell>
          <cell r="P163">
            <v>667.49</v>
          </cell>
          <cell r="S163">
            <v>621.63</v>
          </cell>
          <cell r="V163">
            <v>577.71</v>
          </cell>
        </row>
        <row r="164">
          <cell r="G164">
            <v>0</v>
          </cell>
          <cell r="J164">
            <v>0</v>
          </cell>
          <cell r="M164">
            <v>0</v>
          </cell>
          <cell r="P164">
            <v>0</v>
          </cell>
          <cell r="S164">
            <v>0</v>
          </cell>
          <cell r="V164">
            <v>0</v>
          </cell>
        </row>
        <row r="165">
          <cell r="G165">
            <v>193482</v>
          </cell>
          <cell r="J165">
            <v>194320</v>
          </cell>
          <cell r="M165">
            <v>61681</v>
          </cell>
          <cell r="P165">
            <v>96094</v>
          </cell>
          <cell r="S165">
            <v>120424</v>
          </cell>
          <cell r="V165">
            <v>34571</v>
          </cell>
        </row>
        <row r="166">
          <cell r="G166">
            <v>0</v>
          </cell>
          <cell r="J166">
            <v>0</v>
          </cell>
          <cell r="M166">
            <v>0</v>
          </cell>
          <cell r="P166">
            <v>0</v>
          </cell>
          <cell r="S166">
            <v>0</v>
          </cell>
          <cell r="V166">
            <v>0</v>
          </cell>
        </row>
        <row r="167">
          <cell r="G167">
            <v>0</v>
          </cell>
          <cell r="J167">
            <v>0</v>
          </cell>
          <cell r="M167">
            <v>0</v>
          </cell>
          <cell r="P167">
            <v>0</v>
          </cell>
          <cell r="S167">
            <v>0</v>
          </cell>
          <cell r="V167">
            <v>0</v>
          </cell>
        </row>
        <row r="168">
          <cell r="G168">
            <v>0</v>
          </cell>
          <cell r="J168">
            <v>0</v>
          </cell>
          <cell r="M168">
            <v>0</v>
          </cell>
          <cell r="P168">
            <v>0</v>
          </cell>
          <cell r="S168">
            <v>0</v>
          </cell>
          <cell r="V168">
            <v>0</v>
          </cell>
        </row>
        <row r="169">
          <cell r="G169">
            <v>0</v>
          </cell>
          <cell r="J169">
            <v>0</v>
          </cell>
          <cell r="M169">
            <v>0</v>
          </cell>
          <cell r="P169">
            <v>0</v>
          </cell>
          <cell r="S169">
            <v>0</v>
          </cell>
          <cell r="V169">
            <v>0</v>
          </cell>
        </row>
        <row r="170">
          <cell r="G170">
            <v>193482</v>
          </cell>
          <cell r="J170">
            <v>194320</v>
          </cell>
          <cell r="M170">
            <v>61681</v>
          </cell>
          <cell r="P170">
            <v>96094</v>
          </cell>
          <cell r="S170">
            <v>120424</v>
          </cell>
          <cell r="V170">
            <v>34571</v>
          </cell>
        </row>
        <row r="171">
          <cell r="G171">
            <v>0</v>
          </cell>
          <cell r="J171">
            <v>0</v>
          </cell>
          <cell r="M171">
            <v>0</v>
          </cell>
          <cell r="P171">
            <v>0</v>
          </cell>
          <cell r="S171">
            <v>0</v>
          </cell>
          <cell r="V171">
            <v>0</v>
          </cell>
        </row>
        <row r="172">
          <cell r="G172">
            <v>32</v>
          </cell>
          <cell r="J172">
            <v>30</v>
          </cell>
          <cell r="M172">
            <v>4</v>
          </cell>
          <cell r="P172">
            <v>4</v>
          </cell>
          <cell r="S172">
            <v>3</v>
          </cell>
          <cell r="V172">
            <v>3</v>
          </cell>
        </row>
        <row r="173">
          <cell r="G173">
            <v>44577</v>
          </cell>
          <cell r="J173">
            <v>82474</v>
          </cell>
          <cell r="M173">
            <v>15948</v>
          </cell>
          <cell r="P173">
            <v>30993</v>
          </cell>
          <cell r="S173">
            <v>25447</v>
          </cell>
          <cell r="V173">
            <v>25630</v>
          </cell>
        </row>
        <row r="174">
          <cell r="G174">
            <v>0</v>
          </cell>
          <cell r="J174">
            <v>0</v>
          </cell>
          <cell r="M174">
            <v>0</v>
          </cell>
          <cell r="P174">
            <v>0</v>
          </cell>
          <cell r="S174">
            <v>0</v>
          </cell>
          <cell r="V174">
            <v>0</v>
          </cell>
        </row>
        <row r="175">
          <cell r="G175">
            <v>0</v>
          </cell>
          <cell r="J175">
            <v>0</v>
          </cell>
          <cell r="M175">
            <v>0</v>
          </cell>
          <cell r="P175">
            <v>0</v>
          </cell>
          <cell r="S175">
            <v>0</v>
          </cell>
          <cell r="V175">
            <v>0</v>
          </cell>
        </row>
        <row r="176">
          <cell r="G176">
            <v>6</v>
          </cell>
          <cell r="J176">
            <v>4</v>
          </cell>
          <cell r="M176">
            <v>4</v>
          </cell>
          <cell r="P176">
            <v>2</v>
          </cell>
          <cell r="S176">
            <v>3</v>
          </cell>
          <cell r="V176">
            <v>3</v>
          </cell>
        </row>
        <row r="177">
          <cell r="G177">
            <v>6</v>
          </cell>
          <cell r="J177">
            <v>4</v>
          </cell>
          <cell r="M177">
            <v>4</v>
          </cell>
          <cell r="P177">
            <v>2</v>
          </cell>
          <cell r="S177">
            <v>3</v>
          </cell>
          <cell r="V177">
            <v>3</v>
          </cell>
        </row>
        <row r="178">
          <cell r="G178">
            <v>0</v>
          </cell>
          <cell r="J178">
            <v>0</v>
          </cell>
          <cell r="M178">
            <v>0</v>
          </cell>
          <cell r="P178">
            <v>0</v>
          </cell>
          <cell r="S178">
            <v>0</v>
          </cell>
          <cell r="V178">
            <v>0</v>
          </cell>
        </row>
        <row r="179">
          <cell r="G179">
            <v>0</v>
          </cell>
          <cell r="J179">
            <v>0</v>
          </cell>
          <cell r="M179">
            <v>0</v>
          </cell>
          <cell r="P179">
            <v>0</v>
          </cell>
          <cell r="S179">
            <v>0</v>
          </cell>
          <cell r="V179">
            <v>0</v>
          </cell>
        </row>
        <row r="180">
          <cell r="G180">
            <v>0</v>
          </cell>
          <cell r="J180">
            <v>0</v>
          </cell>
          <cell r="M180">
            <v>0</v>
          </cell>
          <cell r="P180">
            <v>0</v>
          </cell>
          <cell r="S180">
            <v>0</v>
          </cell>
          <cell r="V180">
            <v>0</v>
          </cell>
        </row>
        <row r="181">
          <cell r="G181">
            <v>0</v>
          </cell>
          <cell r="J181">
            <v>0</v>
          </cell>
          <cell r="M181">
            <v>0</v>
          </cell>
          <cell r="P181">
            <v>0</v>
          </cell>
          <cell r="S181">
            <v>0</v>
          </cell>
          <cell r="V181">
            <v>0</v>
          </cell>
        </row>
        <row r="182">
          <cell r="G182">
            <v>897</v>
          </cell>
          <cell r="J182">
            <v>598</v>
          </cell>
          <cell r="M182">
            <v>598</v>
          </cell>
          <cell r="P182">
            <v>299</v>
          </cell>
          <cell r="S182">
            <v>448.5</v>
          </cell>
          <cell r="V182">
            <v>448.5</v>
          </cell>
        </row>
        <row r="183">
          <cell r="G183">
            <v>12</v>
          </cell>
          <cell r="J183">
            <v>15</v>
          </cell>
          <cell r="M183">
            <v>6</v>
          </cell>
          <cell r="P183">
            <v>8</v>
          </cell>
          <cell r="S183">
            <v>6</v>
          </cell>
          <cell r="V183">
            <v>6</v>
          </cell>
        </row>
        <row r="184">
          <cell r="G184">
            <v>3211</v>
          </cell>
          <cell r="J184">
            <v>8306</v>
          </cell>
          <cell r="M184">
            <v>6534</v>
          </cell>
          <cell r="P184">
            <v>6602</v>
          </cell>
          <cell r="S184">
            <v>5181.5</v>
          </cell>
          <cell r="V184">
            <v>5181.5</v>
          </cell>
        </row>
        <row r="185">
          <cell r="G185">
            <v>0</v>
          </cell>
          <cell r="J185">
            <v>0</v>
          </cell>
          <cell r="M185">
            <v>0</v>
          </cell>
          <cell r="P185">
            <v>0</v>
          </cell>
          <cell r="S185">
            <v>0</v>
          </cell>
          <cell r="V185">
            <v>0</v>
          </cell>
        </row>
        <row r="186">
          <cell r="G186">
            <v>0</v>
          </cell>
          <cell r="J186">
            <v>0</v>
          </cell>
          <cell r="M186">
            <v>0</v>
          </cell>
          <cell r="P186">
            <v>0</v>
          </cell>
          <cell r="S186">
            <v>0</v>
          </cell>
          <cell r="V186">
            <v>0</v>
          </cell>
        </row>
        <row r="187">
          <cell r="G187">
            <v>20.399999999999999</v>
          </cell>
          <cell r="J187">
            <v>8.85</v>
          </cell>
          <cell r="M187">
            <v>3</v>
          </cell>
          <cell r="P187">
            <v>5</v>
          </cell>
          <cell r="S187">
            <v>7</v>
          </cell>
          <cell r="V187">
            <v>7</v>
          </cell>
        </row>
        <row r="188">
          <cell r="G188">
            <v>141154</v>
          </cell>
          <cell r="J188">
            <v>99438</v>
          </cell>
          <cell r="M188">
            <v>35141</v>
          </cell>
          <cell r="P188">
            <v>54889</v>
          </cell>
          <cell r="S188">
            <v>85999</v>
          </cell>
          <cell r="V188">
            <v>0</v>
          </cell>
        </row>
        <row r="189">
          <cell r="G189">
            <v>0</v>
          </cell>
          <cell r="J189">
            <v>0</v>
          </cell>
          <cell r="M189">
            <v>0</v>
          </cell>
          <cell r="P189">
            <v>0</v>
          </cell>
          <cell r="S189">
            <v>0</v>
          </cell>
          <cell r="V189">
            <v>0</v>
          </cell>
        </row>
        <row r="190">
          <cell r="G190">
            <v>1755</v>
          </cell>
          <cell r="J190">
            <v>1831</v>
          </cell>
          <cell r="M190">
            <v>1788</v>
          </cell>
          <cell r="P190">
            <v>1730</v>
          </cell>
          <cell r="S190">
            <v>1730</v>
          </cell>
          <cell r="V190">
            <v>1730</v>
          </cell>
        </row>
        <row r="191">
          <cell r="G191">
            <v>0</v>
          </cell>
          <cell r="J191">
            <v>0</v>
          </cell>
          <cell r="M191">
            <v>0</v>
          </cell>
          <cell r="P191">
            <v>0</v>
          </cell>
          <cell r="S191">
            <v>0</v>
          </cell>
          <cell r="V191">
            <v>0</v>
          </cell>
        </row>
        <row r="192">
          <cell r="G192">
            <v>1888</v>
          </cell>
          <cell r="J192">
            <v>1673</v>
          </cell>
          <cell r="M192">
            <v>1672</v>
          </cell>
          <cell r="P192">
            <v>1581</v>
          </cell>
          <cell r="S192">
            <v>1618</v>
          </cell>
          <cell r="V192">
            <v>1581</v>
          </cell>
        </row>
        <row r="193">
          <cell r="G193">
            <v>0</v>
          </cell>
          <cell r="J193">
            <v>0</v>
          </cell>
          <cell r="M193">
            <v>0</v>
          </cell>
          <cell r="P193">
            <v>0</v>
          </cell>
          <cell r="S193">
            <v>0</v>
          </cell>
          <cell r="V193">
            <v>0</v>
          </cell>
        </row>
        <row r="194">
          <cell r="G194">
            <v>0</v>
          </cell>
          <cell r="J194">
            <v>0</v>
          </cell>
          <cell r="M194">
            <v>0</v>
          </cell>
          <cell r="P194">
            <v>0</v>
          </cell>
          <cell r="S194">
            <v>0</v>
          </cell>
          <cell r="V194">
            <v>0</v>
          </cell>
        </row>
        <row r="195">
          <cell r="G195">
            <v>0</v>
          </cell>
          <cell r="J195">
            <v>0</v>
          </cell>
          <cell r="M195">
            <v>0</v>
          </cell>
          <cell r="P195">
            <v>0</v>
          </cell>
          <cell r="S195">
            <v>0</v>
          </cell>
          <cell r="V195">
            <v>0</v>
          </cell>
        </row>
        <row r="196">
          <cell r="G196">
            <v>0</v>
          </cell>
          <cell r="J196">
            <v>0</v>
          </cell>
          <cell r="M196">
            <v>0</v>
          </cell>
          <cell r="P196">
            <v>0</v>
          </cell>
          <cell r="S196">
            <v>0</v>
          </cell>
          <cell r="V196">
            <v>0</v>
          </cell>
        </row>
        <row r="197">
          <cell r="G197">
            <v>0</v>
          </cell>
          <cell r="J197">
            <v>0</v>
          </cell>
          <cell r="M197">
            <v>0</v>
          </cell>
          <cell r="P197">
            <v>0</v>
          </cell>
          <cell r="S197">
            <v>0</v>
          </cell>
          <cell r="V197">
            <v>0</v>
          </cell>
        </row>
        <row r="198">
          <cell r="G198">
            <v>0</v>
          </cell>
          <cell r="J198">
            <v>0</v>
          </cell>
          <cell r="M198">
            <v>0</v>
          </cell>
          <cell r="P198">
            <v>0</v>
          </cell>
          <cell r="S198">
            <v>0</v>
          </cell>
          <cell r="V198">
            <v>0</v>
          </cell>
        </row>
        <row r="199">
          <cell r="G199">
            <v>0</v>
          </cell>
          <cell r="J199">
            <v>0</v>
          </cell>
          <cell r="M199">
            <v>0</v>
          </cell>
          <cell r="P199">
            <v>0</v>
          </cell>
          <cell r="S199">
            <v>0</v>
          </cell>
          <cell r="V199">
            <v>0</v>
          </cell>
        </row>
        <row r="200">
          <cell r="G200">
            <v>0</v>
          </cell>
          <cell r="J200">
            <v>0</v>
          </cell>
          <cell r="M200">
            <v>0</v>
          </cell>
          <cell r="P200">
            <v>0</v>
          </cell>
          <cell r="S200">
            <v>0</v>
          </cell>
          <cell r="V200">
            <v>0</v>
          </cell>
        </row>
        <row r="201">
          <cell r="G201">
            <v>0</v>
          </cell>
          <cell r="J201">
            <v>0</v>
          </cell>
          <cell r="M201">
            <v>0</v>
          </cell>
          <cell r="P201">
            <v>0</v>
          </cell>
          <cell r="S201">
            <v>0</v>
          </cell>
          <cell r="V201">
            <v>0</v>
          </cell>
        </row>
        <row r="202">
          <cell r="G202">
            <v>0</v>
          </cell>
          <cell r="J202">
            <v>0</v>
          </cell>
          <cell r="M202">
            <v>0</v>
          </cell>
          <cell r="P202">
            <v>0</v>
          </cell>
          <cell r="S202">
            <v>0</v>
          </cell>
          <cell r="V202">
            <v>0</v>
          </cell>
        </row>
        <row r="203">
          <cell r="G203">
            <v>0</v>
          </cell>
          <cell r="J203">
            <v>0</v>
          </cell>
          <cell r="M203">
            <v>0</v>
          </cell>
          <cell r="P203">
            <v>0</v>
          </cell>
          <cell r="S203">
            <v>0</v>
          </cell>
          <cell r="V203">
            <v>0</v>
          </cell>
        </row>
        <row r="204">
          <cell r="G204">
            <v>0</v>
          </cell>
          <cell r="J204">
            <v>0</v>
          </cell>
          <cell r="M204">
            <v>0</v>
          </cell>
          <cell r="P204">
            <v>0</v>
          </cell>
          <cell r="S204">
            <v>0</v>
          </cell>
          <cell r="V204">
            <v>0</v>
          </cell>
        </row>
        <row r="205">
          <cell r="G205">
            <v>0</v>
          </cell>
          <cell r="J205">
            <v>0</v>
          </cell>
          <cell r="M205">
            <v>0</v>
          </cell>
          <cell r="P205">
            <v>0</v>
          </cell>
          <cell r="S205">
            <v>0</v>
          </cell>
          <cell r="V205">
            <v>0</v>
          </cell>
        </row>
        <row r="206">
          <cell r="G206">
            <v>0</v>
          </cell>
          <cell r="J206">
            <v>0</v>
          </cell>
          <cell r="M206">
            <v>0</v>
          </cell>
          <cell r="P206">
            <v>0</v>
          </cell>
          <cell r="S206">
            <v>0</v>
          </cell>
          <cell r="V206">
            <v>0</v>
          </cell>
        </row>
        <row r="207">
          <cell r="G207">
            <v>0</v>
          </cell>
          <cell r="J207">
            <v>0</v>
          </cell>
          <cell r="M207">
            <v>0</v>
          </cell>
          <cell r="P207">
            <v>0</v>
          </cell>
          <cell r="S207">
            <v>0</v>
          </cell>
          <cell r="V207">
            <v>0</v>
          </cell>
        </row>
        <row r="208">
          <cell r="G208">
            <v>0</v>
          </cell>
          <cell r="J208">
            <v>0</v>
          </cell>
          <cell r="M208">
            <v>0</v>
          </cell>
          <cell r="P208">
            <v>0</v>
          </cell>
          <cell r="S208">
            <v>0</v>
          </cell>
          <cell r="V208">
            <v>0</v>
          </cell>
        </row>
        <row r="209">
          <cell r="G209">
            <v>0</v>
          </cell>
          <cell r="J209">
            <v>0</v>
          </cell>
          <cell r="M209">
            <v>0</v>
          </cell>
          <cell r="P209">
            <v>0</v>
          </cell>
          <cell r="S209">
            <v>0</v>
          </cell>
          <cell r="V209">
            <v>0</v>
          </cell>
        </row>
        <row r="210">
          <cell r="G210">
            <v>0</v>
          </cell>
          <cell r="J210">
            <v>0</v>
          </cell>
          <cell r="M210">
            <v>0</v>
          </cell>
          <cell r="P210">
            <v>0</v>
          </cell>
          <cell r="S210">
            <v>0</v>
          </cell>
          <cell r="V210">
            <v>0</v>
          </cell>
        </row>
        <row r="211">
          <cell r="G211">
            <v>0</v>
          </cell>
          <cell r="J211">
            <v>0</v>
          </cell>
          <cell r="M211">
            <v>0</v>
          </cell>
          <cell r="P211">
            <v>0</v>
          </cell>
          <cell r="S211">
            <v>0</v>
          </cell>
          <cell r="V211">
            <v>0</v>
          </cell>
        </row>
        <row r="212">
          <cell r="G212">
            <v>0</v>
          </cell>
          <cell r="J212">
            <v>0</v>
          </cell>
          <cell r="M212">
            <v>0</v>
          </cell>
          <cell r="P212">
            <v>0</v>
          </cell>
          <cell r="S212">
            <v>0</v>
          </cell>
          <cell r="V212">
            <v>0</v>
          </cell>
        </row>
        <row r="213">
          <cell r="G213">
            <v>0</v>
          </cell>
          <cell r="J213">
            <v>0</v>
          </cell>
          <cell r="M213">
            <v>0</v>
          </cell>
          <cell r="P213">
            <v>0</v>
          </cell>
          <cell r="S213">
            <v>0</v>
          </cell>
          <cell r="V213">
            <v>0</v>
          </cell>
        </row>
        <row r="214">
          <cell r="G214">
            <v>0</v>
          </cell>
          <cell r="J214">
            <v>0</v>
          </cell>
          <cell r="M214">
            <v>0</v>
          </cell>
          <cell r="P214">
            <v>0</v>
          </cell>
          <cell r="S214">
            <v>0</v>
          </cell>
          <cell r="V214">
            <v>0</v>
          </cell>
        </row>
        <row r="215">
          <cell r="G215">
            <v>0</v>
          </cell>
          <cell r="J215">
            <v>0</v>
          </cell>
          <cell r="M215">
            <v>0</v>
          </cell>
          <cell r="P215">
            <v>0</v>
          </cell>
          <cell r="S215">
            <v>0</v>
          </cell>
          <cell r="V215">
            <v>0</v>
          </cell>
        </row>
        <row r="216">
          <cell r="G216">
            <v>0</v>
          </cell>
          <cell r="J216">
            <v>0</v>
          </cell>
          <cell r="M216">
            <v>0</v>
          </cell>
          <cell r="P216">
            <v>0</v>
          </cell>
          <cell r="S216">
            <v>0</v>
          </cell>
          <cell r="V216">
            <v>0</v>
          </cell>
        </row>
        <row r="217">
          <cell r="G217">
            <v>0</v>
          </cell>
          <cell r="J217">
            <v>0</v>
          </cell>
          <cell r="M217">
            <v>0</v>
          </cell>
          <cell r="P217">
            <v>0</v>
          </cell>
          <cell r="S217">
            <v>0</v>
          </cell>
          <cell r="V217">
            <v>0</v>
          </cell>
        </row>
        <row r="218">
          <cell r="G218">
            <v>0</v>
          </cell>
          <cell r="J218">
            <v>0</v>
          </cell>
          <cell r="M218">
            <v>0</v>
          </cell>
          <cell r="P218">
            <v>0</v>
          </cell>
          <cell r="S218">
            <v>0</v>
          </cell>
          <cell r="V218">
            <v>0</v>
          </cell>
        </row>
        <row r="219">
          <cell r="G219">
            <v>0</v>
          </cell>
          <cell r="J219">
            <v>0</v>
          </cell>
          <cell r="M219">
            <v>0</v>
          </cell>
          <cell r="P219">
            <v>0</v>
          </cell>
          <cell r="S219">
            <v>0</v>
          </cell>
          <cell r="V219">
            <v>0</v>
          </cell>
        </row>
        <row r="220">
          <cell r="G220">
            <v>0</v>
          </cell>
          <cell r="J220">
            <v>0</v>
          </cell>
          <cell r="M220">
            <v>0</v>
          </cell>
          <cell r="P220">
            <v>0</v>
          </cell>
          <cell r="S220">
            <v>0</v>
          </cell>
          <cell r="V220">
            <v>0</v>
          </cell>
        </row>
        <row r="221">
          <cell r="G221">
            <v>0</v>
          </cell>
          <cell r="J221">
            <v>0</v>
          </cell>
          <cell r="M221">
            <v>0</v>
          </cell>
          <cell r="P221">
            <v>0</v>
          </cell>
          <cell r="S221">
            <v>0</v>
          </cell>
          <cell r="V221">
            <v>0</v>
          </cell>
        </row>
        <row r="222">
          <cell r="G222">
            <v>0</v>
          </cell>
          <cell r="J222">
            <v>0</v>
          </cell>
          <cell r="M222">
            <v>0</v>
          </cell>
          <cell r="P222">
            <v>0</v>
          </cell>
          <cell r="S222">
            <v>0</v>
          </cell>
          <cell r="V222">
            <v>0</v>
          </cell>
        </row>
        <row r="223">
          <cell r="G223">
            <v>0</v>
          </cell>
          <cell r="J223">
            <v>0</v>
          </cell>
          <cell r="M223">
            <v>0</v>
          </cell>
          <cell r="P223">
            <v>0</v>
          </cell>
          <cell r="S223">
            <v>0</v>
          </cell>
          <cell r="V223">
            <v>0</v>
          </cell>
        </row>
        <row r="224">
          <cell r="G224">
            <v>0</v>
          </cell>
          <cell r="J224">
            <v>0</v>
          </cell>
          <cell r="M224">
            <v>0</v>
          </cell>
          <cell r="P224">
            <v>0</v>
          </cell>
          <cell r="S224">
            <v>0</v>
          </cell>
          <cell r="V224">
            <v>0</v>
          </cell>
        </row>
        <row r="225">
          <cell r="G225">
            <v>0</v>
          </cell>
          <cell r="J225">
            <v>0</v>
          </cell>
          <cell r="M225">
            <v>0</v>
          </cell>
          <cell r="P225">
            <v>0</v>
          </cell>
          <cell r="S225">
            <v>0</v>
          </cell>
          <cell r="V225">
            <v>0</v>
          </cell>
        </row>
        <row r="226">
          <cell r="G226">
            <v>867.52</v>
          </cell>
          <cell r="J226">
            <v>808.87</v>
          </cell>
          <cell r="M226">
            <v>0</v>
          </cell>
          <cell r="P226">
            <v>0</v>
          </cell>
          <cell r="S226">
            <v>0</v>
          </cell>
          <cell r="V226">
            <v>0</v>
          </cell>
        </row>
        <row r="227">
          <cell r="G227">
            <v>0</v>
          </cell>
          <cell r="J227">
            <v>0</v>
          </cell>
          <cell r="M227">
            <v>0</v>
          </cell>
          <cell r="P227">
            <v>0</v>
          </cell>
          <cell r="S227">
            <v>0</v>
          </cell>
          <cell r="V227">
            <v>0</v>
          </cell>
        </row>
        <row r="228">
          <cell r="G228">
            <v>221479</v>
          </cell>
          <cell r="J228">
            <v>206191</v>
          </cell>
          <cell r="M228">
            <v>0</v>
          </cell>
          <cell r="P228">
            <v>0</v>
          </cell>
          <cell r="S228">
            <v>0</v>
          </cell>
          <cell r="V228">
            <v>0</v>
          </cell>
        </row>
        <row r="229">
          <cell r="G229">
            <v>0</v>
          </cell>
          <cell r="J229">
            <v>0</v>
          </cell>
          <cell r="M229">
            <v>0</v>
          </cell>
          <cell r="P229">
            <v>0</v>
          </cell>
          <cell r="S229">
            <v>0</v>
          </cell>
          <cell r="V229">
            <v>0</v>
          </cell>
        </row>
        <row r="230">
          <cell r="G230">
            <v>0</v>
          </cell>
          <cell r="J230">
            <v>0</v>
          </cell>
          <cell r="M230">
            <v>0</v>
          </cell>
          <cell r="P230">
            <v>0</v>
          </cell>
          <cell r="S230">
            <v>0</v>
          </cell>
          <cell r="V230">
            <v>0</v>
          </cell>
        </row>
        <row r="231">
          <cell r="G231">
            <v>0</v>
          </cell>
          <cell r="J231">
            <v>0</v>
          </cell>
          <cell r="M231">
            <v>0</v>
          </cell>
          <cell r="P231">
            <v>0</v>
          </cell>
          <cell r="S231">
            <v>0</v>
          </cell>
          <cell r="V231">
            <v>0</v>
          </cell>
        </row>
        <row r="232">
          <cell r="G232">
            <v>0</v>
          </cell>
          <cell r="J232">
            <v>0</v>
          </cell>
          <cell r="M232">
            <v>0</v>
          </cell>
          <cell r="P232">
            <v>0</v>
          </cell>
          <cell r="S232">
            <v>0</v>
          </cell>
          <cell r="V232">
            <v>0</v>
          </cell>
        </row>
        <row r="233">
          <cell r="G233">
            <v>221479</v>
          </cell>
          <cell r="J233">
            <v>206191</v>
          </cell>
          <cell r="M233">
            <v>0</v>
          </cell>
          <cell r="P233">
            <v>0</v>
          </cell>
          <cell r="S233">
            <v>0</v>
          </cell>
          <cell r="V233">
            <v>0</v>
          </cell>
        </row>
        <row r="234">
          <cell r="G234">
            <v>0</v>
          </cell>
          <cell r="J234">
            <v>0</v>
          </cell>
          <cell r="M234">
            <v>0</v>
          </cell>
          <cell r="P234">
            <v>0</v>
          </cell>
          <cell r="S234">
            <v>0</v>
          </cell>
          <cell r="V234">
            <v>0</v>
          </cell>
        </row>
        <row r="235">
          <cell r="G235">
            <v>0</v>
          </cell>
          <cell r="J235">
            <v>0</v>
          </cell>
          <cell r="M235">
            <v>0</v>
          </cell>
          <cell r="P235">
            <v>0</v>
          </cell>
          <cell r="S235">
            <v>0</v>
          </cell>
          <cell r="V235">
            <v>0</v>
          </cell>
        </row>
        <row r="236">
          <cell r="G236">
            <v>109958</v>
          </cell>
          <cell r="J236">
            <v>115428</v>
          </cell>
          <cell r="M236">
            <v>0</v>
          </cell>
          <cell r="P236">
            <v>0</v>
          </cell>
          <cell r="S236">
            <v>0</v>
          </cell>
          <cell r="V236">
            <v>0</v>
          </cell>
        </row>
        <row r="237">
          <cell r="G237">
            <v>0</v>
          </cell>
          <cell r="J237">
            <v>0</v>
          </cell>
          <cell r="M237">
            <v>0</v>
          </cell>
          <cell r="P237">
            <v>0</v>
          </cell>
          <cell r="S237">
            <v>0</v>
          </cell>
          <cell r="V237">
            <v>0</v>
          </cell>
        </row>
        <row r="238">
          <cell r="G238">
            <v>111521</v>
          </cell>
          <cell r="J238">
            <v>90763</v>
          </cell>
          <cell r="M238">
            <v>0</v>
          </cell>
          <cell r="P238">
            <v>0</v>
          </cell>
          <cell r="S238">
            <v>0</v>
          </cell>
          <cell r="V238">
            <v>0</v>
          </cell>
        </row>
        <row r="239">
          <cell r="G239">
            <v>0</v>
          </cell>
          <cell r="J239">
            <v>0</v>
          </cell>
          <cell r="M239">
            <v>0</v>
          </cell>
          <cell r="P239">
            <v>0</v>
          </cell>
          <cell r="S239">
            <v>0</v>
          </cell>
          <cell r="V239">
            <v>0</v>
          </cell>
        </row>
        <row r="240">
          <cell r="G240">
            <v>0</v>
          </cell>
          <cell r="J240">
            <v>0</v>
          </cell>
          <cell r="M240">
            <v>0</v>
          </cell>
          <cell r="P240">
            <v>0</v>
          </cell>
          <cell r="S240">
            <v>0</v>
          </cell>
          <cell r="V240">
            <v>0</v>
          </cell>
        </row>
        <row r="241">
          <cell r="G241">
            <v>0</v>
          </cell>
          <cell r="J241">
            <v>0</v>
          </cell>
          <cell r="M241">
            <v>0</v>
          </cell>
          <cell r="P241">
            <v>0</v>
          </cell>
          <cell r="S241">
            <v>0</v>
          </cell>
          <cell r="V241">
            <v>0</v>
          </cell>
        </row>
        <row r="242">
          <cell r="G242">
            <v>0</v>
          </cell>
          <cell r="J242">
            <v>0</v>
          </cell>
          <cell r="M242">
            <v>0</v>
          </cell>
          <cell r="P242">
            <v>0</v>
          </cell>
          <cell r="S242">
            <v>0</v>
          </cell>
          <cell r="V242">
            <v>0</v>
          </cell>
        </row>
        <row r="243">
          <cell r="G243">
            <v>0</v>
          </cell>
          <cell r="J243">
            <v>0</v>
          </cell>
          <cell r="M243">
            <v>0</v>
          </cell>
          <cell r="P243">
            <v>0</v>
          </cell>
          <cell r="S243">
            <v>0</v>
          </cell>
          <cell r="V243">
            <v>0</v>
          </cell>
        </row>
        <row r="244">
          <cell r="G244">
            <v>0</v>
          </cell>
          <cell r="J244">
            <v>0</v>
          </cell>
          <cell r="M244">
            <v>0</v>
          </cell>
          <cell r="P244">
            <v>0</v>
          </cell>
          <cell r="S244">
            <v>0</v>
          </cell>
          <cell r="V244">
            <v>0</v>
          </cell>
        </row>
        <row r="245">
          <cell r="G245">
            <v>0</v>
          </cell>
          <cell r="J245">
            <v>0</v>
          </cell>
          <cell r="M245">
            <v>0</v>
          </cell>
          <cell r="P245">
            <v>0</v>
          </cell>
          <cell r="S245">
            <v>0</v>
          </cell>
          <cell r="V245">
            <v>0</v>
          </cell>
        </row>
        <row r="246">
          <cell r="G246">
            <v>0</v>
          </cell>
          <cell r="J246">
            <v>0</v>
          </cell>
          <cell r="M246">
            <v>0</v>
          </cell>
          <cell r="P246">
            <v>0</v>
          </cell>
          <cell r="S246">
            <v>0</v>
          </cell>
          <cell r="V246">
            <v>0</v>
          </cell>
        </row>
        <row r="247">
          <cell r="G247">
            <v>0</v>
          </cell>
          <cell r="J247">
            <v>0</v>
          </cell>
          <cell r="M247">
            <v>0</v>
          </cell>
          <cell r="P247">
            <v>0</v>
          </cell>
          <cell r="S247">
            <v>0</v>
          </cell>
          <cell r="V247">
            <v>0</v>
          </cell>
        </row>
        <row r="248">
          <cell r="G248">
            <v>0</v>
          </cell>
          <cell r="J248">
            <v>0</v>
          </cell>
          <cell r="M248">
            <v>0</v>
          </cell>
          <cell r="P248">
            <v>0</v>
          </cell>
          <cell r="S248">
            <v>0</v>
          </cell>
          <cell r="V248">
            <v>0</v>
          </cell>
        </row>
        <row r="249">
          <cell r="G249">
            <v>0</v>
          </cell>
          <cell r="J249">
            <v>0</v>
          </cell>
          <cell r="M249">
            <v>0</v>
          </cell>
          <cell r="P249">
            <v>0</v>
          </cell>
          <cell r="S249">
            <v>0</v>
          </cell>
          <cell r="V249">
            <v>0</v>
          </cell>
        </row>
        <row r="250">
          <cell r="G250">
            <v>0</v>
          </cell>
          <cell r="J250">
            <v>0</v>
          </cell>
          <cell r="M250">
            <v>0</v>
          </cell>
          <cell r="P250">
            <v>0</v>
          </cell>
          <cell r="S250">
            <v>0</v>
          </cell>
          <cell r="V250">
            <v>0</v>
          </cell>
        </row>
        <row r="251">
          <cell r="G251">
            <v>0</v>
          </cell>
          <cell r="J251">
            <v>0</v>
          </cell>
          <cell r="M251">
            <v>0</v>
          </cell>
          <cell r="P251">
            <v>0</v>
          </cell>
          <cell r="S251">
            <v>0</v>
          </cell>
          <cell r="V251">
            <v>0</v>
          </cell>
        </row>
        <row r="252">
          <cell r="G252">
            <v>0</v>
          </cell>
          <cell r="J252">
            <v>0</v>
          </cell>
          <cell r="M252">
            <v>0</v>
          </cell>
          <cell r="P252">
            <v>0</v>
          </cell>
          <cell r="S252">
            <v>0</v>
          </cell>
          <cell r="V252">
            <v>0</v>
          </cell>
        </row>
        <row r="253">
          <cell r="G253">
            <v>0</v>
          </cell>
          <cell r="J253">
            <v>0</v>
          </cell>
          <cell r="M253">
            <v>0</v>
          </cell>
          <cell r="P253">
            <v>0</v>
          </cell>
          <cell r="S253">
            <v>0</v>
          </cell>
          <cell r="V253">
            <v>0</v>
          </cell>
        </row>
        <row r="254">
          <cell r="G254">
            <v>0</v>
          </cell>
          <cell r="J254">
            <v>0</v>
          </cell>
          <cell r="M254">
            <v>0</v>
          </cell>
          <cell r="P254">
            <v>0</v>
          </cell>
          <cell r="S254">
            <v>0</v>
          </cell>
          <cell r="V254">
            <v>0</v>
          </cell>
        </row>
        <row r="255">
          <cell r="G255">
            <v>0</v>
          </cell>
          <cell r="J255">
            <v>0</v>
          </cell>
          <cell r="M255">
            <v>0</v>
          </cell>
          <cell r="P255">
            <v>0</v>
          </cell>
          <cell r="S255">
            <v>0</v>
          </cell>
          <cell r="V255">
            <v>0</v>
          </cell>
        </row>
        <row r="256">
          <cell r="G256">
            <v>0</v>
          </cell>
          <cell r="J256">
            <v>0</v>
          </cell>
          <cell r="M256">
            <v>0</v>
          </cell>
          <cell r="P256">
            <v>0</v>
          </cell>
          <cell r="S256">
            <v>0</v>
          </cell>
          <cell r="V256">
            <v>0</v>
          </cell>
        </row>
        <row r="257">
          <cell r="G257">
            <v>0</v>
          </cell>
          <cell r="J257">
            <v>0</v>
          </cell>
          <cell r="M257">
            <v>0</v>
          </cell>
          <cell r="P257">
            <v>0</v>
          </cell>
          <cell r="S257">
            <v>0</v>
          </cell>
          <cell r="V257">
            <v>0</v>
          </cell>
        </row>
        <row r="258">
          <cell r="G258">
            <v>0</v>
          </cell>
          <cell r="J258">
            <v>0</v>
          </cell>
          <cell r="M258">
            <v>0</v>
          </cell>
          <cell r="P258">
            <v>0</v>
          </cell>
          <cell r="S258">
            <v>0</v>
          </cell>
          <cell r="V258">
            <v>0</v>
          </cell>
        </row>
        <row r="259">
          <cell r="G259">
            <v>0</v>
          </cell>
          <cell r="J259">
            <v>0</v>
          </cell>
          <cell r="M259">
            <v>0</v>
          </cell>
          <cell r="P259">
            <v>0</v>
          </cell>
          <cell r="S259">
            <v>0</v>
          </cell>
          <cell r="V259">
            <v>0</v>
          </cell>
        </row>
        <row r="260">
          <cell r="G260">
            <v>0</v>
          </cell>
          <cell r="J260">
            <v>0</v>
          </cell>
          <cell r="M260">
            <v>0</v>
          </cell>
          <cell r="P260">
            <v>0</v>
          </cell>
          <cell r="S260">
            <v>0</v>
          </cell>
          <cell r="V260">
            <v>0</v>
          </cell>
        </row>
        <row r="261">
          <cell r="G261">
            <v>0</v>
          </cell>
          <cell r="J261">
            <v>0</v>
          </cell>
          <cell r="M261">
            <v>0</v>
          </cell>
          <cell r="P261">
            <v>0</v>
          </cell>
          <cell r="S261">
            <v>0</v>
          </cell>
          <cell r="V261">
            <v>0</v>
          </cell>
        </row>
        <row r="262">
          <cell r="G262">
            <v>0</v>
          </cell>
          <cell r="J262">
            <v>0</v>
          </cell>
          <cell r="M262">
            <v>0</v>
          </cell>
          <cell r="P262">
            <v>0</v>
          </cell>
          <cell r="S262">
            <v>0</v>
          </cell>
          <cell r="V262">
            <v>0</v>
          </cell>
        </row>
        <row r="263">
          <cell r="G263">
            <v>0</v>
          </cell>
          <cell r="J263">
            <v>0</v>
          </cell>
          <cell r="M263">
            <v>0</v>
          </cell>
          <cell r="P263">
            <v>0</v>
          </cell>
          <cell r="S263">
            <v>0</v>
          </cell>
          <cell r="V263">
            <v>0</v>
          </cell>
        </row>
        <row r="264">
          <cell r="G264">
            <v>0</v>
          </cell>
          <cell r="J264">
            <v>0</v>
          </cell>
          <cell r="M264">
            <v>0</v>
          </cell>
          <cell r="P264">
            <v>0</v>
          </cell>
          <cell r="S264">
            <v>0</v>
          </cell>
          <cell r="V264">
            <v>0</v>
          </cell>
        </row>
        <row r="265">
          <cell r="G265">
            <v>0</v>
          </cell>
          <cell r="J265">
            <v>0</v>
          </cell>
          <cell r="M265">
            <v>0</v>
          </cell>
          <cell r="P265">
            <v>0</v>
          </cell>
          <cell r="S265">
            <v>0</v>
          </cell>
          <cell r="V265">
            <v>0</v>
          </cell>
        </row>
        <row r="266">
          <cell r="G266">
            <v>0</v>
          </cell>
          <cell r="J266">
            <v>0</v>
          </cell>
          <cell r="M266">
            <v>0</v>
          </cell>
          <cell r="P266">
            <v>0</v>
          </cell>
          <cell r="S266">
            <v>0</v>
          </cell>
          <cell r="V266">
            <v>0</v>
          </cell>
        </row>
        <row r="267">
          <cell r="G267">
            <v>0</v>
          </cell>
          <cell r="J267">
            <v>0</v>
          </cell>
          <cell r="M267">
            <v>0</v>
          </cell>
          <cell r="P267">
            <v>0</v>
          </cell>
          <cell r="S267">
            <v>0</v>
          </cell>
          <cell r="V267">
            <v>0</v>
          </cell>
        </row>
        <row r="268">
          <cell r="G268">
            <v>0</v>
          </cell>
          <cell r="J268">
            <v>0</v>
          </cell>
          <cell r="M268">
            <v>0</v>
          </cell>
          <cell r="P268">
            <v>0</v>
          </cell>
          <cell r="S268">
            <v>0</v>
          </cell>
          <cell r="V268">
            <v>0</v>
          </cell>
        </row>
        <row r="269">
          <cell r="G269">
            <v>0</v>
          </cell>
          <cell r="J269">
            <v>0</v>
          </cell>
          <cell r="M269">
            <v>0</v>
          </cell>
          <cell r="P269">
            <v>0</v>
          </cell>
          <cell r="S269">
            <v>0</v>
          </cell>
          <cell r="V269">
            <v>0</v>
          </cell>
        </row>
        <row r="270">
          <cell r="G270">
            <v>0</v>
          </cell>
          <cell r="J270">
            <v>0</v>
          </cell>
          <cell r="M270">
            <v>0</v>
          </cell>
          <cell r="P270">
            <v>0</v>
          </cell>
          <cell r="S270">
            <v>0</v>
          </cell>
          <cell r="V270">
            <v>0</v>
          </cell>
        </row>
        <row r="271">
          <cell r="G271">
            <v>0</v>
          </cell>
          <cell r="J271">
            <v>0</v>
          </cell>
          <cell r="M271">
            <v>0</v>
          </cell>
          <cell r="P271">
            <v>0</v>
          </cell>
          <cell r="S271">
            <v>0</v>
          </cell>
          <cell r="V271">
            <v>0</v>
          </cell>
        </row>
        <row r="272">
          <cell r="G272">
            <v>0</v>
          </cell>
          <cell r="J272">
            <v>0</v>
          </cell>
          <cell r="M272">
            <v>0</v>
          </cell>
          <cell r="P272">
            <v>0</v>
          </cell>
          <cell r="S272">
            <v>0</v>
          </cell>
          <cell r="V272">
            <v>0</v>
          </cell>
        </row>
        <row r="273">
          <cell r="G273">
            <v>0</v>
          </cell>
          <cell r="J273">
            <v>0</v>
          </cell>
          <cell r="M273">
            <v>0</v>
          </cell>
          <cell r="P273">
            <v>0</v>
          </cell>
          <cell r="S273">
            <v>0</v>
          </cell>
          <cell r="V273">
            <v>0</v>
          </cell>
        </row>
        <row r="274">
          <cell r="G274">
            <v>0</v>
          </cell>
          <cell r="J274">
            <v>0</v>
          </cell>
          <cell r="M274">
            <v>0</v>
          </cell>
          <cell r="P274">
            <v>0</v>
          </cell>
          <cell r="S274">
            <v>0</v>
          </cell>
          <cell r="V274">
            <v>0</v>
          </cell>
        </row>
        <row r="275">
          <cell r="G275">
            <v>0</v>
          </cell>
          <cell r="J275">
            <v>0</v>
          </cell>
          <cell r="M275">
            <v>0</v>
          </cell>
          <cell r="P275">
            <v>0</v>
          </cell>
          <cell r="S275">
            <v>0</v>
          </cell>
          <cell r="V275">
            <v>0</v>
          </cell>
        </row>
        <row r="276">
          <cell r="G276">
            <v>3900</v>
          </cell>
          <cell r="J276">
            <v>3900</v>
          </cell>
          <cell r="M276">
            <v>0</v>
          </cell>
          <cell r="P276">
            <v>0</v>
          </cell>
          <cell r="S276">
            <v>0</v>
          </cell>
          <cell r="V276">
            <v>0</v>
          </cell>
        </row>
        <row r="277">
          <cell r="G277">
            <v>0</v>
          </cell>
          <cell r="J277">
            <v>0</v>
          </cell>
          <cell r="M277">
            <v>0</v>
          </cell>
          <cell r="P277">
            <v>0</v>
          </cell>
          <cell r="S277">
            <v>0</v>
          </cell>
          <cell r="V277">
            <v>0</v>
          </cell>
        </row>
        <row r="278">
          <cell r="G278">
            <v>697633</v>
          </cell>
          <cell r="J278">
            <v>564561</v>
          </cell>
          <cell r="M278">
            <v>0</v>
          </cell>
          <cell r="P278">
            <v>0</v>
          </cell>
          <cell r="S278">
            <v>0</v>
          </cell>
          <cell r="V278">
            <v>0</v>
          </cell>
        </row>
        <row r="279">
          <cell r="G279">
            <v>0</v>
          </cell>
          <cell r="J279">
            <v>0</v>
          </cell>
          <cell r="M279">
            <v>0</v>
          </cell>
          <cell r="P279">
            <v>0</v>
          </cell>
          <cell r="S279">
            <v>0</v>
          </cell>
          <cell r="V279">
            <v>0</v>
          </cell>
        </row>
        <row r="280">
          <cell r="G280">
            <v>0</v>
          </cell>
          <cell r="J280">
            <v>0</v>
          </cell>
          <cell r="M280">
            <v>0</v>
          </cell>
          <cell r="P280">
            <v>0</v>
          </cell>
          <cell r="S280">
            <v>0</v>
          </cell>
          <cell r="V280">
            <v>0</v>
          </cell>
        </row>
        <row r="281">
          <cell r="G281">
            <v>0</v>
          </cell>
          <cell r="J281">
            <v>0</v>
          </cell>
          <cell r="M281">
            <v>0</v>
          </cell>
          <cell r="P281">
            <v>0</v>
          </cell>
          <cell r="S281">
            <v>0</v>
          </cell>
          <cell r="V281">
            <v>0</v>
          </cell>
        </row>
        <row r="282">
          <cell r="G282">
            <v>0</v>
          </cell>
          <cell r="J282">
            <v>0</v>
          </cell>
          <cell r="M282">
            <v>0</v>
          </cell>
          <cell r="P282">
            <v>0</v>
          </cell>
          <cell r="S282">
            <v>0</v>
          </cell>
          <cell r="V282">
            <v>0</v>
          </cell>
        </row>
        <row r="283">
          <cell r="G283">
            <v>697633</v>
          </cell>
          <cell r="J283">
            <v>564561</v>
          </cell>
          <cell r="M283">
            <v>0</v>
          </cell>
          <cell r="P283">
            <v>0</v>
          </cell>
          <cell r="S283">
            <v>0</v>
          </cell>
          <cell r="V283">
            <v>0</v>
          </cell>
        </row>
        <row r="284">
          <cell r="G284">
            <v>0</v>
          </cell>
          <cell r="J284">
            <v>0</v>
          </cell>
          <cell r="M284">
            <v>0</v>
          </cell>
          <cell r="P284">
            <v>0</v>
          </cell>
          <cell r="S284">
            <v>0</v>
          </cell>
          <cell r="V284">
            <v>0</v>
          </cell>
        </row>
        <row r="285">
          <cell r="G285">
            <v>36</v>
          </cell>
          <cell r="J285">
            <v>36</v>
          </cell>
          <cell r="M285">
            <v>0</v>
          </cell>
          <cell r="P285">
            <v>0</v>
          </cell>
          <cell r="S285">
            <v>0</v>
          </cell>
          <cell r="V285">
            <v>0</v>
          </cell>
        </row>
        <row r="286">
          <cell r="G286">
            <v>7200</v>
          </cell>
          <cell r="J286">
            <v>7200</v>
          </cell>
          <cell r="M286">
            <v>0</v>
          </cell>
          <cell r="P286">
            <v>0</v>
          </cell>
          <cell r="S286">
            <v>0</v>
          </cell>
          <cell r="V286">
            <v>0</v>
          </cell>
        </row>
        <row r="287">
          <cell r="G287">
            <v>0</v>
          </cell>
          <cell r="J287">
            <v>0</v>
          </cell>
          <cell r="M287">
            <v>0</v>
          </cell>
          <cell r="P287">
            <v>0</v>
          </cell>
          <cell r="S287">
            <v>0</v>
          </cell>
          <cell r="V287">
            <v>0</v>
          </cell>
        </row>
        <row r="288">
          <cell r="G288">
            <v>0</v>
          </cell>
          <cell r="J288">
            <v>0</v>
          </cell>
          <cell r="M288">
            <v>0</v>
          </cell>
          <cell r="P288">
            <v>0</v>
          </cell>
          <cell r="S288">
            <v>0</v>
          </cell>
          <cell r="V288">
            <v>0</v>
          </cell>
        </row>
        <row r="289">
          <cell r="G289">
            <v>8.6</v>
          </cell>
          <cell r="J289">
            <v>9</v>
          </cell>
          <cell r="M289">
            <v>0</v>
          </cell>
          <cell r="P289">
            <v>0</v>
          </cell>
          <cell r="S289">
            <v>0</v>
          </cell>
          <cell r="V289">
            <v>0</v>
          </cell>
        </row>
        <row r="290">
          <cell r="G290">
            <v>208696</v>
          </cell>
          <cell r="J290">
            <v>176534</v>
          </cell>
          <cell r="M290">
            <v>0</v>
          </cell>
          <cell r="P290">
            <v>0</v>
          </cell>
          <cell r="S290">
            <v>0</v>
          </cell>
          <cell r="V290">
            <v>0</v>
          </cell>
        </row>
        <row r="291">
          <cell r="G291">
            <v>0</v>
          </cell>
          <cell r="J291">
            <v>0</v>
          </cell>
          <cell r="M291">
            <v>0</v>
          </cell>
          <cell r="P291">
            <v>0</v>
          </cell>
          <cell r="S291">
            <v>0</v>
          </cell>
          <cell r="V291">
            <v>0</v>
          </cell>
        </row>
        <row r="292">
          <cell r="G292">
            <v>480232</v>
          </cell>
          <cell r="J292">
            <v>379172</v>
          </cell>
          <cell r="M292">
            <v>0</v>
          </cell>
          <cell r="P292">
            <v>0</v>
          </cell>
          <cell r="S292">
            <v>0</v>
          </cell>
          <cell r="V292">
            <v>0</v>
          </cell>
        </row>
        <row r="293">
          <cell r="G293">
            <v>0</v>
          </cell>
          <cell r="J293">
            <v>0</v>
          </cell>
          <cell r="M293">
            <v>0</v>
          </cell>
          <cell r="P293">
            <v>0</v>
          </cell>
          <cell r="S293">
            <v>0</v>
          </cell>
          <cell r="V293">
            <v>0</v>
          </cell>
        </row>
        <row r="294">
          <cell r="G294">
            <v>1505</v>
          </cell>
          <cell r="J294">
            <v>1655</v>
          </cell>
          <cell r="M294">
            <v>0</v>
          </cell>
          <cell r="P294">
            <v>0</v>
          </cell>
          <cell r="S294">
            <v>0</v>
          </cell>
          <cell r="V294">
            <v>0</v>
          </cell>
        </row>
        <row r="295">
          <cell r="G295">
            <v>0</v>
          </cell>
          <cell r="J295">
            <v>0</v>
          </cell>
          <cell r="M295">
            <v>0</v>
          </cell>
          <cell r="P295">
            <v>0</v>
          </cell>
          <cell r="S295">
            <v>0</v>
          </cell>
          <cell r="V295">
            <v>0</v>
          </cell>
        </row>
        <row r="296">
          <cell r="G296">
            <v>0</v>
          </cell>
          <cell r="J296">
            <v>0</v>
          </cell>
          <cell r="M296">
            <v>0</v>
          </cell>
          <cell r="P296">
            <v>0</v>
          </cell>
          <cell r="S296">
            <v>0</v>
          </cell>
          <cell r="V296">
            <v>0</v>
          </cell>
        </row>
        <row r="297">
          <cell r="G297">
            <v>0</v>
          </cell>
          <cell r="J297">
            <v>0</v>
          </cell>
          <cell r="M297">
            <v>0</v>
          </cell>
          <cell r="P297">
            <v>0</v>
          </cell>
          <cell r="S297">
            <v>0</v>
          </cell>
          <cell r="V297">
            <v>0</v>
          </cell>
        </row>
        <row r="298">
          <cell r="G298">
            <v>0</v>
          </cell>
          <cell r="J298">
            <v>0</v>
          </cell>
          <cell r="M298">
            <v>0</v>
          </cell>
          <cell r="P298">
            <v>0</v>
          </cell>
          <cell r="S298">
            <v>0</v>
          </cell>
          <cell r="V298">
            <v>0</v>
          </cell>
        </row>
        <row r="299">
          <cell r="G299">
            <v>0</v>
          </cell>
          <cell r="J299">
            <v>0</v>
          </cell>
          <cell r="M299">
            <v>0</v>
          </cell>
          <cell r="P299">
            <v>0</v>
          </cell>
          <cell r="S299">
            <v>0</v>
          </cell>
          <cell r="V299">
            <v>0</v>
          </cell>
        </row>
        <row r="300">
          <cell r="G300">
            <v>0</v>
          </cell>
          <cell r="J300">
            <v>0</v>
          </cell>
          <cell r="M300">
            <v>0</v>
          </cell>
          <cell r="P300">
            <v>0</v>
          </cell>
          <cell r="S300">
            <v>0</v>
          </cell>
          <cell r="V300">
            <v>0</v>
          </cell>
        </row>
        <row r="301">
          <cell r="G301">
            <v>0</v>
          </cell>
          <cell r="J301">
            <v>0</v>
          </cell>
          <cell r="M301">
            <v>0</v>
          </cell>
          <cell r="P301">
            <v>0</v>
          </cell>
          <cell r="S301">
            <v>0</v>
          </cell>
          <cell r="V301">
            <v>0</v>
          </cell>
        </row>
        <row r="302">
          <cell r="G302">
            <v>0</v>
          </cell>
          <cell r="J302">
            <v>0</v>
          </cell>
          <cell r="M302">
            <v>0</v>
          </cell>
          <cell r="P302">
            <v>0</v>
          </cell>
          <cell r="S302">
            <v>0</v>
          </cell>
          <cell r="V302">
            <v>0</v>
          </cell>
        </row>
        <row r="303">
          <cell r="G303">
            <v>0</v>
          </cell>
          <cell r="J303">
            <v>0</v>
          </cell>
          <cell r="M303">
            <v>0</v>
          </cell>
          <cell r="P303">
            <v>0</v>
          </cell>
          <cell r="S303">
            <v>0</v>
          </cell>
          <cell r="V303">
            <v>0</v>
          </cell>
        </row>
        <row r="304">
          <cell r="G304">
            <v>0</v>
          </cell>
          <cell r="J304">
            <v>0</v>
          </cell>
          <cell r="M304">
            <v>0</v>
          </cell>
          <cell r="P304">
            <v>0</v>
          </cell>
          <cell r="S304">
            <v>0</v>
          </cell>
          <cell r="V304">
            <v>0</v>
          </cell>
        </row>
        <row r="305">
          <cell r="G305">
            <v>0</v>
          </cell>
          <cell r="J305">
            <v>0</v>
          </cell>
          <cell r="M305">
            <v>0</v>
          </cell>
          <cell r="P305">
            <v>0</v>
          </cell>
          <cell r="S305">
            <v>0</v>
          </cell>
          <cell r="V305">
            <v>0</v>
          </cell>
        </row>
        <row r="306">
          <cell r="G306">
            <v>0</v>
          </cell>
          <cell r="J306">
            <v>0</v>
          </cell>
          <cell r="M306">
            <v>0</v>
          </cell>
          <cell r="P306">
            <v>0</v>
          </cell>
          <cell r="S306">
            <v>0</v>
          </cell>
          <cell r="V306">
            <v>0</v>
          </cell>
        </row>
        <row r="307">
          <cell r="G307">
            <v>0</v>
          </cell>
          <cell r="J307">
            <v>0</v>
          </cell>
          <cell r="M307">
            <v>0</v>
          </cell>
          <cell r="P307">
            <v>0</v>
          </cell>
          <cell r="S307">
            <v>0</v>
          </cell>
          <cell r="V307">
            <v>0</v>
          </cell>
        </row>
        <row r="308">
          <cell r="G308">
            <v>0</v>
          </cell>
          <cell r="J308">
            <v>0</v>
          </cell>
          <cell r="M308">
            <v>0</v>
          </cell>
          <cell r="P308">
            <v>0</v>
          </cell>
          <cell r="S308">
            <v>0</v>
          </cell>
          <cell r="V308">
            <v>0</v>
          </cell>
        </row>
        <row r="309">
          <cell r="G309">
            <v>0</v>
          </cell>
          <cell r="J309">
            <v>0</v>
          </cell>
          <cell r="M309">
            <v>0</v>
          </cell>
          <cell r="P309">
            <v>0</v>
          </cell>
          <cell r="S309">
            <v>0</v>
          </cell>
          <cell r="V309">
            <v>0</v>
          </cell>
        </row>
        <row r="310">
          <cell r="G310">
            <v>0</v>
          </cell>
          <cell r="J310">
            <v>0</v>
          </cell>
          <cell r="M310">
            <v>0</v>
          </cell>
          <cell r="P310">
            <v>0</v>
          </cell>
          <cell r="S310">
            <v>0</v>
          </cell>
          <cell r="V310">
            <v>0</v>
          </cell>
        </row>
        <row r="311">
          <cell r="G311">
            <v>0</v>
          </cell>
          <cell r="J311">
            <v>0</v>
          </cell>
          <cell r="M311">
            <v>0</v>
          </cell>
          <cell r="P311">
            <v>0</v>
          </cell>
          <cell r="S311">
            <v>0</v>
          </cell>
          <cell r="V311">
            <v>0</v>
          </cell>
        </row>
        <row r="312">
          <cell r="G312">
            <v>0</v>
          </cell>
          <cell r="J312">
            <v>0</v>
          </cell>
          <cell r="M312">
            <v>0</v>
          </cell>
          <cell r="P312">
            <v>0</v>
          </cell>
          <cell r="S312">
            <v>0</v>
          </cell>
          <cell r="V312">
            <v>0</v>
          </cell>
        </row>
        <row r="313">
          <cell r="G313">
            <v>0</v>
          </cell>
          <cell r="J313">
            <v>0</v>
          </cell>
          <cell r="M313">
            <v>0</v>
          </cell>
          <cell r="P313">
            <v>0</v>
          </cell>
          <cell r="S313">
            <v>0</v>
          </cell>
          <cell r="V313">
            <v>0</v>
          </cell>
        </row>
        <row r="314">
          <cell r="G314">
            <v>0</v>
          </cell>
          <cell r="J314">
            <v>0</v>
          </cell>
          <cell r="M314">
            <v>0</v>
          </cell>
          <cell r="P314">
            <v>0</v>
          </cell>
          <cell r="S314">
            <v>0</v>
          </cell>
          <cell r="V314">
            <v>0</v>
          </cell>
        </row>
        <row r="315">
          <cell r="G315">
            <v>0</v>
          </cell>
          <cell r="J315">
            <v>0</v>
          </cell>
          <cell r="M315">
            <v>0</v>
          </cell>
          <cell r="P315">
            <v>0</v>
          </cell>
          <cell r="S315">
            <v>0</v>
          </cell>
          <cell r="V315">
            <v>0</v>
          </cell>
        </row>
        <row r="316">
          <cell r="G316">
            <v>0</v>
          </cell>
          <cell r="J316">
            <v>0</v>
          </cell>
          <cell r="M316">
            <v>0</v>
          </cell>
          <cell r="P316">
            <v>0</v>
          </cell>
          <cell r="S316">
            <v>0</v>
          </cell>
          <cell r="V316">
            <v>0</v>
          </cell>
        </row>
        <row r="317">
          <cell r="G317">
            <v>0</v>
          </cell>
          <cell r="J317">
            <v>0</v>
          </cell>
          <cell r="M317">
            <v>0</v>
          </cell>
          <cell r="P317">
            <v>0</v>
          </cell>
          <cell r="S317">
            <v>0</v>
          </cell>
          <cell r="V317">
            <v>0</v>
          </cell>
        </row>
        <row r="318">
          <cell r="G318">
            <v>0</v>
          </cell>
          <cell r="J318">
            <v>0</v>
          </cell>
          <cell r="M318">
            <v>0</v>
          </cell>
          <cell r="P318">
            <v>0</v>
          </cell>
          <cell r="S318">
            <v>0</v>
          </cell>
          <cell r="V318">
            <v>0</v>
          </cell>
        </row>
        <row r="319">
          <cell r="G319">
            <v>0</v>
          </cell>
          <cell r="J319">
            <v>0</v>
          </cell>
          <cell r="M319">
            <v>0</v>
          </cell>
          <cell r="P319">
            <v>0</v>
          </cell>
          <cell r="S319">
            <v>0</v>
          </cell>
          <cell r="V319">
            <v>0</v>
          </cell>
        </row>
        <row r="320">
          <cell r="G320">
            <v>0</v>
          </cell>
          <cell r="J320">
            <v>0</v>
          </cell>
          <cell r="M320">
            <v>0</v>
          </cell>
          <cell r="P320">
            <v>0</v>
          </cell>
          <cell r="S320">
            <v>0</v>
          </cell>
          <cell r="V320">
            <v>0</v>
          </cell>
        </row>
        <row r="321">
          <cell r="G321">
            <v>0</v>
          </cell>
          <cell r="J321">
            <v>0</v>
          </cell>
          <cell r="M321">
            <v>0</v>
          </cell>
          <cell r="P321">
            <v>0</v>
          </cell>
          <cell r="S321">
            <v>0</v>
          </cell>
          <cell r="V321">
            <v>0</v>
          </cell>
        </row>
        <row r="322">
          <cell r="G322">
            <v>0</v>
          </cell>
          <cell r="J322">
            <v>0</v>
          </cell>
          <cell r="M322">
            <v>0</v>
          </cell>
          <cell r="P322">
            <v>0</v>
          </cell>
          <cell r="S322">
            <v>0</v>
          </cell>
          <cell r="V322">
            <v>0</v>
          </cell>
        </row>
        <row r="323">
          <cell r="G323">
            <v>0</v>
          </cell>
          <cell r="J323">
            <v>0</v>
          </cell>
          <cell r="M323">
            <v>0</v>
          </cell>
          <cell r="P323">
            <v>0</v>
          </cell>
          <cell r="S323">
            <v>0</v>
          </cell>
          <cell r="V323">
            <v>0</v>
          </cell>
        </row>
        <row r="324">
          <cell r="G324">
            <v>0</v>
          </cell>
          <cell r="J324">
            <v>0</v>
          </cell>
          <cell r="M324">
            <v>0</v>
          </cell>
          <cell r="P324">
            <v>0</v>
          </cell>
          <cell r="S324">
            <v>0</v>
          </cell>
          <cell r="V324">
            <v>0</v>
          </cell>
        </row>
        <row r="325">
          <cell r="G325">
            <v>0</v>
          </cell>
          <cell r="J325">
            <v>0</v>
          </cell>
          <cell r="M325">
            <v>0</v>
          </cell>
          <cell r="P325">
            <v>0</v>
          </cell>
          <cell r="S325">
            <v>0</v>
          </cell>
          <cell r="V325">
            <v>0</v>
          </cell>
        </row>
        <row r="326">
          <cell r="G326">
            <v>0</v>
          </cell>
          <cell r="J326">
            <v>0</v>
          </cell>
          <cell r="M326">
            <v>0</v>
          </cell>
          <cell r="P326">
            <v>0</v>
          </cell>
          <cell r="S326">
            <v>0</v>
          </cell>
          <cell r="V326">
            <v>0</v>
          </cell>
        </row>
        <row r="327">
          <cell r="G327">
            <v>0</v>
          </cell>
          <cell r="J327">
            <v>0</v>
          </cell>
          <cell r="M327">
            <v>0</v>
          </cell>
          <cell r="P327">
            <v>0</v>
          </cell>
          <cell r="S327">
            <v>0</v>
          </cell>
          <cell r="V327">
            <v>0</v>
          </cell>
        </row>
        <row r="328">
          <cell r="G328">
            <v>0</v>
          </cell>
          <cell r="J328">
            <v>0</v>
          </cell>
          <cell r="M328">
            <v>0</v>
          </cell>
          <cell r="P328">
            <v>0</v>
          </cell>
          <cell r="S328">
            <v>0</v>
          </cell>
          <cell r="V328">
            <v>0</v>
          </cell>
        </row>
        <row r="329">
          <cell r="G329">
            <v>0</v>
          </cell>
          <cell r="J329">
            <v>0</v>
          </cell>
          <cell r="M329">
            <v>0</v>
          </cell>
          <cell r="P329">
            <v>0</v>
          </cell>
          <cell r="S329">
            <v>0</v>
          </cell>
          <cell r="V329">
            <v>0</v>
          </cell>
        </row>
        <row r="330">
          <cell r="G330">
            <v>0</v>
          </cell>
          <cell r="J330">
            <v>0</v>
          </cell>
          <cell r="M330">
            <v>0</v>
          </cell>
          <cell r="P330">
            <v>0</v>
          </cell>
          <cell r="S330">
            <v>0</v>
          </cell>
          <cell r="V330">
            <v>0</v>
          </cell>
        </row>
        <row r="331">
          <cell r="G331">
            <v>0</v>
          </cell>
          <cell r="J331">
            <v>0</v>
          </cell>
          <cell r="M331">
            <v>0</v>
          </cell>
          <cell r="P331">
            <v>0</v>
          </cell>
          <cell r="S331">
            <v>0</v>
          </cell>
          <cell r="V331">
            <v>0</v>
          </cell>
        </row>
        <row r="332">
          <cell r="G332">
            <v>0</v>
          </cell>
          <cell r="J332">
            <v>0</v>
          </cell>
          <cell r="M332">
            <v>0</v>
          </cell>
          <cell r="P332">
            <v>0</v>
          </cell>
          <cell r="S332">
            <v>0</v>
          </cell>
          <cell r="V332">
            <v>0</v>
          </cell>
        </row>
        <row r="333">
          <cell r="G333">
            <v>0</v>
          </cell>
          <cell r="J333">
            <v>0</v>
          </cell>
          <cell r="M333">
            <v>0</v>
          </cell>
          <cell r="P333">
            <v>0</v>
          </cell>
          <cell r="S333">
            <v>0</v>
          </cell>
          <cell r="V333">
            <v>0</v>
          </cell>
        </row>
        <row r="334">
          <cell r="G334">
            <v>0</v>
          </cell>
          <cell r="J334">
            <v>0</v>
          </cell>
          <cell r="M334">
            <v>0</v>
          </cell>
          <cell r="P334">
            <v>0</v>
          </cell>
          <cell r="S334">
            <v>0</v>
          </cell>
          <cell r="V334">
            <v>0</v>
          </cell>
        </row>
        <row r="335">
          <cell r="G335">
            <v>0</v>
          </cell>
          <cell r="J335">
            <v>0</v>
          </cell>
          <cell r="M335">
            <v>0</v>
          </cell>
          <cell r="P335">
            <v>0</v>
          </cell>
          <cell r="S335">
            <v>0</v>
          </cell>
          <cell r="V335">
            <v>0</v>
          </cell>
        </row>
        <row r="336">
          <cell r="G336">
            <v>0</v>
          </cell>
          <cell r="J336">
            <v>0</v>
          </cell>
          <cell r="M336">
            <v>0</v>
          </cell>
          <cell r="P336">
            <v>0</v>
          </cell>
          <cell r="S336">
            <v>0</v>
          </cell>
          <cell r="V336">
            <v>0</v>
          </cell>
        </row>
        <row r="337">
          <cell r="G337">
            <v>0</v>
          </cell>
          <cell r="J337">
            <v>0</v>
          </cell>
          <cell r="M337">
            <v>0</v>
          </cell>
          <cell r="P337">
            <v>0</v>
          </cell>
          <cell r="S337">
            <v>0</v>
          </cell>
          <cell r="V337">
            <v>0</v>
          </cell>
        </row>
        <row r="338">
          <cell r="G338">
            <v>0</v>
          </cell>
          <cell r="J338">
            <v>0</v>
          </cell>
          <cell r="M338">
            <v>0</v>
          </cell>
          <cell r="P338">
            <v>0</v>
          </cell>
          <cell r="S338">
            <v>0</v>
          </cell>
          <cell r="V338">
            <v>0</v>
          </cell>
        </row>
        <row r="339">
          <cell r="G339">
            <v>0</v>
          </cell>
          <cell r="J339">
            <v>0</v>
          </cell>
          <cell r="M339">
            <v>0</v>
          </cell>
          <cell r="P339">
            <v>0</v>
          </cell>
          <cell r="S339">
            <v>0</v>
          </cell>
          <cell r="V339">
            <v>0</v>
          </cell>
        </row>
        <row r="340">
          <cell r="G340">
            <v>0</v>
          </cell>
          <cell r="J340">
            <v>0</v>
          </cell>
          <cell r="M340">
            <v>0</v>
          </cell>
          <cell r="P340">
            <v>0</v>
          </cell>
          <cell r="S340">
            <v>0</v>
          </cell>
          <cell r="V340">
            <v>0</v>
          </cell>
        </row>
        <row r="341">
          <cell r="G341">
            <v>0</v>
          </cell>
          <cell r="J341">
            <v>0</v>
          </cell>
          <cell r="M341">
            <v>0</v>
          </cell>
          <cell r="P341">
            <v>0</v>
          </cell>
          <cell r="S341">
            <v>0</v>
          </cell>
          <cell r="V341">
            <v>0</v>
          </cell>
        </row>
        <row r="342">
          <cell r="G342">
            <v>0</v>
          </cell>
          <cell r="J342">
            <v>0</v>
          </cell>
          <cell r="M342">
            <v>0</v>
          </cell>
          <cell r="P342">
            <v>0</v>
          </cell>
          <cell r="S342">
            <v>0</v>
          </cell>
          <cell r="V342">
            <v>0</v>
          </cell>
        </row>
        <row r="343">
          <cell r="G343">
            <v>0</v>
          </cell>
          <cell r="J343">
            <v>0</v>
          </cell>
          <cell r="M343">
            <v>0</v>
          </cell>
          <cell r="P343">
            <v>0</v>
          </cell>
          <cell r="S343">
            <v>0</v>
          </cell>
          <cell r="V343">
            <v>0</v>
          </cell>
        </row>
        <row r="344">
          <cell r="G344">
            <v>0</v>
          </cell>
          <cell r="J344">
            <v>0</v>
          </cell>
          <cell r="M344">
            <v>0</v>
          </cell>
          <cell r="P344">
            <v>0</v>
          </cell>
          <cell r="S344">
            <v>0</v>
          </cell>
          <cell r="V344">
            <v>0</v>
          </cell>
        </row>
        <row r="345">
          <cell r="G345">
            <v>0</v>
          </cell>
          <cell r="J345">
            <v>0</v>
          </cell>
          <cell r="M345">
            <v>0</v>
          </cell>
          <cell r="P345">
            <v>0</v>
          </cell>
          <cell r="S345">
            <v>0</v>
          </cell>
          <cell r="V345">
            <v>0</v>
          </cell>
        </row>
        <row r="346">
          <cell r="G346">
            <v>0</v>
          </cell>
          <cell r="J346">
            <v>0</v>
          </cell>
          <cell r="M346">
            <v>0</v>
          </cell>
          <cell r="P346">
            <v>0</v>
          </cell>
          <cell r="S346">
            <v>0</v>
          </cell>
          <cell r="V346">
            <v>0</v>
          </cell>
        </row>
        <row r="347">
          <cell r="G347">
            <v>0</v>
          </cell>
          <cell r="J347">
            <v>0</v>
          </cell>
          <cell r="M347">
            <v>0</v>
          </cell>
          <cell r="P347">
            <v>0</v>
          </cell>
          <cell r="S347">
            <v>0</v>
          </cell>
          <cell r="V347">
            <v>0</v>
          </cell>
        </row>
        <row r="348">
          <cell r="G348">
            <v>0</v>
          </cell>
          <cell r="J348">
            <v>0</v>
          </cell>
          <cell r="M348">
            <v>0</v>
          </cell>
          <cell r="P348">
            <v>0</v>
          </cell>
          <cell r="S348">
            <v>0</v>
          </cell>
          <cell r="V348">
            <v>0</v>
          </cell>
        </row>
        <row r="349">
          <cell r="G349">
            <v>0</v>
          </cell>
          <cell r="J349">
            <v>0</v>
          </cell>
          <cell r="M349">
            <v>0</v>
          </cell>
          <cell r="P349">
            <v>0</v>
          </cell>
          <cell r="S349">
            <v>0</v>
          </cell>
          <cell r="V349">
            <v>0</v>
          </cell>
        </row>
        <row r="350">
          <cell r="G350">
            <v>0</v>
          </cell>
          <cell r="J350">
            <v>0</v>
          </cell>
          <cell r="M350">
            <v>0</v>
          </cell>
          <cell r="P350">
            <v>0</v>
          </cell>
          <cell r="S350">
            <v>0</v>
          </cell>
          <cell r="V350">
            <v>0</v>
          </cell>
        </row>
        <row r="351">
          <cell r="G351">
            <v>0</v>
          </cell>
          <cell r="J351">
            <v>0</v>
          </cell>
          <cell r="M351">
            <v>0</v>
          </cell>
          <cell r="P351">
            <v>0</v>
          </cell>
          <cell r="S351">
            <v>0</v>
          </cell>
          <cell r="V351">
            <v>0</v>
          </cell>
        </row>
        <row r="352">
          <cell r="G352">
            <v>0</v>
          </cell>
          <cell r="J352">
            <v>0</v>
          </cell>
          <cell r="M352">
            <v>0</v>
          </cell>
          <cell r="P352">
            <v>0</v>
          </cell>
          <cell r="S352">
            <v>0</v>
          </cell>
          <cell r="V352">
            <v>0</v>
          </cell>
        </row>
        <row r="353">
          <cell r="G353">
            <v>0</v>
          </cell>
          <cell r="J353">
            <v>0</v>
          </cell>
          <cell r="M353">
            <v>0</v>
          </cell>
          <cell r="P353">
            <v>0</v>
          </cell>
          <cell r="S353">
            <v>0</v>
          </cell>
          <cell r="V353">
            <v>0</v>
          </cell>
        </row>
        <row r="354">
          <cell r="G354">
            <v>0</v>
          </cell>
          <cell r="J354">
            <v>0</v>
          </cell>
          <cell r="M354">
            <v>0</v>
          </cell>
          <cell r="P354">
            <v>0</v>
          </cell>
          <cell r="S354">
            <v>0</v>
          </cell>
          <cell r="V354">
            <v>0</v>
          </cell>
        </row>
        <row r="355">
          <cell r="G355">
            <v>0</v>
          </cell>
          <cell r="J355">
            <v>0</v>
          </cell>
          <cell r="M355">
            <v>0</v>
          </cell>
          <cell r="P355">
            <v>0</v>
          </cell>
          <cell r="S355">
            <v>0</v>
          </cell>
          <cell r="V355">
            <v>0</v>
          </cell>
        </row>
        <row r="356">
          <cell r="G356">
            <v>0</v>
          </cell>
          <cell r="J356">
            <v>0</v>
          </cell>
          <cell r="M356">
            <v>0</v>
          </cell>
          <cell r="P356">
            <v>0</v>
          </cell>
          <cell r="S356">
            <v>0</v>
          </cell>
          <cell r="V356">
            <v>0</v>
          </cell>
        </row>
        <row r="357">
          <cell r="G357">
            <v>0</v>
          </cell>
          <cell r="J357">
            <v>0</v>
          </cell>
          <cell r="M357">
            <v>0</v>
          </cell>
          <cell r="P357">
            <v>0</v>
          </cell>
          <cell r="S357">
            <v>0</v>
          </cell>
          <cell r="V357">
            <v>0</v>
          </cell>
        </row>
        <row r="358">
          <cell r="G358">
            <v>0</v>
          </cell>
          <cell r="J358">
            <v>0</v>
          </cell>
          <cell r="M358">
            <v>0</v>
          </cell>
          <cell r="P358">
            <v>0</v>
          </cell>
          <cell r="S358">
            <v>0</v>
          </cell>
          <cell r="V358">
            <v>0</v>
          </cell>
        </row>
        <row r="359">
          <cell r="G359">
            <v>0</v>
          </cell>
          <cell r="J359">
            <v>0</v>
          </cell>
          <cell r="M359">
            <v>0</v>
          </cell>
          <cell r="P359">
            <v>0</v>
          </cell>
          <cell r="S359">
            <v>0</v>
          </cell>
          <cell r="V359">
            <v>0</v>
          </cell>
        </row>
        <row r="360">
          <cell r="G360">
            <v>0</v>
          </cell>
          <cell r="J360">
            <v>0</v>
          </cell>
          <cell r="M360">
            <v>0</v>
          </cell>
          <cell r="P360">
            <v>0</v>
          </cell>
          <cell r="S360">
            <v>0</v>
          </cell>
          <cell r="V360">
            <v>0</v>
          </cell>
        </row>
        <row r="361">
          <cell r="G361">
            <v>0</v>
          </cell>
          <cell r="J361">
            <v>0</v>
          </cell>
          <cell r="M361">
            <v>0</v>
          </cell>
          <cell r="P361">
            <v>0</v>
          </cell>
          <cell r="S361">
            <v>0</v>
          </cell>
          <cell r="V361">
            <v>0</v>
          </cell>
        </row>
        <row r="362">
          <cell r="G362">
            <v>0</v>
          </cell>
          <cell r="J362">
            <v>0</v>
          </cell>
          <cell r="M362">
            <v>0</v>
          </cell>
          <cell r="P362">
            <v>0</v>
          </cell>
          <cell r="S362">
            <v>0</v>
          </cell>
          <cell r="V362">
            <v>0</v>
          </cell>
        </row>
        <row r="363">
          <cell r="G363">
            <v>0</v>
          </cell>
          <cell r="J363">
            <v>0</v>
          </cell>
          <cell r="M363">
            <v>0</v>
          </cell>
          <cell r="P363">
            <v>0</v>
          </cell>
          <cell r="S363">
            <v>0</v>
          </cell>
          <cell r="V363">
            <v>0</v>
          </cell>
        </row>
        <row r="364">
          <cell r="G364">
            <v>0</v>
          </cell>
          <cell r="J364">
            <v>0</v>
          </cell>
          <cell r="M364">
            <v>0</v>
          </cell>
          <cell r="P364">
            <v>0</v>
          </cell>
          <cell r="S364">
            <v>0</v>
          </cell>
          <cell r="V364">
            <v>0</v>
          </cell>
        </row>
        <row r="365">
          <cell r="G365">
            <v>0</v>
          </cell>
          <cell r="J365">
            <v>0</v>
          </cell>
          <cell r="M365">
            <v>0</v>
          </cell>
          <cell r="P365">
            <v>0</v>
          </cell>
          <cell r="S365">
            <v>0</v>
          </cell>
          <cell r="V365">
            <v>0</v>
          </cell>
        </row>
        <row r="366">
          <cell r="G366">
            <v>0</v>
          </cell>
          <cell r="J366">
            <v>0</v>
          </cell>
          <cell r="M366">
            <v>0</v>
          </cell>
          <cell r="P366">
            <v>0</v>
          </cell>
          <cell r="S366">
            <v>0</v>
          </cell>
          <cell r="V366">
            <v>0</v>
          </cell>
        </row>
        <row r="367">
          <cell r="G367">
            <v>0</v>
          </cell>
          <cell r="J367">
            <v>0</v>
          </cell>
          <cell r="M367">
            <v>0</v>
          </cell>
          <cell r="P367">
            <v>0</v>
          </cell>
          <cell r="S367">
            <v>0</v>
          </cell>
          <cell r="V367">
            <v>0</v>
          </cell>
        </row>
        <row r="368">
          <cell r="G368">
            <v>0</v>
          </cell>
          <cell r="J368">
            <v>0</v>
          </cell>
          <cell r="M368">
            <v>0</v>
          </cell>
          <cell r="P368">
            <v>0</v>
          </cell>
          <cell r="S368">
            <v>0</v>
          </cell>
          <cell r="V368">
            <v>0</v>
          </cell>
        </row>
        <row r="369">
          <cell r="G369">
            <v>0</v>
          </cell>
          <cell r="J369">
            <v>0</v>
          </cell>
          <cell r="M369">
            <v>0</v>
          </cell>
          <cell r="P369">
            <v>0</v>
          </cell>
          <cell r="S369">
            <v>0</v>
          </cell>
          <cell r="V369">
            <v>0</v>
          </cell>
        </row>
        <row r="370">
          <cell r="G370">
            <v>0</v>
          </cell>
          <cell r="J370">
            <v>0</v>
          </cell>
          <cell r="M370">
            <v>0</v>
          </cell>
          <cell r="P370">
            <v>0</v>
          </cell>
          <cell r="S370">
            <v>0</v>
          </cell>
          <cell r="V370">
            <v>0</v>
          </cell>
        </row>
        <row r="371">
          <cell r="G371">
            <v>0</v>
          </cell>
          <cell r="J371">
            <v>0</v>
          </cell>
          <cell r="M371">
            <v>0</v>
          </cell>
          <cell r="P371">
            <v>0</v>
          </cell>
          <cell r="S371">
            <v>0</v>
          </cell>
          <cell r="V371">
            <v>0</v>
          </cell>
        </row>
        <row r="372">
          <cell r="G372">
            <v>0</v>
          </cell>
          <cell r="J372">
            <v>0</v>
          </cell>
          <cell r="M372">
            <v>0</v>
          </cell>
          <cell r="P372">
            <v>0</v>
          </cell>
          <cell r="S372">
            <v>0</v>
          </cell>
          <cell r="V372">
            <v>0</v>
          </cell>
        </row>
        <row r="373">
          <cell r="G373">
            <v>0</v>
          </cell>
          <cell r="J373">
            <v>0</v>
          </cell>
          <cell r="M373">
            <v>0</v>
          </cell>
          <cell r="P373">
            <v>0</v>
          </cell>
          <cell r="S373">
            <v>0</v>
          </cell>
          <cell r="V373">
            <v>0</v>
          </cell>
        </row>
        <row r="374">
          <cell r="G374">
            <v>0</v>
          </cell>
          <cell r="J374">
            <v>0</v>
          </cell>
          <cell r="M374">
            <v>0</v>
          </cell>
          <cell r="P374">
            <v>0</v>
          </cell>
          <cell r="S374">
            <v>0</v>
          </cell>
          <cell r="V374">
            <v>0</v>
          </cell>
        </row>
        <row r="375">
          <cell r="G375">
            <v>5121298</v>
          </cell>
          <cell r="J375">
            <v>1502763</v>
          </cell>
          <cell r="M375">
            <v>271572</v>
          </cell>
          <cell r="P375">
            <v>172547</v>
          </cell>
          <cell r="S375">
            <v>81212</v>
          </cell>
          <cell r="V375">
            <v>192712</v>
          </cell>
        </row>
        <row r="376">
          <cell r="G376">
            <v>3800098</v>
          </cell>
          <cell r="J376">
            <v>0</v>
          </cell>
          <cell r="M376">
            <v>0</v>
          </cell>
          <cell r="P376">
            <v>0</v>
          </cell>
          <cell r="S376">
            <v>0</v>
          </cell>
          <cell r="V376">
            <v>0</v>
          </cell>
        </row>
        <row r="377">
          <cell r="G377">
            <v>0</v>
          </cell>
          <cell r="J377">
            <v>0</v>
          </cell>
          <cell r="M377">
            <v>0</v>
          </cell>
          <cell r="P377">
            <v>0</v>
          </cell>
          <cell r="S377">
            <v>0</v>
          </cell>
          <cell r="V377">
            <v>0</v>
          </cell>
        </row>
        <row r="378">
          <cell r="G378">
            <v>0</v>
          </cell>
          <cell r="J378">
            <v>0</v>
          </cell>
          <cell r="M378">
            <v>0</v>
          </cell>
          <cell r="P378">
            <v>0</v>
          </cell>
          <cell r="S378">
            <v>0</v>
          </cell>
          <cell r="V378">
            <v>0</v>
          </cell>
        </row>
        <row r="379">
          <cell r="G379">
            <v>0</v>
          </cell>
          <cell r="J379">
            <v>0</v>
          </cell>
          <cell r="M379">
            <v>0</v>
          </cell>
          <cell r="P379">
            <v>0</v>
          </cell>
          <cell r="S379">
            <v>0</v>
          </cell>
          <cell r="V379">
            <v>0</v>
          </cell>
        </row>
        <row r="380">
          <cell r="G380">
            <v>3800098</v>
          </cell>
          <cell r="J380">
            <v>0</v>
          </cell>
          <cell r="M380">
            <v>0</v>
          </cell>
          <cell r="P380">
            <v>0</v>
          </cell>
          <cell r="S380">
            <v>0</v>
          </cell>
          <cell r="V380">
            <v>0</v>
          </cell>
        </row>
        <row r="381">
          <cell r="G381">
            <v>0</v>
          </cell>
          <cell r="J381">
            <v>0</v>
          </cell>
          <cell r="M381">
            <v>0</v>
          </cell>
          <cell r="P381">
            <v>0</v>
          </cell>
          <cell r="S381">
            <v>0</v>
          </cell>
          <cell r="V381">
            <v>0</v>
          </cell>
        </row>
        <row r="382">
          <cell r="G382">
            <v>0</v>
          </cell>
          <cell r="J382">
            <v>0</v>
          </cell>
          <cell r="M382">
            <v>0</v>
          </cell>
          <cell r="P382">
            <v>0</v>
          </cell>
          <cell r="S382">
            <v>0</v>
          </cell>
          <cell r="V382">
            <v>0</v>
          </cell>
        </row>
        <row r="383">
          <cell r="G383">
            <v>1321200</v>
          </cell>
          <cell r="J383">
            <v>1502763</v>
          </cell>
          <cell r="M383">
            <v>271572</v>
          </cell>
          <cell r="P383">
            <v>172547</v>
          </cell>
          <cell r="S383">
            <v>81212</v>
          </cell>
          <cell r="V383">
            <v>192712</v>
          </cell>
        </row>
        <row r="384">
          <cell r="G384">
            <v>0</v>
          </cell>
          <cell r="J384">
            <v>0</v>
          </cell>
          <cell r="M384">
            <v>0</v>
          </cell>
          <cell r="P384">
            <v>0</v>
          </cell>
          <cell r="S384">
            <v>0</v>
          </cell>
          <cell r="V384">
            <v>0</v>
          </cell>
        </row>
        <row r="385">
          <cell r="G385">
            <v>1321200</v>
          </cell>
          <cell r="J385">
            <v>1502763</v>
          </cell>
          <cell r="M385">
            <v>271572</v>
          </cell>
          <cell r="P385">
            <v>172547</v>
          </cell>
          <cell r="S385">
            <v>81212</v>
          </cell>
          <cell r="V385">
            <v>192712</v>
          </cell>
        </row>
        <row r="386">
          <cell r="G386">
            <v>0</v>
          </cell>
          <cell r="J386">
            <v>0</v>
          </cell>
          <cell r="M386">
            <v>0</v>
          </cell>
          <cell r="P386">
            <v>0</v>
          </cell>
          <cell r="S386">
            <v>0</v>
          </cell>
          <cell r="V386">
            <v>0</v>
          </cell>
        </row>
        <row r="387">
          <cell r="G387">
            <v>0</v>
          </cell>
          <cell r="J387">
            <v>0</v>
          </cell>
          <cell r="M387">
            <v>0</v>
          </cell>
          <cell r="P387">
            <v>0</v>
          </cell>
          <cell r="S387">
            <v>0</v>
          </cell>
          <cell r="V387">
            <v>0</v>
          </cell>
        </row>
        <row r="388">
          <cell r="G388">
            <v>0</v>
          </cell>
          <cell r="J388">
            <v>0</v>
          </cell>
          <cell r="M388">
            <v>0</v>
          </cell>
          <cell r="P388">
            <v>0</v>
          </cell>
          <cell r="S388">
            <v>0</v>
          </cell>
          <cell r="V388">
            <v>0</v>
          </cell>
        </row>
        <row r="389">
          <cell r="G389">
            <v>0</v>
          </cell>
          <cell r="J389">
            <v>0</v>
          </cell>
          <cell r="M389">
            <v>0</v>
          </cell>
          <cell r="P389">
            <v>0</v>
          </cell>
          <cell r="S389">
            <v>0</v>
          </cell>
          <cell r="V389">
            <v>0</v>
          </cell>
        </row>
        <row r="390">
          <cell r="G390">
            <v>66665120.782704905</v>
          </cell>
          <cell r="J390">
            <v>69265572.774100006</v>
          </cell>
          <cell r="M390">
            <v>62422712.826666668</v>
          </cell>
          <cell r="P390">
            <v>58932205.38666667</v>
          </cell>
          <cell r="S390">
            <v>57349993.946666665</v>
          </cell>
          <cell r="V390">
            <v>52644026.506666668</v>
          </cell>
        </row>
        <row r="391">
          <cell r="G391">
            <v>0</v>
          </cell>
          <cell r="J391">
            <v>0</v>
          </cell>
          <cell r="M391">
            <v>0</v>
          </cell>
          <cell r="P391">
            <v>0</v>
          </cell>
          <cell r="S391">
            <v>0</v>
          </cell>
          <cell r="V391">
            <v>0</v>
          </cell>
        </row>
        <row r="392">
          <cell r="G392">
            <v>0</v>
          </cell>
          <cell r="J392">
            <v>0</v>
          </cell>
          <cell r="M392">
            <v>0</v>
          </cell>
          <cell r="P392">
            <v>0</v>
          </cell>
          <cell r="S392">
            <v>0</v>
          </cell>
          <cell r="V392">
            <v>0</v>
          </cell>
        </row>
        <row r="393">
          <cell r="G393">
            <v>0</v>
          </cell>
          <cell r="J393">
            <v>0</v>
          </cell>
          <cell r="M393">
            <v>0</v>
          </cell>
          <cell r="P393">
            <v>0</v>
          </cell>
          <cell r="S393">
            <v>0</v>
          </cell>
          <cell r="V393">
            <v>0</v>
          </cell>
        </row>
        <row r="394">
          <cell r="G394">
            <v>0</v>
          </cell>
          <cell r="J394">
            <v>0</v>
          </cell>
          <cell r="M394">
            <v>0</v>
          </cell>
          <cell r="P394">
            <v>0</v>
          </cell>
          <cell r="S394">
            <v>0</v>
          </cell>
          <cell r="V394">
            <v>0</v>
          </cell>
        </row>
        <row r="395">
          <cell r="G395">
            <v>0</v>
          </cell>
          <cell r="J395">
            <v>0</v>
          </cell>
          <cell r="M395">
            <v>0</v>
          </cell>
          <cell r="P395">
            <v>0</v>
          </cell>
          <cell r="S395">
            <v>0</v>
          </cell>
          <cell r="V395">
            <v>0</v>
          </cell>
        </row>
        <row r="396">
          <cell r="G396">
            <v>0</v>
          </cell>
          <cell r="J396">
            <v>0</v>
          </cell>
          <cell r="M396">
            <v>0</v>
          </cell>
          <cell r="P396">
            <v>0</v>
          </cell>
          <cell r="S396">
            <v>0</v>
          </cell>
          <cell r="V396">
            <v>0</v>
          </cell>
        </row>
        <row r="397">
          <cell r="G397">
            <v>0</v>
          </cell>
          <cell r="J397">
            <v>0</v>
          </cell>
          <cell r="M397">
            <v>0</v>
          </cell>
          <cell r="P397">
            <v>0</v>
          </cell>
          <cell r="S397">
            <v>0</v>
          </cell>
          <cell r="V397">
            <v>0</v>
          </cell>
        </row>
        <row r="398">
          <cell r="G398">
            <v>0</v>
          </cell>
          <cell r="J398">
            <v>0</v>
          </cell>
          <cell r="M398">
            <v>0</v>
          </cell>
          <cell r="P398">
            <v>0</v>
          </cell>
          <cell r="S398">
            <v>0</v>
          </cell>
          <cell r="V398">
            <v>0</v>
          </cell>
        </row>
        <row r="399">
          <cell r="G399">
            <v>0</v>
          </cell>
          <cell r="J399">
            <v>0</v>
          </cell>
          <cell r="M399">
            <v>0</v>
          </cell>
          <cell r="P399">
            <v>0</v>
          </cell>
          <cell r="S399">
            <v>0</v>
          </cell>
          <cell r="V399">
            <v>0</v>
          </cell>
        </row>
        <row r="400">
          <cell r="G400">
            <v>0</v>
          </cell>
          <cell r="J400">
            <v>0</v>
          </cell>
          <cell r="M400">
            <v>0</v>
          </cell>
          <cell r="P400">
            <v>0</v>
          </cell>
          <cell r="S400">
            <v>0</v>
          </cell>
          <cell r="V400">
            <v>0</v>
          </cell>
        </row>
        <row r="401">
          <cell r="G401">
            <v>0</v>
          </cell>
          <cell r="J401">
            <v>0</v>
          </cell>
          <cell r="M401">
            <v>0</v>
          </cell>
          <cell r="P401">
            <v>0</v>
          </cell>
          <cell r="S401">
            <v>0</v>
          </cell>
          <cell r="V401">
            <v>0</v>
          </cell>
        </row>
        <row r="402">
          <cell r="G402">
            <v>0</v>
          </cell>
          <cell r="J402">
            <v>0</v>
          </cell>
          <cell r="M402">
            <v>0</v>
          </cell>
          <cell r="P402">
            <v>0</v>
          </cell>
          <cell r="S402">
            <v>0</v>
          </cell>
          <cell r="V402">
            <v>0</v>
          </cell>
        </row>
        <row r="403">
          <cell r="G403">
            <v>0</v>
          </cell>
          <cell r="J403">
            <v>0</v>
          </cell>
          <cell r="M403">
            <v>0</v>
          </cell>
          <cell r="P403">
            <v>0</v>
          </cell>
          <cell r="S403">
            <v>0</v>
          </cell>
          <cell r="V403">
            <v>0</v>
          </cell>
        </row>
        <row r="404">
          <cell r="G404">
            <v>0</v>
          </cell>
          <cell r="J404">
            <v>0</v>
          </cell>
          <cell r="M404">
            <v>0</v>
          </cell>
          <cell r="P404">
            <v>0</v>
          </cell>
          <cell r="S404">
            <v>0</v>
          </cell>
          <cell r="V404">
            <v>0</v>
          </cell>
        </row>
        <row r="405">
          <cell r="G405">
            <v>0</v>
          </cell>
          <cell r="J405">
            <v>0</v>
          </cell>
          <cell r="M405">
            <v>0</v>
          </cell>
          <cell r="P405">
            <v>0</v>
          </cell>
          <cell r="S405">
            <v>0</v>
          </cell>
          <cell r="V405">
            <v>0</v>
          </cell>
        </row>
        <row r="406">
          <cell r="G406">
            <v>0</v>
          </cell>
          <cell r="J406">
            <v>0</v>
          </cell>
          <cell r="M406">
            <v>0</v>
          </cell>
          <cell r="P406">
            <v>0</v>
          </cell>
          <cell r="S406">
            <v>0</v>
          </cell>
          <cell r="V406">
            <v>0</v>
          </cell>
        </row>
        <row r="407">
          <cell r="G407">
            <v>0</v>
          </cell>
          <cell r="J407">
            <v>0</v>
          </cell>
          <cell r="M407">
            <v>0</v>
          </cell>
          <cell r="P407">
            <v>0</v>
          </cell>
          <cell r="S407">
            <v>0</v>
          </cell>
          <cell r="V407">
            <v>0</v>
          </cell>
        </row>
        <row r="408">
          <cell r="G408">
            <v>0</v>
          </cell>
          <cell r="J408">
            <v>0</v>
          </cell>
          <cell r="M408">
            <v>0</v>
          </cell>
          <cell r="P408">
            <v>0</v>
          </cell>
          <cell r="S408">
            <v>0</v>
          </cell>
          <cell r="V408">
            <v>0</v>
          </cell>
        </row>
        <row r="409">
          <cell r="G409">
            <v>0</v>
          </cell>
          <cell r="J409">
            <v>0</v>
          </cell>
          <cell r="M409">
            <v>0</v>
          </cell>
          <cell r="P409">
            <v>0</v>
          </cell>
          <cell r="S409">
            <v>0</v>
          </cell>
          <cell r="V409">
            <v>0</v>
          </cell>
        </row>
        <row r="410">
          <cell r="G410">
            <v>0</v>
          </cell>
          <cell r="J410">
            <v>0</v>
          </cell>
          <cell r="M410">
            <v>0</v>
          </cell>
          <cell r="P410">
            <v>0</v>
          </cell>
          <cell r="S410">
            <v>0</v>
          </cell>
          <cell r="V410">
            <v>0</v>
          </cell>
        </row>
        <row r="411">
          <cell r="G411">
            <v>0</v>
          </cell>
          <cell r="J411">
            <v>0</v>
          </cell>
          <cell r="M411">
            <v>0</v>
          </cell>
          <cell r="P411">
            <v>0</v>
          </cell>
          <cell r="S411">
            <v>0</v>
          </cell>
          <cell r="V411">
            <v>0</v>
          </cell>
        </row>
        <row r="412">
          <cell r="G412">
            <v>0</v>
          </cell>
          <cell r="J412">
            <v>0</v>
          </cell>
          <cell r="M412">
            <v>0</v>
          </cell>
          <cell r="P412">
            <v>0</v>
          </cell>
          <cell r="S412">
            <v>0</v>
          </cell>
          <cell r="V412">
            <v>0</v>
          </cell>
        </row>
        <row r="413">
          <cell r="G413">
            <v>0</v>
          </cell>
          <cell r="J413">
            <v>0</v>
          </cell>
          <cell r="M413">
            <v>0</v>
          </cell>
          <cell r="P413">
            <v>0</v>
          </cell>
          <cell r="S413">
            <v>0</v>
          </cell>
          <cell r="V413">
            <v>0</v>
          </cell>
        </row>
        <row r="414">
          <cell r="G414">
            <v>0</v>
          </cell>
          <cell r="J414">
            <v>0</v>
          </cell>
          <cell r="M414">
            <v>0</v>
          </cell>
          <cell r="P414">
            <v>0</v>
          </cell>
          <cell r="S414">
            <v>0</v>
          </cell>
          <cell r="V414">
            <v>0</v>
          </cell>
        </row>
        <row r="415">
          <cell r="G415">
            <v>0</v>
          </cell>
          <cell r="J415">
            <v>0</v>
          </cell>
          <cell r="M415">
            <v>0</v>
          </cell>
          <cell r="P415">
            <v>0</v>
          </cell>
          <cell r="S415">
            <v>0</v>
          </cell>
          <cell r="V415">
            <v>0</v>
          </cell>
        </row>
        <row r="416">
          <cell r="G416">
            <v>0</v>
          </cell>
          <cell r="J416">
            <v>0</v>
          </cell>
          <cell r="M416">
            <v>0</v>
          </cell>
          <cell r="P416">
            <v>0</v>
          </cell>
          <cell r="S416">
            <v>0</v>
          </cell>
          <cell r="V416">
            <v>0</v>
          </cell>
        </row>
        <row r="417">
          <cell r="G417">
            <v>0</v>
          </cell>
          <cell r="J417">
            <v>0</v>
          </cell>
          <cell r="M417">
            <v>0</v>
          </cell>
          <cell r="P417">
            <v>0</v>
          </cell>
          <cell r="S417">
            <v>0</v>
          </cell>
          <cell r="V417">
            <v>0</v>
          </cell>
        </row>
        <row r="418">
          <cell r="G418">
            <v>0</v>
          </cell>
          <cell r="J418">
            <v>0</v>
          </cell>
          <cell r="M418">
            <v>0</v>
          </cell>
          <cell r="P418">
            <v>0</v>
          </cell>
          <cell r="S418">
            <v>0</v>
          </cell>
          <cell r="V418">
            <v>0</v>
          </cell>
        </row>
        <row r="419">
          <cell r="G419">
            <v>0</v>
          </cell>
          <cell r="J419">
            <v>0</v>
          </cell>
          <cell r="M419">
            <v>0</v>
          </cell>
          <cell r="P419">
            <v>0</v>
          </cell>
          <cell r="S419">
            <v>0</v>
          </cell>
          <cell r="V419">
            <v>0</v>
          </cell>
        </row>
        <row r="420">
          <cell r="G420">
            <v>0</v>
          </cell>
          <cell r="J420">
            <v>0</v>
          </cell>
          <cell r="M420">
            <v>0</v>
          </cell>
          <cell r="P420">
            <v>0</v>
          </cell>
          <cell r="S420">
            <v>0</v>
          </cell>
          <cell r="V420">
            <v>0</v>
          </cell>
        </row>
        <row r="421">
          <cell r="G421">
            <v>0</v>
          </cell>
          <cell r="J421">
            <v>0</v>
          </cell>
          <cell r="M421">
            <v>0</v>
          </cell>
          <cell r="P421">
            <v>0</v>
          </cell>
          <cell r="S421">
            <v>0</v>
          </cell>
          <cell r="V421">
            <v>0</v>
          </cell>
        </row>
        <row r="422">
          <cell r="G422">
            <v>0</v>
          </cell>
          <cell r="J422">
            <v>0</v>
          </cell>
          <cell r="M422">
            <v>0</v>
          </cell>
          <cell r="P422">
            <v>0</v>
          </cell>
          <cell r="S422">
            <v>0</v>
          </cell>
          <cell r="V422">
            <v>0</v>
          </cell>
        </row>
        <row r="423">
          <cell r="G423">
            <v>0</v>
          </cell>
          <cell r="J423">
            <v>0</v>
          </cell>
          <cell r="M423">
            <v>0</v>
          </cell>
          <cell r="P423">
            <v>0</v>
          </cell>
          <cell r="S423">
            <v>0</v>
          </cell>
          <cell r="V423">
            <v>0</v>
          </cell>
        </row>
        <row r="424">
          <cell r="G424">
            <v>0</v>
          </cell>
          <cell r="J424">
            <v>0</v>
          </cell>
          <cell r="M424">
            <v>0</v>
          </cell>
          <cell r="P424">
            <v>0</v>
          </cell>
          <cell r="S424">
            <v>0</v>
          </cell>
          <cell r="V424">
            <v>0</v>
          </cell>
        </row>
        <row r="425">
          <cell r="G425">
            <v>0</v>
          </cell>
          <cell r="J425">
            <v>0</v>
          </cell>
          <cell r="M425">
            <v>0</v>
          </cell>
          <cell r="P425">
            <v>0</v>
          </cell>
          <cell r="S425">
            <v>0</v>
          </cell>
          <cell r="V425">
            <v>0</v>
          </cell>
        </row>
        <row r="426">
          <cell r="G426">
            <v>0</v>
          </cell>
          <cell r="J426">
            <v>0</v>
          </cell>
          <cell r="M426">
            <v>0</v>
          </cell>
          <cell r="P426">
            <v>0</v>
          </cell>
          <cell r="S426">
            <v>0</v>
          </cell>
          <cell r="V426">
            <v>0</v>
          </cell>
        </row>
        <row r="427">
          <cell r="G427">
            <v>0</v>
          </cell>
          <cell r="J427">
            <v>0</v>
          </cell>
          <cell r="M427">
            <v>0</v>
          </cell>
          <cell r="P427">
            <v>0</v>
          </cell>
          <cell r="S427">
            <v>0</v>
          </cell>
          <cell r="V427">
            <v>0</v>
          </cell>
        </row>
        <row r="428">
          <cell r="G428">
            <v>0</v>
          </cell>
          <cell r="J428">
            <v>0</v>
          </cell>
          <cell r="M428">
            <v>0</v>
          </cell>
          <cell r="P428">
            <v>0</v>
          </cell>
          <cell r="S428">
            <v>0</v>
          </cell>
          <cell r="V428">
            <v>0</v>
          </cell>
        </row>
        <row r="429">
          <cell r="G429">
            <v>0</v>
          </cell>
          <cell r="J429">
            <v>0</v>
          </cell>
          <cell r="M429">
            <v>0</v>
          </cell>
          <cell r="P429">
            <v>0</v>
          </cell>
          <cell r="S429">
            <v>0</v>
          </cell>
          <cell r="V429">
            <v>0</v>
          </cell>
        </row>
        <row r="430">
          <cell r="G430">
            <v>0</v>
          </cell>
          <cell r="J430">
            <v>0</v>
          </cell>
          <cell r="M430">
            <v>0</v>
          </cell>
          <cell r="P430">
            <v>0</v>
          </cell>
          <cell r="S430">
            <v>0</v>
          </cell>
          <cell r="V430">
            <v>0</v>
          </cell>
        </row>
        <row r="431">
          <cell r="G431">
            <v>0</v>
          </cell>
          <cell r="J431">
            <v>0</v>
          </cell>
          <cell r="M431">
            <v>0</v>
          </cell>
          <cell r="P431">
            <v>0</v>
          </cell>
          <cell r="S431">
            <v>0</v>
          </cell>
          <cell r="V431">
            <v>0</v>
          </cell>
        </row>
        <row r="432">
          <cell r="G432">
            <v>0</v>
          </cell>
          <cell r="J432">
            <v>0</v>
          </cell>
          <cell r="M432">
            <v>0</v>
          </cell>
          <cell r="P432">
            <v>0</v>
          </cell>
          <cell r="S432">
            <v>0</v>
          </cell>
          <cell r="V432">
            <v>0</v>
          </cell>
        </row>
        <row r="433">
          <cell r="G433">
            <v>0</v>
          </cell>
          <cell r="J433">
            <v>0</v>
          </cell>
          <cell r="M433">
            <v>0</v>
          </cell>
          <cell r="P433">
            <v>0</v>
          </cell>
          <cell r="S433">
            <v>0</v>
          </cell>
          <cell r="V433">
            <v>0</v>
          </cell>
        </row>
        <row r="434">
          <cell r="G434">
            <v>0</v>
          </cell>
          <cell r="J434">
            <v>0</v>
          </cell>
          <cell r="M434">
            <v>0</v>
          </cell>
          <cell r="P434">
            <v>0</v>
          </cell>
          <cell r="S434">
            <v>0</v>
          </cell>
          <cell r="V434">
            <v>0</v>
          </cell>
        </row>
        <row r="435">
          <cell r="G435">
            <v>0</v>
          </cell>
          <cell r="J435">
            <v>0</v>
          </cell>
          <cell r="M435">
            <v>0</v>
          </cell>
          <cell r="P435">
            <v>0</v>
          </cell>
          <cell r="S435">
            <v>0</v>
          </cell>
          <cell r="V435">
            <v>0</v>
          </cell>
        </row>
        <row r="436">
          <cell r="G436">
            <v>0</v>
          </cell>
          <cell r="J436">
            <v>0</v>
          </cell>
          <cell r="M436">
            <v>0</v>
          </cell>
          <cell r="P436">
            <v>0</v>
          </cell>
          <cell r="S436">
            <v>0</v>
          </cell>
          <cell r="V436">
            <v>0</v>
          </cell>
        </row>
        <row r="437">
          <cell r="G437">
            <v>0</v>
          </cell>
          <cell r="J437">
            <v>0</v>
          </cell>
          <cell r="M437">
            <v>0</v>
          </cell>
          <cell r="P437">
            <v>0</v>
          </cell>
          <cell r="S437">
            <v>0</v>
          </cell>
          <cell r="V437">
            <v>0</v>
          </cell>
        </row>
        <row r="438">
          <cell r="G438">
            <v>0</v>
          </cell>
          <cell r="J438">
            <v>0</v>
          </cell>
          <cell r="M438">
            <v>0</v>
          </cell>
          <cell r="P438">
            <v>0</v>
          </cell>
          <cell r="S438">
            <v>0</v>
          </cell>
          <cell r="V438">
            <v>0</v>
          </cell>
        </row>
        <row r="439">
          <cell r="G439">
            <v>0</v>
          </cell>
          <cell r="J439">
            <v>0</v>
          </cell>
          <cell r="M439">
            <v>0</v>
          </cell>
          <cell r="P439">
            <v>0</v>
          </cell>
          <cell r="S439">
            <v>0</v>
          </cell>
          <cell r="V439">
            <v>0</v>
          </cell>
        </row>
        <row r="440">
          <cell r="G440">
            <v>0</v>
          </cell>
          <cell r="J440">
            <v>0</v>
          </cell>
          <cell r="M440">
            <v>0</v>
          </cell>
          <cell r="P440">
            <v>0</v>
          </cell>
          <cell r="S440">
            <v>0</v>
          </cell>
          <cell r="V440">
            <v>0</v>
          </cell>
        </row>
        <row r="441">
          <cell r="G441">
            <v>0</v>
          </cell>
          <cell r="J441">
            <v>0</v>
          </cell>
          <cell r="M441">
            <v>0</v>
          </cell>
          <cell r="P441">
            <v>0</v>
          </cell>
          <cell r="S441">
            <v>0</v>
          </cell>
          <cell r="V441">
            <v>0</v>
          </cell>
        </row>
        <row r="442">
          <cell r="G442">
            <v>0</v>
          </cell>
          <cell r="J442">
            <v>0</v>
          </cell>
          <cell r="M442">
            <v>0</v>
          </cell>
          <cell r="P442">
            <v>0</v>
          </cell>
          <cell r="S442">
            <v>0</v>
          </cell>
          <cell r="V442">
            <v>0</v>
          </cell>
        </row>
        <row r="443">
          <cell r="G443">
            <v>0</v>
          </cell>
          <cell r="J443">
            <v>0</v>
          </cell>
          <cell r="M443">
            <v>0</v>
          </cell>
          <cell r="P443">
            <v>0</v>
          </cell>
          <cell r="S443">
            <v>0</v>
          </cell>
          <cell r="V443">
            <v>0</v>
          </cell>
        </row>
        <row r="444">
          <cell r="G444">
            <v>0</v>
          </cell>
          <cell r="J444">
            <v>0</v>
          </cell>
          <cell r="M444">
            <v>0</v>
          </cell>
          <cell r="P444">
            <v>0</v>
          </cell>
          <cell r="S444">
            <v>0</v>
          </cell>
          <cell r="V444">
            <v>0</v>
          </cell>
        </row>
        <row r="445">
          <cell r="G445">
            <v>0</v>
          </cell>
          <cell r="J445">
            <v>0</v>
          </cell>
          <cell r="M445">
            <v>0</v>
          </cell>
          <cell r="P445">
            <v>0</v>
          </cell>
          <cell r="S445">
            <v>0</v>
          </cell>
          <cell r="V445">
            <v>0</v>
          </cell>
        </row>
        <row r="446">
          <cell r="G446">
            <v>0</v>
          </cell>
          <cell r="J446">
            <v>0</v>
          </cell>
          <cell r="M446">
            <v>0</v>
          </cell>
          <cell r="P446">
            <v>0</v>
          </cell>
          <cell r="S446">
            <v>0</v>
          </cell>
          <cell r="V446">
            <v>0</v>
          </cell>
        </row>
        <row r="447">
          <cell r="G447">
            <v>0</v>
          </cell>
          <cell r="J447">
            <v>0</v>
          </cell>
          <cell r="M447">
            <v>0</v>
          </cell>
          <cell r="P447">
            <v>0</v>
          </cell>
          <cell r="S447">
            <v>0</v>
          </cell>
          <cell r="V447">
            <v>0</v>
          </cell>
        </row>
        <row r="448">
          <cell r="G448">
            <v>0</v>
          </cell>
          <cell r="J448">
            <v>0</v>
          </cell>
          <cell r="M448">
            <v>0</v>
          </cell>
          <cell r="P448">
            <v>0</v>
          </cell>
          <cell r="S448">
            <v>0</v>
          </cell>
          <cell r="V448">
            <v>0</v>
          </cell>
        </row>
        <row r="449">
          <cell r="G449">
            <v>0</v>
          </cell>
          <cell r="J449">
            <v>0</v>
          </cell>
          <cell r="M449">
            <v>0</v>
          </cell>
          <cell r="P449">
            <v>0</v>
          </cell>
          <cell r="S449">
            <v>0</v>
          </cell>
          <cell r="V449">
            <v>0</v>
          </cell>
        </row>
        <row r="450">
          <cell r="G450">
            <v>0</v>
          </cell>
          <cell r="J450">
            <v>0</v>
          </cell>
          <cell r="M450">
            <v>0</v>
          </cell>
          <cell r="P450">
            <v>0</v>
          </cell>
          <cell r="S450">
            <v>0</v>
          </cell>
          <cell r="V450">
            <v>0</v>
          </cell>
        </row>
        <row r="451">
          <cell r="G451">
            <v>0</v>
          </cell>
          <cell r="J451">
            <v>0</v>
          </cell>
          <cell r="M451">
            <v>0</v>
          </cell>
          <cell r="P451">
            <v>0</v>
          </cell>
          <cell r="S451">
            <v>0</v>
          </cell>
          <cell r="V451">
            <v>0</v>
          </cell>
        </row>
        <row r="452">
          <cell r="G452">
            <v>0</v>
          </cell>
          <cell r="J452">
            <v>0</v>
          </cell>
          <cell r="M452">
            <v>0</v>
          </cell>
          <cell r="P452">
            <v>0</v>
          </cell>
          <cell r="S452">
            <v>0</v>
          </cell>
          <cell r="V452">
            <v>0</v>
          </cell>
        </row>
        <row r="453">
          <cell r="G453">
            <v>0</v>
          </cell>
          <cell r="J453">
            <v>0</v>
          </cell>
          <cell r="M453">
            <v>0</v>
          </cell>
          <cell r="P453">
            <v>0</v>
          </cell>
          <cell r="S453">
            <v>0</v>
          </cell>
          <cell r="V453">
            <v>0</v>
          </cell>
        </row>
        <row r="454">
          <cell r="G454">
            <v>0</v>
          </cell>
          <cell r="J454">
            <v>0</v>
          </cell>
          <cell r="M454">
            <v>0</v>
          </cell>
          <cell r="P454">
            <v>0</v>
          </cell>
          <cell r="S454">
            <v>0</v>
          </cell>
          <cell r="V454">
            <v>0</v>
          </cell>
        </row>
        <row r="455">
          <cell r="G455">
            <v>0</v>
          </cell>
          <cell r="J455">
            <v>0</v>
          </cell>
          <cell r="M455">
            <v>0</v>
          </cell>
          <cell r="P455">
            <v>0</v>
          </cell>
          <cell r="S455">
            <v>0</v>
          </cell>
          <cell r="V455">
            <v>0</v>
          </cell>
        </row>
        <row r="456">
          <cell r="G456">
            <v>0</v>
          </cell>
          <cell r="J456">
            <v>0</v>
          </cell>
          <cell r="M456">
            <v>0</v>
          </cell>
          <cell r="P456">
            <v>0</v>
          </cell>
          <cell r="S456">
            <v>0</v>
          </cell>
          <cell r="V456">
            <v>0</v>
          </cell>
        </row>
        <row r="457">
          <cell r="G457">
            <v>0</v>
          </cell>
          <cell r="J457">
            <v>0</v>
          </cell>
          <cell r="M457">
            <v>0</v>
          </cell>
          <cell r="P457">
            <v>0</v>
          </cell>
          <cell r="S457">
            <v>0</v>
          </cell>
          <cell r="V457">
            <v>0</v>
          </cell>
        </row>
        <row r="458">
          <cell r="G458">
            <v>0</v>
          </cell>
          <cell r="J458">
            <v>0</v>
          </cell>
          <cell r="M458">
            <v>0</v>
          </cell>
          <cell r="P458">
            <v>0</v>
          </cell>
          <cell r="S458">
            <v>0</v>
          </cell>
          <cell r="V458">
            <v>0</v>
          </cell>
        </row>
        <row r="459">
          <cell r="G459">
            <v>0</v>
          </cell>
          <cell r="J459">
            <v>0</v>
          </cell>
          <cell r="M459">
            <v>0</v>
          </cell>
          <cell r="P459">
            <v>0</v>
          </cell>
          <cell r="S459">
            <v>0</v>
          </cell>
          <cell r="V459">
            <v>0</v>
          </cell>
        </row>
        <row r="460">
          <cell r="G460">
            <v>0</v>
          </cell>
          <cell r="J460">
            <v>0</v>
          </cell>
          <cell r="M460">
            <v>0</v>
          </cell>
          <cell r="P460">
            <v>0</v>
          </cell>
          <cell r="S460">
            <v>0</v>
          </cell>
          <cell r="V460">
            <v>0</v>
          </cell>
        </row>
        <row r="461">
          <cell r="G461">
            <v>0</v>
          </cell>
          <cell r="J461">
            <v>0</v>
          </cell>
          <cell r="M461">
            <v>0</v>
          </cell>
          <cell r="P461">
            <v>0</v>
          </cell>
          <cell r="S461">
            <v>0</v>
          </cell>
          <cell r="V461">
            <v>0</v>
          </cell>
        </row>
        <row r="462">
          <cell r="G462">
            <v>0</v>
          </cell>
          <cell r="J462">
            <v>0</v>
          </cell>
          <cell r="M462">
            <v>0</v>
          </cell>
          <cell r="P462">
            <v>0</v>
          </cell>
          <cell r="S462">
            <v>0</v>
          </cell>
          <cell r="V462">
            <v>0</v>
          </cell>
        </row>
        <row r="463">
          <cell r="G463">
            <v>0</v>
          </cell>
          <cell r="J463">
            <v>0</v>
          </cell>
          <cell r="M463">
            <v>0</v>
          </cell>
          <cell r="P463">
            <v>0</v>
          </cell>
          <cell r="S463">
            <v>0</v>
          </cell>
          <cell r="V463">
            <v>0</v>
          </cell>
        </row>
        <row r="464">
          <cell r="G464">
            <v>0</v>
          </cell>
          <cell r="J464">
            <v>0</v>
          </cell>
          <cell r="M464">
            <v>0</v>
          </cell>
          <cell r="P464">
            <v>0</v>
          </cell>
          <cell r="S464">
            <v>0</v>
          </cell>
          <cell r="V464">
            <v>0</v>
          </cell>
        </row>
        <row r="465">
          <cell r="G465">
            <v>0</v>
          </cell>
          <cell r="J465">
            <v>0</v>
          </cell>
          <cell r="M465">
            <v>0</v>
          </cell>
          <cell r="P465">
            <v>0</v>
          </cell>
          <cell r="S465">
            <v>0</v>
          </cell>
          <cell r="V465">
            <v>0</v>
          </cell>
        </row>
        <row r="466">
          <cell r="G466">
            <v>0</v>
          </cell>
          <cell r="J466">
            <v>0</v>
          </cell>
          <cell r="M466">
            <v>0</v>
          </cell>
          <cell r="P466">
            <v>0</v>
          </cell>
          <cell r="S466">
            <v>0</v>
          </cell>
          <cell r="V466">
            <v>0</v>
          </cell>
        </row>
        <row r="467">
          <cell r="G467">
            <v>0</v>
          </cell>
          <cell r="J467">
            <v>0</v>
          </cell>
          <cell r="M467">
            <v>0</v>
          </cell>
          <cell r="P467">
            <v>0</v>
          </cell>
          <cell r="S467">
            <v>0</v>
          </cell>
          <cell r="V467">
            <v>0</v>
          </cell>
        </row>
        <row r="468">
          <cell r="G468">
            <v>0</v>
          </cell>
          <cell r="J468">
            <v>0</v>
          </cell>
          <cell r="M468">
            <v>0</v>
          </cell>
          <cell r="P468">
            <v>0</v>
          </cell>
          <cell r="S468">
            <v>0</v>
          </cell>
          <cell r="V468">
            <v>0</v>
          </cell>
        </row>
        <row r="469">
          <cell r="G469">
            <v>0</v>
          </cell>
          <cell r="J469">
            <v>0</v>
          </cell>
          <cell r="M469">
            <v>0</v>
          </cell>
          <cell r="P469">
            <v>0</v>
          </cell>
          <cell r="S469">
            <v>0</v>
          </cell>
          <cell r="V469">
            <v>0</v>
          </cell>
        </row>
        <row r="470">
          <cell r="G470">
            <v>0</v>
          </cell>
          <cell r="J470">
            <v>0</v>
          </cell>
          <cell r="M470">
            <v>0</v>
          </cell>
          <cell r="P470">
            <v>0</v>
          </cell>
          <cell r="S470">
            <v>0</v>
          </cell>
          <cell r="V470">
            <v>0</v>
          </cell>
        </row>
        <row r="471">
          <cell r="G471">
            <v>0</v>
          </cell>
          <cell r="J471">
            <v>0</v>
          </cell>
          <cell r="M471">
            <v>0</v>
          </cell>
          <cell r="P471">
            <v>0</v>
          </cell>
          <cell r="S471">
            <v>0</v>
          </cell>
          <cell r="V471">
            <v>0</v>
          </cell>
        </row>
        <row r="472">
          <cell r="G472">
            <v>0</v>
          </cell>
          <cell r="J472">
            <v>0</v>
          </cell>
          <cell r="M472">
            <v>0</v>
          </cell>
          <cell r="P472">
            <v>0</v>
          </cell>
          <cell r="S472">
            <v>0</v>
          </cell>
          <cell r="V472">
            <v>0</v>
          </cell>
        </row>
        <row r="473">
          <cell r="G473">
            <v>0</v>
          </cell>
          <cell r="J473">
            <v>0</v>
          </cell>
          <cell r="M473">
            <v>0</v>
          </cell>
          <cell r="P473">
            <v>0</v>
          </cell>
          <cell r="S473">
            <v>0</v>
          </cell>
          <cell r="V473">
            <v>0</v>
          </cell>
        </row>
        <row r="474">
          <cell r="G474">
            <v>0</v>
          </cell>
          <cell r="J474">
            <v>0</v>
          </cell>
          <cell r="M474">
            <v>0</v>
          </cell>
          <cell r="P474">
            <v>0</v>
          </cell>
          <cell r="S474">
            <v>0</v>
          </cell>
          <cell r="V474">
            <v>0</v>
          </cell>
        </row>
        <row r="475">
          <cell r="G475">
            <v>0</v>
          </cell>
          <cell r="J475">
            <v>0</v>
          </cell>
          <cell r="M475">
            <v>0</v>
          </cell>
          <cell r="P475">
            <v>0</v>
          </cell>
          <cell r="S475">
            <v>0</v>
          </cell>
          <cell r="V475">
            <v>0</v>
          </cell>
        </row>
        <row r="476">
          <cell r="G476">
            <v>0</v>
          </cell>
          <cell r="J476">
            <v>0</v>
          </cell>
          <cell r="M476">
            <v>0</v>
          </cell>
          <cell r="P476">
            <v>0</v>
          </cell>
          <cell r="S476">
            <v>0</v>
          </cell>
          <cell r="V476">
            <v>0</v>
          </cell>
        </row>
        <row r="477">
          <cell r="G477">
            <v>0</v>
          </cell>
          <cell r="J477">
            <v>0</v>
          </cell>
          <cell r="M477">
            <v>0</v>
          </cell>
          <cell r="P477">
            <v>0</v>
          </cell>
          <cell r="S477">
            <v>0</v>
          </cell>
          <cell r="V477">
            <v>0</v>
          </cell>
        </row>
        <row r="478">
          <cell r="G478">
            <v>0</v>
          </cell>
          <cell r="J478">
            <v>0</v>
          </cell>
          <cell r="M478">
            <v>0</v>
          </cell>
          <cell r="P478">
            <v>0</v>
          </cell>
          <cell r="S478">
            <v>0</v>
          </cell>
          <cell r="V478">
            <v>0</v>
          </cell>
        </row>
        <row r="479">
          <cell r="G479">
            <v>0</v>
          </cell>
          <cell r="J479">
            <v>0</v>
          </cell>
          <cell r="M479">
            <v>0</v>
          </cell>
          <cell r="P479">
            <v>0</v>
          </cell>
          <cell r="S479">
            <v>0</v>
          </cell>
          <cell r="V479">
            <v>0</v>
          </cell>
        </row>
        <row r="480">
          <cell r="G480">
            <v>0</v>
          </cell>
          <cell r="J480">
            <v>0</v>
          </cell>
          <cell r="M480">
            <v>0</v>
          </cell>
          <cell r="P480">
            <v>0</v>
          </cell>
          <cell r="S480">
            <v>0</v>
          </cell>
          <cell r="V480">
            <v>0</v>
          </cell>
        </row>
        <row r="481">
          <cell r="G481">
            <v>0</v>
          </cell>
          <cell r="J481">
            <v>0</v>
          </cell>
          <cell r="M481">
            <v>0</v>
          </cell>
          <cell r="P481">
            <v>0</v>
          </cell>
          <cell r="S481">
            <v>0</v>
          </cell>
          <cell r="V481">
            <v>0</v>
          </cell>
        </row>
        <row r="482">
          <cell r="G482">
            <v>0</v>
          </cell>
          <cell r="J482">
            <v>0</v>
          </cell>
          <cell r="M482">
            <v>0</v>
          </cell>
          <cell r="P482">
            <v>0</v>
          </cell>
          <cell r="S482">
            <v>0</v>
          </cell>
          <cell r="V482">
            <v>0</v>
          </cell>
        </row>
        <row r="483">
          <cell r="G483">
            <v>0</v>
          </cell>
          <cell r="J483">
            <v>0</v>
          </cell>
          <cell r="M483">
            <v>0</v>
          </cell>
          <cell r="P483">
            <v>0</v>
          </cell>
          <cell r="S483">
            <v>0</v>
          </cell>
          <cell r="V483">
            <v>0</v>
          </cell>
        </row>
        <row r="484">
          <cell r="G484">
            <v>0</v>
          </cell>
          <cell r="J484">
            <v>0</v>
          </cell>
          <cell r="M484">
            <v>0</v>
          </cell>
          <cell r="P484">
            <v>0</v>
          </cell>
          <cell r="S484">
            <v>0</v>
          </cell>
          <cell r="V484">
            <v>0</v>
          </cell>
        </row>
        <row r="485">
          <cell r="G485">
            <v>0</v>
          </cell>
          <cell r="J485">
            <v>0</v>
          </cell>
          <cell r="M485">
            <v>0</v>
          </cell>
          <cell r="P485">
            <v>0</v>
          </cell>
          <cell r="S485">
            <v>0</v>
          </cell>
          <cell r="V485">
            <v>0</v>
          </cell>
        </row>
        <row r="486">
          <cell r="G486">
            <v>0</v>
          </cell>
          <cell r="J486">
            <v>0</v>
          </cell>
          <cell r="M486">
            <v>0</v>
          </cell>
          <cell r="P486">
            <v>0</v>
          </cell>
          <cell r="S486">
            <v>0</v>
          </cell>
          <cell r="V486">
            <v>0</v>
          </cell>
        </row>
        <row r="487">
          <cell r="G487">
            <v>0</v>
          </cell>
          <cell r="J487">
            <v>0</v>
          </cell>
          <cell r="M487">
            <v>0</v>
          </cell>
          <cell r="P487">
            <v>0</v>
          </cell>
          <cell r="S487">
            <v>0</v>
          </cell>
          <cell r="V487">
            <v>0</v>
          </cell>
        </row>
        <row r="488">
          <cell r="G488">
            <v>0</v>
          </cell>
          <cell r="J488">
            <v>0</v>
          </cell>
          <cell r="M488">
            <v>0</v>
          </cell>
          <cell r="P488">
            <v>0</v>
          </cell>
          <cell r="S488">
            <v>0</v>
          </cell>
          <cell r="V488">
            <v>0</v>
          </cell>
        </row>
        <row r="489">
          <cell r="G489">
            <v>0</v>
          </cell>
          <cell r="J489">
            <v>0</v>
          </cell>
          <cell r="M489">
            <v>0</v>
          </cell>
          <cell r="P489">
            <v>0</v>
          </cell>
          <cell r="S489">
            <v>0</v>
          </cell>
          <cell r="V489">
            <v>0</v>
          </cell>
        </row>
        <row r="490">
          <cell r="G490">
            <v>0</v>
          </cell>
          <cell r="J490">
            <v>0</v>
          </cell>
          <cell r="M490">
            <v>0</v>
          </cell>
          <cell r="P490">
            <v>0</v>
          </cell>
          <cell r="S490">
            <v>0</v>
          </cell>
          <cell r="V490">
            <v>0</v>
          </cell>
        </row>
        <row r="491">
          <cell r="G491">
            <v>0</v>
          </cell>
          <cell r="J491">
            <v>0</v>
          </cell>
          <cell r="M491">
            <v>0</v>
          </cell>
          <cell r="P491">
            <v>0</v>
          </cell>
          <cell r="S491">
            <v>0</v>
          </cell>
          <cell r="V491">
            <v>0</v>
          </cell>
        </row>
        <row r="492">
          <cell r="G492">
            <v>0</v>
          </cell>
          <cell r="J492">
            <v>0</v>
          </cell>
          <cell r="M492">
            <v>0</v>
          </cell>
          <cell r="P492">
            <v>0</v>
          </cell>
          <cell r="S492">
            <v>0</v>
          </cell>
          <cell r="V492">
            <v>0</v>
          </cell>
        </row>
        <row r="493">
          <cell r="G493">
            <v>0</v>
          </cell>
          <cell r="J493">
            <v>0</v>
          </cell>
          <cell r="M493">
            <v>0</v>
          </cell>
          <cell r="P493">
            <v>0</v>
          </cell>
          <cell r="S493">
            <v>0</v>
          </cell>
          <cell r="V493">
            <v>0</v>
          </cell>
        </row>
        <row r="494">
          <cell r="G494">
            <v>0</v>
          </cell>
          <cell r="J494">
            <v>0</v>
          </cell>
          <cell r="M494">
            <v>0</v>
          </cell>
          <cell r="P494">
            <v>0</v>
          </cell>
          <cell r="S494">
            <v>0</v>
          </cell>
          <cell r="V494">
            <v>0</v>
          </cell>
        </row>
        <row r="495">
          <cell r="G495">
            <v>0</v>
          </cell>
          <cell r="J495">
            <v>0</v>
          </cell>
          <cell r="M495">
            <v>0</v>
          </cell>
          <cell r="P495">
            <v>0</v>
          </cell>
          <cell r="S495">
            <v>0</v>
          </cell>
          <cell r="V495">
            <v>0</v>
          </cell>
        </row>
        <row r="496">
          <cell r="G496">
            <v>0</v>
          </cell>
          <cell r="J496">
            <v>0</v>
          </cell>
          <cell r="M496">
            <v>0</v>
          </cell>
          <cell r="P496">
            <v>0</v>
          </cell>
          <cell r="S496">
            <v>0</v>
          </cell>
          <cell r="V496">
            <v>0</v>
          </cell>
        </row>
        <row r="497">
          <cell r="G497">
            <v>0</v>
          </cell>
          <cell r="J497">
            <v>0</v>
          </cell>
          <cell r="M497">
            <v>0</v>
          </cell>
          <cell r="P497">
            <v>0</v>
          </cell>
          <cell r="S497">
            <v>0</v>
          </cell>
          <cell r="V497">
            <v>0</v>
          </cell>
        </row>
        <row r="498">
          <cell r="G498">
            <v>0</v>
          </cell>
          <cell r="J498">
            <v>0</v>
          </cell>
          <cell r="M498">
            <v>0</v>
          </cell>
          <cell r="P498">
            <v>0</v>
          </cell>
          <cell r="S498">
            <v>0</v>
          </cell>
          <cell r="V498">
            <v>0</v>
          </cell>
        </row>
        <row r="499">
          <cell r="G499">
            <v>0</v>
          </cell>
          <cell r="J499">
            <v>0</v>
          </cell>
          <cell r="M499">
            <v>0</v>
          </cell>
          <cell r="P499">
            <v>0</v>
          </cell>
          <cell r="S499">
            <v>0</v>
          </cell>
          <cell r="V499">
            <v>0</v>
          </cell>
        </row>
        <row r="500">
          <cell r="G500">
            <v>0</v>
          </cell>
          <cell r="J500">
            <v>0</v>
          </cell>
          <cell r="M500">
            <v>0</v>
          </cell>
          <cell r="P500">
            <v>0</v>
          </cell>
          <cell r="S500">
            <v>0</v>
          </cell>
          <cell r="V500">
            <v>0</v>
          </cell>
        </row>
        <row r="501">
          <cell r="G501">
            <v>0</v>
          </cell>
          <cell r="J501">
            <v>0</v>
          </cell>
          <cell r="M501">
            <v>0</v>
          </cell>
          <cell r="P501">
            <v>0</v>
          </cell>
          <cell r="S501">
            <v>0</v>
          </cell>
          <cell r="V501">
            <v>0</v>
          </cell>
        </row>
        <row r="502">
          <cell r="G502">
            <v>0</v>
          </cell>
          <cell r="J502">
            <v>0</v>
          </cell>
          <cell r="M502">
            <v>0</v>
          </cell>
          <cell r="P502">
            <v>0</v>
          </cell>
          <cell r="S502">
            <v>0</v>
          </cell>
          <cell r="V502">
            <v>0</v>
          </cell>
        </row>
        <row r="503">
          <cell r="G503">
            <v>0</v>
          </cell>
          <cell r="J503">
            <v>0</v>
          </cell>
          <cell r="M503">
            <v>0</v>
          </cell>
          <cell r="P503">
            <v>0</v>
          </cell>
          <cell r="S503">
            <v>0</v>
          </cell>
          <cell r="V503">
            <v>0</v>
          </cell>
        </row>
        <row r="504">
          <cell r="G504">
            <v>0</v>
          </cell>
          <cell r="J504">
            <v>0</v>
          </cell>
          <cell r="M504">
            <v>0</v>
          </cell>
          <cell r="P504">
            <v>0</v>
          </cell>
          <cell r="S504">
            <v>0</v>
          </cell>
          <cell r="V504">
            <v>0</v>
          </cell>
        </row>
        <row r="505">
          <cell r="G505">
            <v>0</v>
          </cell>
          <cell r="J505">
            <v>0</v>
          </cell>
          <cell r="M505">
            <v>0</v>
          </cell>
          <cell r="P505">
            <v>0</v>
          </cell>
          <cell r="S505">
            <v>0</v>
          </cell>
          <cell r="V505">
            <v>0</v>
          </cell>
        </row>
        <row r="506">
          <cell r="G506">
            <v>0</v>
          </cell>
          <cell r="J506">
            <v>0</v>
          </cell>
          <cell r="M506">
            <v>0</v>
          </cell>
          <cell r="P506">
            <v>0</v>
          </cell>
          <cell r="S506">
            <v>0</v>
          </cell>
          <cell r="V506">
            <v>0</v>
          </cell>
        </row>
        <row r="507">
          <cell r="G507">
            <v>0</v>
          </cell>
          <cell r="J507">
            <v>0</v>
          </cell>
          <cell r="M507">
            <v>0</v>
          </cell>
          <cell r="P507">
            <v>0</v>
          </cell>
          <cell r="S507">
            <v>0</v>
          </cell>
          <cell r="V507">
            <v>0</v>
          </cell>
        </row>
        <row r="508">
          <cell r="G508">
            <v>0</v>
          </cell>
          <cell r="J508">
            <v>0</v>
          </cell>
          <cell r="M508">
            <v>0</v>
          </cell>
          <cell r="P508">
            <v>0</v>
          </cell>
          <cell r="S508">
            <v>0</v>
          </cell>
          <cell r="V508">
            <v>0</v>
          </cell>
        </row>
        <row r="509">
          <cell r="G509">
            <v>0</v>
          </cell>
          <cell r="J509">
            <v>0</v>
          </cell>
          <cell r="M509">
            <v>0</v>
          </cell>
          <cell r="P509">
            <v>0</v>
          </cell>
          <cell r="S509">
            <v>0</v>
          </cell>
          <cell r="V509">
            <v>0</v>
          </cell>
        </row>
        <row r="510">
          <cell r="G510">
            <v>0</v>
          </cell>
          <cell r="J510">
            <v>0</v>
          </cell>
          <cell r="M510">
            <v>0</v>
          </cell>
          <cell r="P510">
            <v>0</v>
          </cell>
          <cell r="S510">
            <v>0</v>
          </cell>
          <cell r="V510">
            <v>0</v>
          </cell>
        </row>
        <row r="511">
          <cell r="G511">
            <v>0</v>
          </cell>
          <cell r="J511">
            <v>0</v>
          </cell>
          <cell r="M511">
            <v>0</v>
          </cell>
          <cell r="P511">
            <v>0</v>
          </cell>
          <cell r="S511">
            <v>0</v>
          </cell>
          <cell r="V511">
            <v>0</v>
          </cell>
        </row>
        <row r="512">
          <cell r="G512">
            <v>0</v>
          </cell>
          <cell r="J512">
            <v>0</v>
          </cell>
          <cell r="M512">
            <v>0</v>
          </cell>
          <cell r="P512">
            <v>0</v>
          </cell>
          <cell r="S512">
            <v>0</v>
          </cell>
          <cell r="V512">
            <v>0</v>
          </cell>
        </row>
        <row r="513">
          <cell r="G513">
            <v>0</v>
          </cell>
          <cell r="J513">
            <v>0</v>
          </cell>
          <cell r="M513">
            <v>0</v>
          </cell>
          <cell r="P513">
            <v>0</v>
          </cell>
          <cell r="S513">
            <v>0</v>
          </cell>
          <cell r="V513">
            <v>0</v>
          </cell>
        </row>
        <row r="514">
          <cell r="G514">
            <v>0</v>
          </cell>
          <cell r="J514">
            <v>0</v>
          </cell>
          <cell r="M514">
            <v>0</v>
          </cell>
          <cell r="P514">
            <v>0</v>
          </cell>
          <cell r="S514">
            <v>0</v>
          </cell>
          <cell r="V514">
            <v>0</v>
          </cell>
        </row>
        <row r="515">
          <cell r="G515">
            <v>0</v>
          </cell>
          <cell r="J515">
            <v>0</v>
          </cell>
          <cell r="M515">
            <v>0</v>
          </cell>
          <cell r="P515">
            <v>0</v>
          </cell>
          <cell r="S515">
            <v>0</v>
          </cell>
          <cell r="V515">
            <v>0</v>
          </cell>
        </row>
        <row r="516">
          <cell r="G516">
            <v>0</v>
          </cell>
          <cell r="J516">
            <v>0</v>
          </cell>
          <cell r="M516">
            <v>0</v>
          </cell>
          <cell r="P516">
            <v>0</v>
          </cell>
          <cell r="S516">
            <v>0</v>
          </cell>
          <cell r="V516">
            <v>0</v>
          </cell>
        </row>
        <row r="517">
          <cell r="G517">
            <v>0</v>
          </cell>
          <cell r="J517">
            <v>0</v>
          </cell>
          <cell r="M517">
            <v>0</v>
          </cell>
          <cell r="P517">
            <v>0</v>
          </cell>
          <cell r="S517">
            <v>0</v>
          </cell>
          <cell r="V517">
            <v>0</v>
          </cell>
        </row>
        <row r="518">
          <cell r="G518">
            <v>0</v>
          </cell>
          <cell r="J518">
            <v>0</v>
          </cell>
          <cell r="M518">
            <v>0</v>
          </cell>
          <cell r="P518">
            <v>0</v>
          </cell>
          <cell r="S518">
            <v>0</v>
          </cell>
          <cell r="V518">
            <v>0</v>
          </cell>
        </row>
        <row r="519">
          <cell r="G519">
            <v>0</v>
          </cell>
          <cell r="J519">
            <v>0</v>
          </cell>
          <cell r="M519">
            <v>0</v>
          </cell>
          <cell r="P519">
            <v>0</v>
          </cell>
          <cell r="S519">
            <v>0</v>
          </cell>
          <cell r="V519">
            <v>0</v>
          </cell>
        </row>
        <row r="520">
          <cell r="G520">
            <v>0</v>
          </cell>
          <cell r="J520">
            <v>0</v>
          </cell>
          <cell r="M520">
            <v>0</v>
          </cell>
          <cell r="P520">
            <v>0</v>
          </cell>
          <cell r="S520">
            <v>0</v>
          </cell>
          <cell r="V520">
            <v>0</v>
          </cell>
        </row>
        <row r="521">
          <cell r="G521">
            <v>0</v>
          </cell>
          <cell r="J521">
            <v>0</v>
          </cell>
          <cell r="M521">
            <v>0</v>
          </cell>
          <cell r="P521">
            <v>0</v>
          </cell>
          <cell r="S521">
            <v>0</v>
          </cell>
          <cell r="V521">
            <v>0</v>
          </cell>
        </row>
        <row r="522">
          <cell r="G522">
            <v>0</v>
          </cell>
          <cell r="J522">
            <v>0</v>
          </cell>
          <cell r="M522">
            <v>0</v>
          </cell>
          <cell r="P522">
            <v>0</v>
          </cell>
          <cell r="S522">
            <v>0</v>
          </cell>
          <cell r="V522">
            <v>0</v>
          </cell>
        </row>
        <row r="523">
          <cell r="G523">
            <v>0</v>
          </cell>
          <cell r="J523">
            <v>0</v>
          </cell>
          <cell r="M523">
            <v>0</v>
          </cell>
          <cell r="P523">
            <v>0</v>
          </cell>
          <cell r="S523">
            <v>0</v>
          </cell>
          <cell r="V523">
            <v>0</v>
          </cell>
        </row>
        <row r="524">
          <cell r="G524">
            <v>0</v>
          </cell>
          <cell r="J524">
            <v>0</v>
          </cell>
          <cell r="M524">
            <v>0</v>
          </cell>
          <cell r="P524">
            <v>0</v>
          </cell>
          <cell r="S524">
            <v>0</v>
          </cell>
          <cell r="V524">
            <v>0</v>
          </cell>
        </row>
        <row r="525">
          <cell r="G525">
            <v>0</v>
          </cell>
          <cell r="J525">
            <v>0</v>
          </cell>
          <cell r="M525">
            <v>0</v>
          </cell>
          <cell r="P525">
            <v>0</v>
          </cell>
          <cell r="S525">
            <v>0</v>
          </cell>
          <cell r="V525">
            <v>0</v>
          </cell>
        </row>
        <row r="526">
          <cell r="G526">
            <v>0</v>
          </cell>
          <cell r="J526">
            <v>0</v>
          </cell>
          <cell r="M526">
            <v>0</v>
          </cell>
          <cell r="P526">
            <v>0</v>
          </cell>
          <cell r="S526">
            <v>0</v>
          </cell>
          <cell r="V526">
            <v>0</v>
          </cell>
        </row>
        <row r="527">
          <cell r="G527">
            <v>0</v>
          </cell>
          <cell r="J527">
            <v>0</v>
          </cell>
          <cell r="M527">
            <v>0</v>
          </cell>
          <cell r="P527">
            <v>0</v>
          </cell>
          <cell r="S527">
            <v>0</v>
          </cell>
          <cell r="V527">
            <v>0</v>
          </cell>
        </row>
        <row r="528">
          <cell r="G528">
            <v>0</v>
          </cell>
          <cell r="J528">
            <v>0</v>
          </cell>
          <cell r="M528">
            <v>0</v>
          </cell>
          <cell r="P528">
            <v>0</v>
          </cell>
          <cell r="S528">
            <v>0</v>
          </cell>
          <cell r="V528">
            <v>0</v>
          </cell>
        </row>
        <row r="529">
          <cell r="G529">
            <v>0</v>
          </cell>
          <cell r="J529">
            <v>0</v>
          </cell>
          <cell r="M529">
            <v>0</v>
          </cell>
          <cell r="P529">
            <v>0</v>
          </cell>
          <cell r="S529">
            <v>0</v>
          </cell>
          <cell r="V529">
            <v>0</v>
          </cell>
        </row>
        <row r="530">
          <cell r="G530">
            <v>0</v>
          </cell>
          <cell r="J530">
            <v>0</v>
          </cell>
          <cell r="M530">
            <v>0</v>
          </cell>
          <cell r="P530">
            <v>0</v>
          </cell>
          <cell r="S530">
            <v>0</v>
          </cell>
          <cell r="V530">
            <v>0</v>
          </cell>
        </row>
        <row r="531">
          <cell r="G531">
            <v>0</v>
          </cell>
          <cell r="J531">
            <v>0</v>
          </cell>
          <cell r="M531">
            <v>0</v>
          </cell>
          <cell r="P531">
            <v>0</v>
          </cell>
          <cell r="S531">
            <v>0</v>
          </cell>
          <cell r="V531">
            <v>0</v>
          </cell>
        </row>
        <row r="532">
          <cell r="G532">
            <v>0</v>
          </cell>
          <cell r="J532">
            <v>0</v>
          </cell>
          <cell r="M532">
            <v>0</v>
          </cell>
          <cell r="P532">
            <v>0</v>
          </cell>
          <cell r="S532">
            <v>0</v>
          </cell>
          <cell r="V532">
            <v>0</v>
          </cell>
        </row>
        <row r="533">
          <cell r="G533">
            <v>0</v>
          </cell>
          <cell r="J533">
            <v>0</v>
          </cell>
          <cell r="M533">
            <v>0</v>
          </cell>
          <cell r="P533">
            <v>0</v>
          </cell>
          <cell r="S533">
            <v>0</v>
          </cell>
          <cell r="V533">
            <v>0</v>
          </cell>
        </row>
        <row r="534">
          <cell r="G534">
            <v>0</v>
          </cell>
          <cell r="J534">
            <v>0</v>
          </cell>
          <cell r="M534">
            <v>0</v>
          </cell>
          <cell r="P534">
            <v>0</v>
          </cell>
          <cell r="S534">
            <v>0</v>
          </cell>
          <cell r="V534">
            <v>0</v>
          </cell>
        </row>
        <row r="535">
          <cell r="G535">
            <v>0</v>
          </cell>
          <cell r="J535">
            <v>0</v>
          </cell>
          <cell r="M535">
            <v>0</v>
          </cell>
          <cell r="P535">
            <v>0</v>
          </cell>
          <cell r="S535">
            <v>0</v>
          </cell>
          <cell r="V535">
            <v>0</v>
          </cell>
        </row>
        <row r="536">
          <cell r="G536">
            <v>0</v>
          </cell>
          <cell r="J536">
            <v>0</v>
          </cell>
          <cell r="M536">
            <v>0</v>
          </cell>
          <cell r="P536">
            <v>0</v>
          </cell>
          <cell r="S536">
            <v>0</v>
          </cell>
          <cell r="V536">
            <v>0</v>
          </cell>
        </row>
        <row r="537">
          <cell r="G537">
            <v>0</v>
          </cell>
          <cell r="J537">
            <v>0</v>
          </cell>
          <cell r="M537">
            <v>0</v>
          </cell>
          <cell r="P537">
            <v>0</v>
          </cell>
          <cell r="S537">
            <v>0</v>
          </cell>
          <cell r="V537">
            <v>0</v>
          </cell>
        </row>
        <row r="538">
          <cell r="G538">
            <v>0</v>
          </cell>
          <cell r="J538">
            <v>0</v>
          </cell>
          <cell r="M538">
            <v>0</v>
          </cell>
          <cell r="P538">
            <v>0</v>
          </cell>
          <cell r="S538">
            <v>0</v>
          </cell>
          <cell r="V538">
            <v>0</v>
          </cell>
        </row>
        <row r="539">
          <cell r="G539">
            <v>0</v>
          </cell>
          <cell r="J539">
            <v>0</v>
          </cell>
          <cell r="M539">
            <v>0</v>
          </cell>
          <cell r="P539">
            <v>0</v>
          </cell>
          <cell r="S539">
            <v>0</v>
          </cell>
          <cell r="V539">
            <v>0</v>
          </cell>
        </row>
        <row r="540">
          <cell r="G540">
            <v>0</v>
          </cell>
          <cell r="J540">
            <v>0</v>
          </cell>
          <cell r="M540">
            <v>0</v>
          </cell>
          <cell r="P540">
            <v>0</v>
          </cell>
          <cell r="S540">
            <v>0</v>
          </cell>
          <cell r="V540">
            <v>0</v>
          </cell>
        </row>
        <row r="541">
          <cell r="G541">
            <v>0</v>
          </cell>
          <cell r="J541">
            <v>0</v>
          </cell>
          <cell r="M541">
            <v>0</v>
          </cell>
          <cell r="P541">
            <v>0</v>
          </cell>
          <cell r="S541">
            <v>0</v>
          </cell>
          <cell r="V541">
            <v>0</v>
          </cell>
        </row>
        <row r="542">
          <cell r="G542">
            <v>0</v>
          </cell>
          <cell r="J542">
            <v>0</v>
          </cell>
          <cell r="M542">
            <v>0</v>
          </cell>
          <cell r="P542">
            <v>0</v>
          </cell>
          <cell r="S542">
            <v>0</v>
          </cell>
          <cell r="V542">
            <v>0</v>
          </cell>
        </row>
        <row r="543">
          <cell r="G543">
            <v>0</v>
          </cell>
          <cell r="J543">
            <v>0</v>
          </cell>
          <cell r="M543">
            <v>0</v>
          </cell>
          <cell r="P543">
            <v>0</v>
          </cell>
          <cell r="S543">
            <v>0</v>
          </cell>
          <cell r="V543">
            <v>0</v>
          </cell>
        </row>
        <row r="544">
          <cell r="G544">
            <v>0</v>
          </cell>
          <cell r="J544">
            <v>0</v>
          </cell>
          <cell r="M544">
            <v>0</v>
          </cell>
          <cell r="P544">
            <v>0</v>
          </cell>
          <cell r="S544">
            <v>0</v>
          </cell>
          <cell r="V544">
            <v>0</v>
          </cell>
        </row>
        <row r="545">
          <cell r="G545">
            <v>0</v>
          </cell>
          <cell r="J545">
            <v>0</v>
          </cell>
          <cell r="M545">
            <v>0</v>
          </cell>
          <cell r="P545">
            <v>0</v>
          </cell>
          <cell r="S545">
            <v>0</v>
          </cell>
          <cell r="V545">
            <v>0</v>
          </cell>
        </row>
        <row r="546">
          <cell r="G546">
            <v>0</v>
          </cell>
          <cell r="J546">
            <v>0</v>
          </cell>
          <cell r="M546">
            <v>0</v>
          </cell>
          <cell r="P546">
            <v>0</v>
          </cell>
          <cell r="S546">
            <v>0</v>
          </cell>
          <cell r="V546">
            <v>0</v>
          </cell>
        </row>
        <row r="547">
          <cell r="G547">
            <v>0</v>
          </cell>
          <cell r="J547">
            <v>0</v>
          </cell>
          <cell r="M547">
            <v>0</v>
          </cell>
          <cell r="P547">
            <v>0</v>
          </cell>
          <cell r="S547">
            <v>0</v>
          </cell>
          <cell r="V547">
            <v>0</v>
          </cell>
        </row>
        <row r="548">
          <cell r="G548">
            <v>0</v>
          </cell>
          <cell r="J548">
            <v>0</v>
          </cell>
          <cell r="M548">
            <v>0</v>
          </cell>
          <cell r="P548">
            <v>0</v>
          </cell>
          <cell r="S548">
            <v>0</v>
          </cell>
          <cell r="V548">
            <v>0</v>
          </cell>
        </row>
        <row r="549">
          <cell r="G549">
            <v>0</v>
          </cell>
          <cell r="J549">
            <v>0</v>
          </cell>
          <cell r="M549">
            <v>0</v>
          </cell>
          <cell r="P549">
            <v>0</v>
          </cell>
          <cell r="S549">
            <v>0</v>
          </cell>
          <cell r="V549">
            <v>0</v>
          </cell>
        </row>
        <row r="550">
          <cell r="G550">
            <v>0</v>
          </cell>
          <cell r="J550">
            <v>0</v>
          </cell>
          <cell r="M550">
            <v>0</v>
          </cell>
          <cell r="P550">
            <v>0</v>
          </cell>
          <cell r="S550">
            <v>0</v>
          </cell>
          <cell r="V550">
            <v>0</v>
          </cell>
        </row>
        <row r="551">
          <cell r="G551">
            <v>0</v>
          </cell>
          <cell r="J551">
            <v>0</v>
          </cell>
          <cell r="M551">
            <v>0</v>
          </cell>
          <cell r="P551">
            <v>0</v>
          </cell>
          <cell r="S551">
            <v>0</v>
          </cell>
          <cell r="V551">
            <v>0</v>
          </cell>
        </row>
        <row r="552">
          <cell r="G552">
            <v>0</v>
          </cell>
          <cell r="J552">
            <v>0</v>
          </cell>
          <cell r="M552">
            <v>0</v>
          </cell>
          <cell r="P552">
            <v>0</v>
          </cell>
          <cell r="S552">
            <v>0</v>
          </cell>
          <cell r="V552">
            <v>0</v>
          </cell>
        </row>
        <row r="553">
          <cell r="G553">
            <v>0</v>
          </cell>
          <cell r="J553">
            <v>0</v>
          </cell>
          <cell r="M553">
            <v>0</v>
          </cell>
          <cell r="P553">
            <v>0</v>
          </cell>
          <cell r="S553">
            <v>0</v>
          </cell>
          <cell r="V553">
            <v>0</v>
          </cell>
        </row>
        <row r="554">
          <cell r="G554">
            <v>0</v>
          </cell>
          <cell r="J554">
            <v>0</v>
          </cell>
          <cell r="M554">
            <v>0</v>
          </cell>
          <cell r="P554">
            <v>0</v>
          </cell>
          <cell r="S554">
            <v>0</v>
          </cell>
          <cell r="V554">
            <v>0</v>
          </cell>
        </row>
        <row r="555">
          <cell r="G555">
            <v>0</v>
          </cell>
          <cell r="J555">
            <v>0</v>
          </cell>
          <cell r="M555">
            <v>0</v>
          </cell>
          <cell r="P555">
            <v>0</v>
          </cell>
          <cell r="S555">
            <v>0</v>
          </cell>
          <cell r="V555">
            <v>0</v>
          </cell>
        </row>
        <row r="556">
          <cell r="G556">
            <v>0</v>
          </cell>
          <cell r="J556">
            <v>0</v>
          </cell>
          <cell r="M556">
            <v>0</v>
          </cell>
          <cell r="P556">
            <v>0</v>
          </cell>
          <cell r="S556">
            <v>0</v>
          </cell>
          <cell r="V556">
            <v>0</v>
          </cell>
        </row>
        <row r="557">
          <cell r="G557">
            <v>0</v>
          </cell>
          <cell r="J557">
            <v>0</v>
          </cell>
          <cell r="M557">
            <v>0</v>
          </cell>
          <cell r="P557">
            <v>0</v>
          </cell>
          <cell r="S557">
            <v>0</v>
          </cell>
          <cell r="V557">
            <v>0</v>
          </cell>
        </row>
        <row r="558">
          <cell r="G558">
            <v>0</v>
          </cell>
          <cell r="J558">
            <v>0</v>
          </cell>
          <cell r="M558">
            <v>0</v>
          </cell>
          <cell r="P558">
            <v>0</v>
          </cell>
          <cell r="S558">
            <v>0</v>
          </cell>
          <cell r="V558">
            <v>0</v>
          </cell>
        </row>
        <row r="559">
          <cell r="G559">
            <v>0</v>
          </cell>
          <cell r="J559">
            <v>0</v>
          </cell>
          <cell r="M559">
            <v>0</v>
          </cell>
          <cell r="P559">
            <v>0</v>
          </cell>
          <cell r="S559">
            <v>0</v>
          </cell>
          <cell r="V559">
            <v>0</v>
          </cell>
        </row>
        <row r="560">
          <cell r="G560">
            <v>0</v>
          </cell>
          <cell r="J560">
            <v>0</v>
          </cell>
          <cell r="M560">
            <v>0</v>
          </cell>
          <cell r="P560">
            <v>0</v>
          </cell>
          <cell r="S560">
            <v>0</v>
          </cell>
          <cell r="V560">
            <v>0</v>
          </cell>
        </row>
        <row r="561">
          <cell r="G561">
            <v>0</v>
          </cell>
          <cell r="J561">
            <v>0</v>
          </cell>
          <cell r="M561">
            <v>0</v>
          </cell>
          <cell r="P561">
            <v>0</v>
          </cell>
          <cell r="S561">
            <v>0</v>
          </cell>
          <cell r="V561">
            <v>0</v>
          </cell>
        </row>
        <row r="562">
          <cell r="G562">
            <v>0</v>
          </cell>
          <cell r="J562">
            <v>0</v>
          </cell>
          <cell r="M562">
            <v>0</v>
          </cell>
          <cell r="P562">
            <v>0</v>
          </cell>
          <cell r="S562">
            <v>0</v>
          </cell>
          <cell r="V562">
            <v>0</v>
          </cell>
        </row>
        <row r="563">
          <cell r="G563">
            <v>0</v>
          </cell>
          <cell r="J563">
            <v>0</v>
          </cell>
          <cell r="M563">
            <v>0</v>
          </cell>
          <cell r="P563">
            <v>0</v>
          </cell>
          <cell r="S563">
            <v>0</v>
          </cell>
          <cell r="V563">
            <v>0</v>
          </cell>
        </row>
        <row r="564">
          <cell r="G564">
            <v>0</v>
          </cell>
          <cell r="J564">
            <v>0</v>
          </cell>
          <cell r="M564">
            <v>0</v>
          </cell>
          <cell r="P564">
            <v>0</v>
          </cell>
          <cell r="S564">
            <v>0</v>
          </cell>
          <cell r="V564">
            <v>0</v>
          </cell>
        </row>
        <row r="565">
          <cell r="G565">
            <v>0</v>
          </cell>
          <cell r="J565">
            <v>0</v>
          </cell>
          <cell r="M565">
            <v>0</v>
          </cell>
          <cell r="P565">
            <v>0</v>
          </cell>
          <cell r="S565">
            <v>0</v>
          </cell>
          <cell r="V565">
            <v>0</v>
          </cell>
        </row>
        <row r="566">
          <cell r="G566">
            <v>0</v>
          </cell>
          <cell r="J566">
            <v>0</v>
          </cell>
          <cell r="M566">
            <v>0</v>
          </cell>
          <cell r="P566">
            <v>0</v>
          </cell>
          <cell r="S566">
            <v>0</v>
          </cell>
          <cell r="V566">
            <v>0</v>
          </cell>
        </row>
        <row r="567">
          <cell r="G567">
            <v>0</v>
          </cell>
          <cell r="J567">
            <v>0</v>
          </cell>
          <cell r="M567">
            <v>0</v>
          </cell>
          <cell r="P567">
            <v>0</v>
          </cell>
          <cell r="S567">
            <v>0</v>
          </cell>
          <cell r="V567">
            <v>0</v>
          </cell>
        </row>
        <row r="568">
          <cell r="G568">
            <v>0</v>
          </cell>
          <cell r="J568">
            <v>0</v>
          </cell>
          <cell r="M568">
            <v>0</v>
          </cell>
          <cell r="P568">
            <v>0</v>
          </cell>
          <cell r="S568">
            <v>0</v>
          </cell>
          <cell r="V568">
            <v>0</v>
          </cell>
        </row>
        <row r="569">
          <cell r="G569">
            <v>0</v>
          </cell>
          <cell r="J569">
            <v>0</v>
          </cell>
          <cell r="M569">
            <v>0</v>
          </cell>
          <cell r="P569">
            <v>0</v>
          </cell>
          <cell r="S569">
            <v>0</v>
          </cell>
          <cell r="V569">
            <v>0</v>
          </cell>
        </row>
        <row r="570">
          <cell r="G570">
            <v>0</v>
          </cell>
          <cell r="J570">
            <v>0</v>
          </cell>
          <cell r="M570">
            <v>0</v>
          </cell>
          <cell r="P570">
            <v>0</v>
          </cell>
          <cell r="S570">
            <v>0</v>
          </cell>
          <cell r="V570">
            <v>0</v>
          </cell>
        </row>
        <row r="571">
          <cell r="G571">
            <v>0</v>
          </cell>
          <cell r="J571">
            <v>0</v>
          </cell>
          <cell r="M571">
            <v>0</v>
          </cell>
          <cell r="P571">
            <v>0</v>
          </cell>
          <cell r="S571">
            <v>0</v>
          </cell>
          <cell r="V571">
            <v>0</v>
          </cell>
        </row>
        <row r="572">
          <cell r="G572">
            <v>0</v>
          </cell>
          <cell r="J572">
            <v>0</v>
          </cell>
          <cell r="M572">
            <v>0</v>
          </cell>
          <cell r="P572">
            <v>0</v>
          </cell>
          <cell r="S572">
            <v>0</v>
          </cell>
          <cell r="V572">
            <v>0</v>
          </cell>
        </row>
        <row r="573">
          <cell r="G573">
            <v>0</v>
          </cell>
          <cell r="J573">
            <v>0</v>
          </cell>
          <cell r="M573">
            <v>0</v>
          </cell>
          <cell r="P573">
            <v>0</v>
          </cell>
          <cell r="S573">
            <v>0</v>
          </cell>
          <cell r="V573">
            <v>0</v>
          </cell>
        </row>
        <row r="574">
          <cell r="G574">
            <v>0</v>
          </cell>
          <cell r="J574">
            <v>0</v>
          </cell>
          <cell r="M574">
            <v>0</v>
          </cell>
          <cell r="P574">
            <v>0</v>
          </cell>
          <cell r="S574">
            <v>0</v>
          </cell>
          <cell r="V574">
            <v>0</v>
          </cell>
        </row>
        <row r="575">
          <cell r="G575">
            <v>0</v>
          </cell>
          <cell r="J575">
            <v>0</v>
          </cell>
          <cell r="M575">
            <v>0</v>
          </cell>
          <cell r="P575">
            <v>0</v>
          </cell>
          <cell r="S575">
            <v>0</v>
          </cell>
          <cell r="V575">
            <v>0</v>
          </cell>
        </row>
        <row r="576">
          <cell r="G576">
            <v>0</v>
          </cell>
          <cell r="J576">
            <v>0</v>
          </cell>
          <cell r="M576">
            <v>0</v>
          </cell>
          <cell r="P576">
            <v>0</v>
          </cell>
          <cell r="S576">
            <v>0</v>
          </cell>
          <cell r="V576">
            <v>0</v>
          </cell>
        </row>
        <row r="577">
          <cell r="G577">
            <v>0</v>
          </cell>
          <cell r="J577">
            <v>0</v>
          </cell>
          <cell r="M577">
            <v>0</v>
          </cell>
          <cell r="P577">
            <v>0</v>
          </cell>
          <cell r="S577">
            <v>0</v>
          </cell>
          <cell r="V577">
            <v>0</v>
          </cell>
        </row>
        <row r="578">
          <cell r="G578">
            <v>0</v>
          </cell>
          <cell r="J578">
            <v>0</v>
          </cell>
          <cell r="M578">
            <v>0</v>
          </cell>
          <cell r="P578">
            <v>0</v>
          </cell>
          <cell r="S578">
            <v>0</v>
          </cell>
          <cell r="V578">
            <v>0</v>
          </cell>
        </row>
        <row r="579">
          <cell r="G579">
            <v>0</v>
          </cell>
          <cell r="J579">
            <v>0</v>
          </cell>
          <cell r="M579">
            <v>0</v>
          </cell>
          <cell r="P579">
            <v>0</v>
          </cell>
          <cell r="S579">
            <v>0</v>
          </cell>
          <cell r="V579">
            <v>0</v>
          </cell>
        </row>
        <row r="580">
          <cell r="G580">
            <v>0</v>
          </cell>
          <cell r="J580">
            <v>0</v>
          </cell>
          <cell r="M580">
            <v>0</v>
          </cell>
          <cell r="P580">
            <v>0</v>
          </cell>
          <cell r="S580">
            <v>0</v>
          </cell>
          <cell r="V580">
            <v>0</v>
          </cell>
        </row>
        <row r="581">
          <cell r="G581">
            <v>0</v>
          </cell>
          <cell r="J581">
            <v>0</v>
          </cell>
          <cell r="M581">
            <v>0</v>
          </cell>
          <cell r="P581">
            <v>0</v>
          </cell>
          <cell r="S581">
            <v>0</v>
          </cell>
          <cell r="V581">
            <v>0</v>
          </cell>
        </row>
        <row r="582">
          <cell r="G582">
            <v>0</v>
          </cell>
          <cell r="J582">
            <v>0</v>
          </cell>
          <cell r="M582">
            <v>0</v>
          </cell>
          <cell r="P582">
            <v>0</v>
          </cell>
          <cell r="S582">
            <v>0</v>
          </cell>
          <cell r="V582">
            <v>0</v>
          </cell>
        </row>
        <row r="583">
          <cell r="G583">
            <v>0</v>
          </cell>
          <cell r="J583">
            <v>0</v>
          </cell>
          <cell r="M583">
            <v>0</v>
          </cell>
          <cell r="P583">
            <v>0</v>
          </cell>
          <cell r="S583">
            <v>0</v>
          </cell>
          <cell r="V583">
            <v>0</v>
          </cell>
        </row>
        <row r="584">
          <cell r="G584">
            <v>0</v>
          </cell>
          <cell r="J584">
            <v>0</v>
          </cell>
          <cell r="M584">
            <v>0</v>
          </cell>
          <cell r="P584">
            <v>0</v>
          </cell>
          <cell r="S584">
            <v>0</v>
          </cell>
          <cell r="V584">
            <v>0</v>
          </cell>
        </row>
        <row r="585">
          <cell r="G585">
            <v>0</v>
          </cell>
          <cell r="J585">
            <v>0</v>
          </cell>
          <cell r="M585">
            <v>0</v>
          </cell>
          <cell r="P585">
            <v>0</v>
          </cell>
          <cell r="S585">
            <v>0</v>
          </cell>
          <cell r="V585">
            <v>0</v>
          </cell>
        </row>
        <row r="586">
          <cell r="G586">
            <v>0</v>
          </cell>
          <cell r="J586">
            <v>0</v>
          </cell>
          <cell r="M586">
            <v>0</v>
          </cell>
          <cell r="P586">
            <v>0</v>
          </cell>
          <cell r="S586">
            <v>0</v>
          </cell>
          <cell r="V586">
            <v>0</v>
          </cell>
        </row>
        <row r="587">
          <cell r="G587">
            <v>0</v>
          </cell>
          <cell r="J587">
            <v>0</v>
          </cell>
          <cell r="M587">
            <v>0</v>
          </cell>
          <cell r="P587">
            <v>0</v>
          </cell>
          <cell r="S587">
            <v>0</v>
          </cell>
          <cell r="V587">
            <v>0</v>
          </cell>
        </row>
        <row r="588">
          <cell r="G588">
            <v>0</v>
          </cell>
          <cell r="J588">
            <v>0</v>
          </cell>
          <cell r="M588">
            <v>0</v>
          </cell>
          <cell r="P588">
            <v>0</v>
          </cell>
          <cell r="S588">
            <v>0</v>
          </cell>
          <cell r="V588">
            <v>0</v>
          </cell>
        </row>
        <row r="589">
          <cell r="G589">
            <v>0</v>
          </cell>
          <cell r="J589">
            <v>0</v>
          </cell>
          <cell r="M589">
            <v>0</v>
          </cell>
          <cell r="P589">
            <v>0</v>
          </cell>
          <cell r="S589">
            <v>0</v>
          </cell>
          <cell r="V589">
            <v>0</v>
          </cell>
        </row>
        <row r="590">
          <cell r="G590">
            <v>0</v>
          </cell>
          <cell r="J590">
            <v>0</v>
          </cell>
          <cell r="M590">
            <v>0</v>
          </cell>
          <cell r="P590">
            <v>0</v>
          </cell>
          <cell r="S590">
            <v>0</v>
          </cell>
          <cell r="V590">
            <v>0</v>
          </cell>
        </row>
        <row r="591">
          <cell r="G591">
            <v>0</v>
          </cell>
          <cell r="J591">
            <v>0</v>
          </cell>
          <cell r="M591">
            <v>0</v>
          </cell>
          <cell r="P591">
            <v>0</v>
          </cell>
          <cell r="S591">
            <v>0</v>
          </cell>
          <cell r="V591">
            <v>0</v>
          </cell>
        </row>
        <row r="592">
          <cell r="G592">
            <v>0</v>
          </cell>
          <cell r="J592">
            <v>0</v>
          </cell>
          <cell r="M592">
            <v>0</v>
          </cell>
          <cell r="P592">
            <v>0</v>
          </cell>
          <cell r="S592">
            <v>0</v>
          </cell>
          <cell r="V592">
            <v>0</v>
          </cell>
        </row>
        <row r="593">
          <cell r="G593">
            <v>0</v>
          </cell>
          <cell r="J593">
            <v>0</v>
          </cell>
          <cell r="M593">
            <v>0</v>
          </cell>
          <cell r="P593">
            <v>0</v>
          </cell>
          <cell r="S593">
            <v>0</v>
          </cell>
          <cell r="V593">
            <v>0</v>
          </cell>
        </row>
        <row r="594">
          <cell r="G594">
            <v>0</v>
          </cell>
          <cell r="J594">
            <v>0</v>
          </cell>
          <cell r="M594">
            <v>0</v>
          </cell>
          <cell r="P594">
            <v>0</v>
          </cell>
          <cell r="S594">
            <v>0</v>
          </cell>
          <cell r="V594">
            <v>0</v>
          </cell>
        </row>
        <row r="595">
          <cell r="G595">
            <v>0</v>
          </cell>
          <cell r="J595">
            <v>0</v>
          </cell>
          <cell r="M595">
            <v>0</v>
          </cell>
          <cell r="P595">
            <v>0</v>
          </cell>
          <cell r="S595">
            <v>0</v>
          </cell>
          <cell r="V595">
            <v>0</v>
          </cell>
        </row>
        <row r="596">
          <cell r="G596">
            <v>0</v>
          </cell>
          <cell r="J596">
            <v>0</v>
          </cell>
          <cell r="M596">
            <v>0</v>
          </cell>
          <cell r="P596">
            <v>0</v>
          </cell>
          <cell r="S596">
            <v>0</v>
          </cell>
          <cell r="V596">
            <v>0</v>
          </cell>
        </row>
        <row r="597">
          <cell r="G597">
            <v>0</v>
          </cell>
          <cell r="J597">
            <v>0</v>
          </cell>
          <cell r="M597">
            <v>0</v>
          </cell>
          <cell r="P597">
            <v>0</v>
          </cell>
          <cell r="S597">
            <v>0</v>
          </cell>
          <cell r="V597">
            <v>0</v>
          </cell>
        </row>
        <row r="598">
          <cell r="G598">
            <v>0</v>
          </cell>
          <cell r="J598">
            <v>0</v>
          </cell>
          <cell r="M598">
            <v>0</v>
          </cell>
          <cell r="P598">
            <v>0</v>
          </cell>
          <cell r="S598">
            <v>0</v>
          </cell>
          <cell r="V598">
            <v>0</v>
          </cell>
        </row>
        <row r="599">
          <cell r="G599">
            <v>0</v>
          </cell>
          <cell r="J599">
            <v>0</v>
          </cell>
          <cell r="M599">
            <v>0</v>
          </cell>
          <cell r="P599">
            <v>0</v>
          </cell>
          <cell r="S599">
            <v>0</v>
          </cell>
          <cell r="V599">
            <v>0</v>
          </cell>
        </row>
        <row r="600">
          <cell r="G600">
            <v>0</v>
          </cell>
          <cell r="J600">
            <v>0</v>
          </cell>
          <cell r="M600">
            <v>0</v>
          </cell>
          <cell r="P600">
            <v>0</v>
          </cell>
          <cell r="S600">
            <v>0</v>
          </cell>
          <cell r="V600">
            <v>0</v>
          </cell>
        </row>
        <row r="601">
          <cell r="G601">
            <v>0</v>
          </cell>
          <cell r="J601">
            <v>0</v>
          </cell>
          <cell r="M601">
            <v>0</v>
          </cell>
          <cell r="P601">
            <v>0</v>
          </cell>
          <cell r="S601">
            <v>0</v>
          </cell>
          <cell r="V601">
            <v>0</v>
          </cell>
        </row>
        <row r="602">
          <cell r="G602">
            <v>0</v>
          </cell>
          <cell r="J602">
            <v>0</v>
          </cell>
          <cell r="M602">
            <v>0</v>
          </cell>
          <cell r="P602">
            <v>0</v>
          </cell>
          <cell r="S602">
            <v>0</v>
          </cell>
          <cell r="V602">
            <v>0</v>
          </cell>
        </row>
        <row r="603">
          <cell r="G603">
            <v>0</v>
          </cell>
          <cell r="J603">
            <v>0</v>
          </cell>
          <cell r="M603">
            <v>0</v>
          </cell>
          <cell r="P603">
            <v>0</v>
          </cell>
          <cell r="S603">
            <v>0</v>
          </cell>
          <cell r="V603">
            <v>0</v>
          </cell>
        </row>
        <row r="604">
          <cell r="G604">
            <v>0</v>
          </cell>
          <cell r="J604">
            <v>0</v>
          </cell>
          <cell r="M604">
            <v>0</v>
          </cell>
          <cell r="P604">
            <v>0</v>
          </cell>
          <cell r="S604">
            <v>0</v>
          </cell>
          <cell r="V604">
            <v>0</v>
          </cell>
        </row>
        <row r="605">
          <cell r="G605">
            <v>0</v>
          </cell>
          <cell r="J605">
            <v>0</v>
          </cell>
          <cell r="M605">
            <v>0</v>
          </cell>
          <cell r="P605">
            <v>0</v>
          </cell>
          <cell r="S605">
            <v>0</v>
          </cell>
          <cell r="V605">
            <v>0</v>
          </cell>
        </row>
        <row r="606">
          <cell r="G606">
            <v>0</v>
          </cell>
          <cell r="J606">
            <v>0</v>
          </cell>
          <cell r="M606">
            <v>0</v>
          </cell>
          <cell r="P606">
            <v>0</v>
          </cell>
          <cell r="S606">
            <v>0</v>
          </cell>
          <cell r="V606">
            <v>0</v>
          </cell>
        </row>
        <row r="607">
          <cell r="G607">
            <v>0</v>
          </cell>
          <cell r="J607">
            <v>0</v>
          </cell>
          <cell r="M607">
            <v>0</v>
          </cell>
          <cell r="P607">
            <v>0</v>
          </cell>
          <cell r="S607">
            <v>0</v>
          </cell>
          <cell r="V607">
            <v>0</v>
          </cell>
        </row>
        <row r="608">
          <cell r="G608">
            <v>0</v>
          </cell>
          <cell r="J608">
            <v>0</v>
          </cell>
          <cell r="M608">
            <v>0</v>
          </cell>
          <cell r="P608">
            <v>0</v>
          </cell>
          <cell r="S608">
            <v>0</v>
          </cell>
          <cell r="V608">
            <v>0</v>
          </cell>
        </row>
        <row r="609">
          <cell r="G609">
            <v>0</v>
          </cell>
          <cell r="J609">
            <v>0</v>
          </cell>
          <cell r="M609">
            <v>0</v>
          </cell>
          <cell r="P609">
            <v>0</v>
          </cell>
          <cell r="S609">
            <v>0</v>
          </cell>
          <cell r="V609">
            <v>0</v>
          </cell>
        </row>
        <row r="610">
          <cell r="G610">
            <v>0</v>
          </cell>
          <cell r="J610">
            <v>0</v>
          </cell>
          <cell r="M610">
            <v>0</v>
          </cell>
          <cell r="P610">
            <v>0</v>
          </cell>
          <cell r="S610">
            <v>0</v>
          </cell>
          <cell r="V610">
            <v>0</v>
          </cell>
        </row>
        <row r="611">
          <cell r="G611">
            <v>0</v>
          </cell>
          <cell r="J611">
            <v>0</v>
          </cell>
          <cell r="M611">
            <v>0</v>
          </cell>
          <cell r="P611">
            <v>0</v>
          </cell>
          <cell r="S611">
            <v>0</v>
          </cell>
          <cell r="V611">
            <v>0</v>
          </cell>
        </row>
        <row r="612">
          <cell r="G612">
            <v>0</v>
          </cell>
          <cell r="J612">
            <v>0</v>
          </cell>
          <cell r="M612">
            <v>0</v>
          </cell>
          <cell r="P612">
            <v>0</v>
          </cell>
          <cell r="S612">
            <v>0</v>
          </cell>
          <cell r="V612">
            <v>0</v>
          </cell>
        </row>
        <row r="613">
          <cell r="G613">
            <v>0</v>
          </cell>
          <cell r="J613">
            <v>0</v>
          </cell>
          <cell r="M613">
            <v>0</v>
          </cell>
          <cell r="P613">
            <v>0</v>
          </cell>
          <cell r="S613">
            <v>0</v>
          </cell>
          <cell r="V613">
            <v>0</v>
          </cell>
        </row>
        <row r="614">
          <cell r="G614">
            <v>0</v>
          </cell>
          <cell r="J614">
            <v>0</v>
          </cell>
          <cell r="M614">
            <v>0</v>
          </cell>
          <cell r="P614">
            <v>0</v>
          </cell>
          <cell r="S614">
            <v>0</v>
          </cell>
          <cell r="V614">
            <v>0</v>
          </cell>
        </row>
        <row r="615">
          <cell r="G615">
            <v>0</v>
          </cell>
          <cell r="J615">
            <v>0</v>
          </cell>
          <cell r="M615">
            <v>0</v>
          </cell>
          <cell r="P615">
            <v>0</v>
          </cell>
          <cell r="S615">
            <v>0</v>
          </cell>
          <cell r="V615">
            <v>0</v>
          </cell>
        </row>
        <row r="616">
          <cell r="G616">
            <v>0</v>
          </cell>
          <cell r="J616">
            <v>0</v>
          </cell>
          <cell r="M616">
            <v>0</v>
          </cell>
          <cell r="P616">
            <v>0</v>
          </cell>
          <cell r="S616">
            <v>0</v>
          </cell>
          <cell r="V616">
            <v>0</v>
          </cell>
        </row>
        <row r="617">
          <cell r="G617">
            <v>0</v>
          </cell>
          <cell r="J617">
            <v>0</v>
          </cell>
          <cell r="M617">
            <v>0</v>
          </cell>
          <cell r="P617">
            <v>0</v>
          </cell>
          <cell r="S617">
            <v>0</v>
          </cell>
          <cell r="V617">
            <v>0</v>
          </cell>
        </row>
        <row r="618">
          <cell r="G618">
            <v>0</v>
          </cell>
          <cell r="J618">
            <v>0</v>
          </cell>
          <cell r="M618">
            <v>0</v>
          </cell>
          <cell r="P618">
            <v>0</v>
          </cell>
          <cell r="S618">
            <v>0</v>
          </cell>
          <cell r="V618">
            <v>0</v>
          </cell>
        </row>
        <row r="619">
          <cell r="G619">
            <v>0</v>
          </cell>
          <cell r="J619">
            <v>0</v>
          </cell>
          <cell r="M619">
            <v>0</v>
          </cell>
          <cell r="P619">
            <v>0</v>
          </cell>
          <cell r="S619">
            <v>0</v>
          </cell>
          <cell r="V619">
            <v>0</v>
          </cell>
        </row>
        <row r="620">
          <cell r="G620">
            <v>0</v>
          </cell>
          <cell r="J620">
            <v>0</v>
          </cell>
          <cell r="M620">
            <v>0</v>
          </cell>
          <cell r="P620">
            <v>0</v>
          </cell>
          <cell r="S620">
            <v>0</v>
          </cell>
          <cell r="V620">
            <v>0</v>
          </cell>
        </row>
        <row r="621">
          <cell r="G621">
            <v>0</v>
          </cell>
          <cell r="J621">
            <v>0</v>
          </cell>
          <cell r="M621">
            <v>0</v>
          </cell>
          <cell r="P621">
            <v>0</v>
          </cell>
          <cell r="S621">
            <v>0</v>
          </cell>
          <cell r="V621">
            <v>0</v>
          </cell>
        </row>
        <row r="622">
          <cell r="G622">
            <v>0</v>
          </cell>
          <cell r="J622">
            <v>0</v>
          </cell>
          <cell r="M622">
            <v>0</v>
          </cell>
          <cell r="P622">
            <v>0</v>
          </cell>
          <cell r="S622">
            <v>0</v>
          </cell>
          <cell r="V622">
            <v>0</v>
          </cell>
        </row>
        <row r="623">
          <cell r="G623">
            <v>0</v>
          </cell>
          <cell r="J623">
            <v>0</v>
          </cell>
          <cell r="M623">
            <v>0</v>
          </cell>
          <cell r="P623">
            <v>0</v>
          </cell>
          <cell r="S623">
            <v>0</v>
          </cell>
          <cell r="V623">
            <v>0</v>
          </cell>
        </row>
        <row r="624">
          <cell r="G624">
            <v>0</v>
          </cell>
          <cell r="J624">
            <v>0</v>
          </cell>
          <cell r="M624">
            <v>0</v>
          </cell>
          <cell r="P624">
            <v>0</v>
          </cell>
          <cell r="S624">
            <v>0</v>
          </cell>
          <cell r="V624">
            <v>0</v>
          </cell>
        </row>
        <row r="625">
          <cell r="G625">
            <v>0</v>
          </cell>
          <cell r="J625">
            <v>0</v>
          </cell>
          <cell r="M625">
            <v>0</v>
          </cell>
          <cell r="P625">
            <v>0</v>
          </cell>
          <cell r="S625">
            <v>0</v>
          </cell>
          <cell r="V625">
            <v>0</v>
          </cell>
        </row>
        <row r="626">
          <cell r="G626">
            <v>0</v>
          </cell>
          <cell r="J626">
            <v>0</v>
          </cell>
          <cell r="M626">
            <v>0</v>
          </cell>
          <cell r="P626">
            <v>0</v>
          </cell>
          <cell r="S626">
            <v>0</v>
          </cell>
          <cell r="V626">
            <v>0</v>
          </cell>
        </row>
        <row r="627">
          <cell r="G627">
            <v>0</v>
          </cell>
          <cell r="J627">
            <v>0</v>
          </cell>
          <cell r="M627">
            <v>0</v>
          </cell>
          <cell r="P627">
            <v>0</v>
          </cell>
          <cell r="S627">
            <v>0</v>
          </cell>
          <cell r="V627">
            <v>0</v>
          </cell>
        </row>
        <row r="628">
          <cell r="G628">
            <v>0</v>
          </cell>
          <cell r="J628">
            <v>0</v>
          </cell>
          <cell r="M628">
            <v>0</v>
          </cell>
          <cell r="P628">
            <v>0</v>
          </cell>
          <cell r="S628">
            <v>0</v>
          </cell>
          <cell r="V628">
            <v>0</v>
          </cell>
        </row>
        <row r="629">
          <cell r="G629">
            <v>0</v>
          </cell>
          <cell r="J629">
            <v>0</v>
          </cell>
          <cell r="M629">
            <v>0</v>
          </cell>
          <cell r="P629">
            <v>0</v>
          </cell>
          <cell r="S629">
            <v>0</v>
          </cell>
          <cell r="V629">
            <v>0</v>
          </cell>
        </row>
        <row r="630">
          <cell r="G630">
            <v>0</v>
          </cell>
          <cell r="J630">
            <v>0</v>
          </cell>
          <cell r="M630">
            <v>0</v>
          </cell>
          <cell r="P630">
            <v>0</v>
          </cell>
          <cell r="S630">
            <v>0</v>
          </cell>
          <cell r="V630">
            <v>0</v>
          </cell>
        </row>
        <row r="631">
          <cell r="G631">
            <v>0</v>
          </cell>
          <cell r="J631">
            <v>0</v>
          </cell>
          <cell r="M631">
            <v>0</v>
          </cell>
          <cell r="P631">
            <v>0</v>
          </cell>
          <cell r="S631">
            <v>0</v>
          </cell>
          <cell r="V631">
            <v>0</v>
          </cell>
        </row>
        <row r="632">
          <cell r="G632">
            <v>0</v>
          </cell>
          <cell r="J632">
            <v>0</v>
          </cell>
          <cell r="M632">
            <v>0</v>
          </cell>
          <cell r="P632">
            <v>0</v>
          </cell>
          <cell r="S632">
            <v>0</v>
          </cell>
          <cell r="V632">
            <v>0</v>
          </cell>
        </row>
        <row r="633">
          <cell r="G633">
            <v>0</v>
          </cell>
          <cell r="J633">
            <v>0</v>
          </cell>
          <cell r="M633">
            <v>0</v>
          </cell>
          <cell r="P633">
            <v>0</v>
          </cell>
          <cell r="S633">
            <v>0</v>
          </cell>
          <cell r="V633">
            <v>0</v>
          </cell>
        </row>
        <row r="634">
          <cell r="G634">
            <v>0</v>
          </cell>
          <cell r="J634">
            <v>0</v>
          </cell>
          <cell r="M634">
            <v>0</v>
          </cell>
          <cell r="P634">
            <v>0</v>
          </cell>
          <cell r="S634">
            <v>0</v>
          </cell>
          <cell r="V634">
            <v>0</v>
          </cell>
        </row>
        <row r="635">
          <cell r="G635">
            <v>0</v>
          </cell>
          <cell r="J635">
            <v>0</v>
          </cell>
          <cell r="M635">
            <v>0</v>
          </cell>
          <cell r="P635">
            <v>0</v>
          </cell>
          <cell r="S635">
            <v>0</v>
          </cell>
          <cell r="V635">
            <v>0</v>
          </cell>
        </row>
        <row r="636">
          <cell r="G636">
            <v>0</v>
          </cell>
          <cell r="J636">
            <v>0</v>
          </cell>
          <cell r="M636">
            <v>0</v>
          </cell>
          <cell r="P636">
            <v>0</v>
          </cell>
          <cell r="S636">
            <v>0</v>
          </cell>
          <cell r="V636">
            <v>0</v>
          </cell>
        </row>
        <row r="637">
          <cell r="G637">
            <v>0</v>
          </cell>
          <cell r="J637">
            <v>0</v>
          </cell>
          <cell r="M637">
            <v>0</v>
          </cell>
          <cell r="P637">
            <v>0</v>
          </cell>
          <cell r="S637">
            <v>0</v>
          </cell>
          <cell r="V637">
            <v>0</v>
          </cell>
        </row>
        <row r="638">
          <cell r="G638">
            <v>0</v>
          </cell>
          <cell r="J638">
            <v>0</v>
          </cell>
          <cell r="M638">
            <v>0</v>
          </cell>
          <cell r="P638">
            <v>0</v>
          </cell>
          <cell r="S638">
            <v>0</v>
          </cell>
          <cell r="V638">
            <v>0</v>
          </cell>
        </row>
        <row r="639">
          <cell r="G639">
            <v>0</v>
          </cell>
          <cell r="J639">
            <v>0</v>
          </cell>
          <cell r="M639">
            <v>0</v>
          </cell>
          <cell r="P639">
            <v>0</v>
          </cell>
          <cell r="S639">
            <v>0</v>
          </cell>
          <cell r="V639">
            <v>0</v>
          </cell>
        </row>
        <row r="640">
          <cell r="G640">
            <v>0</v>
          </cell>
          <cell r="J640">
            <v>0</v>
          </cell>
          <cell r="M640">
            <v>0</v>
          </cell>
          <cell r="P640">
            <v>0</v>
          </cell>
          <cell r="S640">
            <v>0</v>
          </cell>
          <cell r="V640">
            <v>0</v>
          </cell>
        </row>
        <row r="641">
          <cell r="G641">
            <v>0</v>
          </cell>
          <cell r="J641">
            <v>0</v>
          </cell>
          <cell r="M641">
            <v>0</v>
          </cell>
          <cell r="P641">
            <v>0</v>
          </cell>
          <cell r="S641">
            <v>0</v>
          </cell>
          <cell r="V641">
            <v>0</v>
          </cell>
        </row>
        <row r="642">
          <cell r="G642">
            <v>0</v>
          </cell>
          <cell r="J642">
            <v>0</v>
          </cell>
          <cell r="M642">
            <v>0</v>
          </cell>
          <cell r="P642">
            <v>0</v>
          </cell>
          <cell r="S642">
            <v>0</v>
          </cell>
          <cell r="V642">
            <v>0</v>
          </cell>
        </row>
        <row r="643">
          <cell r="G643">
            <v>0</v>
          </cell>
          <cell r="J643">
            <v>0</v>
          </cell>
          <cell r="M643">
            <v>0</v>
          </cell>
          <cell r="P643">
            <v>0</v>
          </cell>
          <cell r="S643">
            <v>0</v>
          </cell>
          <cell r="V643">
            <v>0</v>
          </cell>
        </row>
        <row r="644">
          <cell r="G644">
            <v>0</v>
          </cell>
          <cell r="J644">
            <v>0</v>
          </cell>
          <cell r="M644">
            <v>0</v>
          </cell>
          <cell r="P644">
            <v>0</v>
          </cell>
          <cell r="S644">
            <v>0</v>
          </cell>
          <cell r="V644">
            <v>0</v>
          </cell>
        </row>
        <row r="645">
          <cell r="G645">
            <v>0</v>
          </cell>
          <cell r="J645">
            <v>0</v>
          </cell>
          <cell r="M645">
            <v>0</v>
          </cell>
          <cell r="P645">
            <v>0</v>
          </cell>
          <cell r="S645">
            <v>0</v>
          </cell>
          <cell r="V645">
            <v>0</v>
          </cell>
        </row>
        <row r="646">
          <cell r="G646">
            <v>0</v>
          </cell>
          <cell r="J646">
            <v>0</v>
          </cell>
          <cell r="M646">
            <v>0</v>
          </cell>
          <cell r="P646">
            <v>0</v>
          </cell>
          <cell r="S646">
            <v>0</v>
          </cell>
          <cell r="V646">
            <v>0</v>
          </cell>
        </row>
        <row r="647">
          <cell r="G647">
            <v>0</v>
          </cell>
          <cell r="J647">
            <v>0</v>
          </cell>
          <cell r="M647">
            <v>0</v>
          </cell>
          <cell r="P647">
            <v>0</v>
          </cell>
          <cell r="S647">
            <v>0</v>
          </cell>
          <cell r="V647">
            <v>0</v>
          </cell>
        </row>
        <row r="648">
          <cell r="G648">
            <v>0</v>
          </cell>
          <cell r="J648">
            <v>0</v>
          </cell>
          <cell r="M648">
            <v>0</v>
          </cell>
          <cell r="P648">
            <v>0</v>
          </cell>
          <cell r="S648">
            <v>0</v>
          </cell>
          <cell r="V648">
            <v>0</v>
          </cell>
        </row>
        <row r="649">
          <cell r="G649">
            <v>0</v>
          </cell>
          <cell r="J649">
            <v>0</v>
          </cell>
          <cell r="M649">
            <v>0</v>
          </cell>
          <cell r="P649">
            <v>0</v>
          </cell>
          <cell r="S649">
            <v>0</v>
          </cell>
          <cell r="V649">
            <v>0</v>
          </cell>
        </row>
        <row r="650">
          <cell r="G650">
            <v>0</v>
          </cell>
          <cell r="J650">
            <v>0</v>
          </cell>
          <cell r="M650">
            <v>0</v>
          </cell>
          <cell r="P650">
            <v>0</v>
          </cell>
          <cell r="S650">
            <v>0</v>
          </cell>
          <cell r="V650">
            <v>0</v>
          </cell>
        </row>
        <row r="651">
          <cell r="G651">
            <v>0</v>
          </cell>
          <cell r="J651">
            <v>0</v>
          </cell>
          <cell r="M651">
            <v>0</v>
          </cell>
          <cell r="P651">
            <v>0</v>
          </cell>
          <cell r="S651">
            <v>0</v>
          </cell>
          <cell r="V651">
            <v>0</v>
          </cell>
        </row>
        <row r="652">
          <cell r="G652">
            <v>0</v>
          </cell>
          <cell r="J652">
            <v>0</v>
          </cell>
          <cell r="M652">
            <v>0</v>
          </cell>
          <cell r="P652">
            <v>0</v>
          </cell>
          <cell r="S652">
            <v>0</v>
          </cell>
          <cell r="V652">
            <v>0</v>
          </cell>
        </row>
        <row r="653">
          <cell r="G653">
            <v>0</v>
          </cell>
          <cell r="J653">
            <v>0</v>
          </cell>
          <cell r="M653">
            <v>0</v>
          </cell>
          <cell r="P653">
            <v>0</v>
          </cell>
          <cell r="S653">
            <v>0</v>
          </cell>
          <cell r="V653">
            <v>0</v>
          </cell>
        </row>
        <row r="654">
          <cell r="G654">
            <v>0</v>
          </cell>
          <cell r="J654">
            <v>0</v>
          </cell>
          <cell r="M654">
            <v>0</v>
          </cell>
          <cell r="P654">
            <v>0</v>
          </cell>
          <cell r="S654">
            <v>0</v>
          </cell>
          <cell r="V654">
            <v>0</v>
          </cell>
        </row>
        <row r="655">
          <cell r="G655">
            <v>0</v>
          </cell>
          <cell r="J655">
            <v>0</v>
          </cell>
          <cell r="M655">
            <v>0</v>
          </cell>
          <cell r="P655">
            <v>0</v>
          </cell>
          <cell r="S655">
            <v>0</v>
          </cell>
          <cell r="V655">
            <v>0</v>
          </cell>
        </row>
        <row r="656">
          <cell r="G656">
            <v>0</v>
          </cell>
          <cell r="J656">
            <v>0</v>
          </cell>
          <cell r="M656">
            <v>0</v>
          </cell>
          <cell r="P656">
            <v>0</v>
          </cell>
          <cell r="S656">
            <v>0</v>
          </cell>
          <cell r="V656">
            <v>0</v>
          </cell>
        </row>
        <row r="657">
          <cell r="G657">
            <v>0</v>
          </cell>
          <cell r="J657">
            <v>0</v>
          </cell>
          <cell r="M657">
            <v>0</v>
          </cell>
          <cell r="P657">
            <v>0</v>
          </cell>
          <cell r="S657">
            <v>0</v>
          </cell>
          <cell r="V657">
            <v>0</v>
          </cell>
        </row>
        <row r="658">
          <cell r="G658">
            <v>0</v>
          </cell>
          <cell r="J658">
            <v>0</v>
          </cell>
          <cell r="M658">
            <v>0</v>
          </cell>
          <cell r="P658">
            <v>0</v>
          </cell>
          <cell r="S658">
            <v>0</v>
          </cell>
          <cell r="V658">
            <v>0</v>
          </cell>
        </row>
        <row r="659">
          <cell r="G659">
            <v>0</v>
          </cell>
          <cell r="J659">
            <v>0</v>
          </cell>
          <cell r="M659">
            <v>0</v>
          </cell>
          <cell r="P659">
            <v>0</v>
          </cell>
          <cell r="S659">
            <v>0</v>
          </cell>
          <cell r="V659">
            <v>0</v>
          </cell>
        </row>
        <row r="660">
          <cell r="G660">
            <v>0</v>
          </cell>
          <cell r="J660">
            <v>0</v>
          </cell>
          <cell r="M660">
            <v>0</v>
          </cell>
          <cell r="P660">
            <v>0</v>
          </cell>
          <cell r="S660">
            <v>0</v>
          </cell>
          <cell r="V660">
            <v>0</v>
          </cell>
        </row>
        <row r="661">
          <cell r="G661">
            <v>0</v>
          </cell>
          <cell r="J661">
            <v>0</v>
          </cell>
          <cell r="M661">
            <v>0</v>
          </cell>
          <cell r="P661">
            <v>0</v>
          </cell>
          <cell r="S661">
            <v>0</v>
          </cell>
          <cell r="V661">
            <v>0</v>
          </cell>
        </row>
        <row r="662">
          <cell r="G662">
            <v>0</v>
          </cell>
          <cell r="J662">
            <v>0</v>
          </cell>
          <cell r="M662">
            <v>0</v>
          </cell>
          <cell r="P662">
            <v>0</v>
          </cell>
          <cell r="S662">
            <v>0</v>
          </cell>
          <cell r="V662">
            <v>0</v>
          </cell>
        </row>
        <row r="663">
          <cell r="G663">
            <v>0</v>
          </cell>
          <cell r="J663">
            <v>0</v>
          </cell>
          <cell r="M663">
            <v>0</v>
          </cell>
          <cell r="P663">
            <v>0</v>
          </cell>
          <cell r="S663">
            <v>0</v>
          </cell>
          <cell r="V663">
            <v>0</v>
          </cell>
        </row>
        <row r="664">
          <cell r="G664">
            <v>0</v>
          </cell>
          <cell r="J664">
            <v>0</v>
          </cell>
          <cell r="M664">
            <v>0</v>
          </cell>
          <cell r="P664">
            <v>0</v>
          </cell>
          <cell r="S664">
            <v>0</v>
          </cell>
          <cell r="V664">
            <v>0</v>
          </cell>
        </row>
        <row r="665">
          <cell r="G665">
            <v>0</v>
          </cell>
          <cell r="J665">
            <v>0</v>
          </cell>
          <cell r="M665">
            <v>0</v>
          </cell>
          <cell r="P665">
            <v>0</v>
          </cell>
          <cell r="S665">
            <v>0</v>
          </cell>
          <cell r="V665">
            <v>0</v>
          </cell>
        </row>
        <row r="666">
          <cell r="G666">
            <v>0</v>
          </cell>
          <cell r="J666">
            <v>0</v>
          </cell>
          <cell r="M666">
            <v>0</v>
          </cell>
          <cell r="P666">
            <v>0</v>
          </cell>
          <cell r="S666">
            <v>0</v>
          </cell>
          <cell r="V666">
            <v>0</v>
          </cell>
        </row>
        <row r="667">
          <cell r="G667">
            <v>0</v>
          </cell>
          <cell r="J667">
            <v>0</v>
          </cell>
          <cell r="M667">
            <v>0</v>
          </cell>
          <cell r="P667">
            <v>0</v>
          </cell>
          <cell r="S667">
            <v>0</v>
          </cell>
          <cell r="V667">
            <v>0</v>
          </cell>
        </row>
        <row r="668">
          <cell r="G668">
            <v>0</v>
          </cell>
          <cell r="J668">
            <v>0</v>
          </cell>
          <cell r="M668">
            <v>0</v>
          </cell>
          <cell r="P668">
            <v>0</v>
          </cell>
          <cell r="S668">
            <v>0</v>
          </cell>
          <cell r="V668">
            <v>0</v>
          </cell>
        </row>
        <row r="669">
          <cell r="G669">
            <v>0</v>
          </cell>
          <cell r="J669">
            <v>0</v>
          </cell>
          <cell r="M669">
            <v>0</v>
          </cell>
          <cell r="P669">
            <v>0</v>
          </cell>
          <cell r="S669">
            <v>0</v>
          </cell>
          <cell r="V669">
            <v>0</v>
          </cell>
        </row>
        <row r="670">
          <cell r="G670">
            <v>0</v>
          </cell>
          <cell r="J670">
            <v>0</v>
          </cell>
          <cell r="M670">
            <v>0</v>
          </cell>
          <cell r="P670">
            <v>0</v>
          </cell>
          <cell r="S670">
            <v>0</v>
          </cell>
          <cell r="V670">
            <v>0</v>
          </cell>
        </row>
        <row r="671">
          <cell r="G671">
            <v>0</v>
          </cell>
          <cell r="J671">
            <v>0</v>
          </cell>
          <cell r="M671">
            <v>0</v>
          </cell>
          <cell r="P671">
            <v>0</v>
          </cell>
          <cell r="S671">
            <v>0</v>
          </cell>
          <cell r="V671">
            <v>0</v>
          </cell>
        </row>
        <row r="672">
          <cell r="G672">
            <v>0</v>
          </cell>
          <cell r="J672">
            <v>0</v>
          </cell>
          <cell r="M672">
            <v>0</v>
          </cell>
          <cell r="P672">
            <v>0</v>
          </cell>
          <cell r="S672">
            <v>0</v>
          </cell>
          <cell r="V672">
            <v>0</v>
          </cell>
        </row>
        <row r="673">
          <cell r="G673">
            <v>0</v>
          </cell>
          <cell r="J673">
            <v>0</v>
          </cell>
          <cell r="M673">
            <v>0</v>
          </cell>
          <cell r="P673">
            <v>0</v>
          </cell>
          <cell r="S673">
            <v>0</v>
          </cell>
          <cell r="V673">
            <v>0</v>
          </cell>
        </row>
        <row r="674">
          <cell r="G674">
            <v>0</v>
          </cell>
          <cell r="J674">
            <v>0</v>
          </cell>
          <cell r="M674">
            <v>0</v>
          </cell>
          <cell r="P674">
            <v>0</v>
          </cell>
          <cell r="S674">
            <v>0</v>
          </cell>
          <cell r="V674">
            <v>0</v>
          </cell>
        </row>
        <row r="675">
          <cell r="G675">
            <v>0</v>
          </cell>
          <cell r="J675">
            <v>0</v>
          </cell>
          <cell r="M675">
            <v>0</v>
          </cell>
          <cell r="P675">
            <v>0</v>
          </cell>
          <cell r="S675">
            <v>0</v>
          </cell>
          <cell r="V675">
            <v>0</v>
          </cell>
        </row>
        <row r="676">
          <cell r="G676">
            <v>0</v>
          </cell>
          <cell r="J676">
            <v>0</v>
          </cell>
          <cell r="M676">
            <v>0</v>
          </cell>
          <cell r="P676">
            <v>0</v>
          </cell>
          <cell r="S676">
            <v>0</v>
          </cell>
          <cell r="V676">
            <v>0</v>
          </cell>
        </row>
        <row r="677">
          <cell r="G677">
            <v>0</v>
          </cell>
          <cell r="J677">
            <v>0</v>
          </cell>
          <cell r="M677">
            <v>0</v>
          </cell>
          <cell r="P677">
            <v>0</v>
          </cell>
          <cell r="S677">
            <v>0</v>
          </cell>
          <cell r="V677">
            <v>0</v>
          </cell>
        </row>
        <row r="678">
          <cell r="G678">
            <v>0</v>
          </cell>
          <cell r="J678">
            <v>0</v>
          </cell>
          <cell r="M678">
            <v>0</v>
          </cell>
          <cell r="P678">
            <v>0</v>
          </cell>
          <cell r="S678">
            <v>0</v>
          </cell>
          <cell r="V678">
            <v>0</v>
          </cell>
        </row>
        <row r="679">
          <cell r="G679">
            <v>0</v>
          </cell>
          <cell r="J679">
            <v>0</v>
          </cell>
          <cell r="M679">
            <v>0</v>
          </cell>
          <cell r="P679">
            <v>0</v>
          </cell>
          <cell r="S679">
            <v>0</v>
          </cell>
          <cell r="V679">
            <v>0</v>
          </cell>
        </row>
        <row r="680">
          <cell r="G680">
            <v>0</v>
          </cell>
          <cell r="J680">
            <v>0</v>
          </cell>
          <cell r="M680">
            <v>0</v>
          </cell>
          <cell r="P680">
            <v>0</v>
          </cell>
          <cell r="S680">
            <v>0</v>
          </cell>
          <cell r="V680">
            <v>0</v>
          </cell>
        </row>
        <row r="681">
          <cell r="G681">
            <v>0</v>
          </cell>
          <cell r="J681">
            <v>0</v>
          </cell>
          <cell r="M681">
            <v>0</v>
          </cell>
          <cell r="P681">
            <v>0</v>
          </cell>
          <cell r="S681">
            <v>0</v>
          </cell>
          <cell r="V681">
            <v>0</v>
          </cell>
        </row>
        <row r="682">
          <cell r="G682">
            <v>0</v>
          </cell>
          <cell r="J682">
            <v>0</v>
          </cell>
          <cell r="M682">
            <v>0</v>
          </cell>
          <cell r="P682">
            <v>0</v>
          </cell>
          <cell r="S682">
            <v>0</v>
          </cell>
          <cell r="V682">
            <v>0</v>
          </cell>
        </row>
        <row r="683">
          <cell r="G683">
            <v>0</v>
          </cell>
          <cell r="J683">
            <v>0</v>
          </cell>
          <cell r="M683">
            <v>0</v>
          </cell>
          <cell r="P683">
            <v>0</v>
          </cell>
          <cell r="S683">
            <v>0</v>
          </cell>
          <cell r="V683">
            <v>0</v>
          </cell>
        </row>
        <row r="684">
          <cell r="G684">
            <v>0</v>
          </cell>
          <cell r="J684">
            <v>0</v>
          </cell>
          <cell r="M684">
            <v>0</v>
          </cell>
          <cell r="P684">
            <v>0</v>
          </cell>
          <cell r="S684">
            <v>0</v>
          </cell>
          <cell r="V684">
            <v>0</v>
          </cell>
        </row>
        <row r="685">
          <cell r="G685">
            <v>0</v>
          </cell>
          <cell r="J685">
            <v>0</v>
          </cell>
          <cell r="M685">
            <v>0</v>
          </cell>
          <cell r="P685">
            <v>0</v>
          </cell>
          <cell r="S685">
            <v>0</v>
          </cell>
          <cell r="V685">
            <v>0</v>
          </cell>
        </row>
        <row r="686">
          <cell r="G686">
            <v>0</v>
          </cell>
          <cell r="J686">
            <v>0</v>
          </cell>
          <cell r="M686">
            <v>0</v>
          </cell>
          <cell r="P686">
            <v>0</v>
          </cell>
          <cell r="S686">
            <v>0</v>
          </cell>
          <cell r="V686">
            <v>0</v>
          </cell>
        </row>
        <row r="687">
          <cell r="G687">
            <v>0</v>
          </cell>
          <cell r="J687">
            <v>0</v>
          </cell>
          <cell r="M687">
            <v>0</v>
          </cell>
          <cell r="P687">
            <v>0</v>
          </cell>
          <cell r="S687">
            <v>0</v>
          </cell>
          <cell r="V687">
            <v>0</v>
          </cell>
        </row>
        <row r="688">
          <cell r="G688">
            <v>0</v>
          </cell>
          <cell r="J688">
            <v>0</v>
          </cell>
          <cell r="M688">
            <v>0</v>
          </cell>
          <cell r="P688">
            <v>0</v>
          </cell>
          <cell r="S688">
            <v>0</v>
          </cell>
          <cell r="V688">
            <v>0</v>
          </cell>
        </row>
        <row r="689">
          <cell r="G689">
            <v>0</v>
          </cell>
          <cell r="J689">
            <v>0</v>
          </cell>
          <cell r="M689">
            <v>0</v>
          </cell>
          <cell r="P689">
            <v>0</v>
          </cell>
          <cell r="S689">
            <v>0</v>
          </cell>
          <cell r="V689">
            <v>0</v>
          </cell>
        </row>
        <row r="690">
          <cell r="G690">
            <v>0</v>
          </cell>
          <cell r="J690">
            <v>0</v>
          </cell>
          <cell r="M690">
            <v>0</v>
          </cell>
          <cell r="P690">
            <v>0</v>
          </cell>
          <cell r="S690">
            <v>0</v>
          </cell>
          <cell r="V690">
            <v>0</v>
          </cell>
        </row>
        <row r="691">
          <cell r="G691">
            <v>0</v>
          </cell>
          <cell r="J691">
            <v>0</v>
          </cell>
          <cell r="M691">
            <v>0</v>
          </cell>
          <cell r="P691">
            <v>0</v>
          </cell>
          <cell r="S691">
            <v>0</v>
          </cell>
          <cell r="V691">
            <v>0</v>
          </cell>
        </row>
        <row r="692">
          <cell r="G692">
            <v>0</v>
          </cell>
          <cell r="J692">
            <v>0</v>
          </cell>
          <cell r="M692">
            <v>0</v>
          </cell>
          <cell r="P692">
            <v>0</v>
          </cell>
          <cell r="S692">
            <v>0</v>
          </cell>
          <cell r="V692">
            <v>0</v>
          </cell>
        </row>
        <row r="693">
          <cell r="G693">
            <v>0</v>
          </cell>
          <cell r="J693">
            <v>0</v>
          </cell>
          <cell r="M693">
            <v>0</v>
          </cell>
          <cell r="P693">
            <v>0</v>
          </cell>
          <cell r="S693">
            <v>0</v>
          </cell>
          <cell r="V693">
            <v>0</v>
          </cell>
        </row>
        <row r="694">
          <cell r="G694">
            <v>0</v>
          </cell>
          <cell r="J694">
            <v>0</v>
          </cell>
          <cell r="M694">
            <v>0</v>
          </cell>
          <cell r="P694">
            <v>0</v>
          </cell>
          <cell r="S694">
            <v>0</v>
          </cell>
          <cell r="V694">
            <v>0</v>
          </cell>
        </row>
        <row r="695">
          <cell r="G695">
            <v>0</v>
          </cell>
          <cell r="J695">
            <v>0</v>
          </cell>
          <cell r="M695">
            <v>0</v>
          </cell>
          <cell r="P695">
            <v>0</v>
          </cell>
          <cell r="S695">
            <v>0</v>
          </cell>
          <cell r="V695">
            <v>0</v>
          </cell>
        </row>
        <row r="696">
          <cell r="G696">
            <v>0</v>
          </cell>
          <cell r="J696">
            <v>0</v>
          </cell>
          <cell r="M696">
            <v>0</v>
          </cell>
          <cell r="P696">
            <v>0</v>
          </cell>
          <cell r="S696">
            <v>0</v>
          </cell>
          <cell r="V696">
            <v>0</v>
          </cell>
        </row>
        <row r="697">
          <cell r="G697">
            <v>0</v>
          </cell>
          <cell r="J697">
            <v>0</v>
          </cell>
          <cell r="M697">
            <v>0</v>
          </cell>
          <cell r="P697">
            <v>0</v>
          </cell>
          <cell r="S697">
            <v>0</v>
          </cell>
          <cell r="V697">
            <v>0</v>
          </cell>
        </row>
        <row r="698">
          <cell r="G698">
            <v>0</v>
          </cell>
          <cell r="J698">
            <v>0</v>
          </cell>
          <cell r="M698">
            <v>0</v>
          </cell>
          <cell r="P698">
            <v>0</v>
          </cell>
          <cell r="S698">
            <v>0</v>
          </cell>
          <cell r="V698">
            <v>0</v>
          </cell>
        </row>
        <row r="699">
          <cell r="G699">
            <v>0</v>
          </cell>
          <cell r="J699">
            <v>0</v>
          </cell>
          <cell r="M699">
            <v>0</v>
          </cell>
          <cell r="P699">
            <v>0</v>
          </cell>
          <cell r="S699">
            <v>0</v>
          </cell>
          <cell r="V699">
            <v>0</v>
          </cell>
        </row>
        <row r="700">
          <cell r="G700">
            <v>0</v>
          </cell>
          <cell r="J700">
            <v>0</v>
          </cell>
          <cell r="M700">
            <v>0</v>
          </cell>
          <cell r="P700">
            <v>0</v>
          </cell>
          <cell r="S700">
            <v>0</v>
          </cell>
          <cell r="V700">
            <v>0</v>
          </cell>
        </row>
        <row r="701">
          <cell r="G701">
            <v>0</v>
          </cell>
          <cell r="J701">
            <v>0</v>
          </cell>
          <cell r="M701">
            <v>0</v>
          </cell>
          <cell r="P701">
            <v>0</v>
          </cell>
          <cell r="S701">
            <v>0</v>
          </cell>
          <cell r="V701">
            <v>0</v>
          </cell>
        </row>
        <row r="702">
          <cell r="G702">
            <v>0</v>
          </cell>
          <cell r="J702">
            <v>0</v>
          </cell>
          <cell r="M702">
            <v>0</v>
          </cell>
          <cell r="P702">
            <v>0</v>
          </cell>
          <cell r="S702">
            <v>0</v>
          </cell>
          <cell r="V702">
            <v>0</v>
          </cell>
        </row>
        <row r="703">
          <cell r="G703">
            <v>0</v>
          </cell>
          <cell r="J703">
            <v>0</v>
          </cell>
          <cell r="M703">
            <v>0</v>
          </cell>
          <cell r="P703">
            <v>0</v>
          </cell>
          <cell r="S703">
            <v>0</v>
          </cell>
          <cell r="V703">
            <v>0</v>
          </cell>
        </row>
        <row r="704">
          <cell r="G704">
            <v>0</v>
          </cell>
          <cell r="J704">
            <v>0</v>
          </cell>
          <cell r="M704">
            <v>0</v>
          </cell>
          <cell r="P704">
            <v>0</v>
          </cell>
          <cell r="S704">
            <v>0</v>
          </cell>
          <cell r="V704">
            <v>0</v>
          </cell>
        </row>
        <row r="705">
          <cell r="G705">
            <v>0</v>
          </cell>
          <cell r="J705">
            <v>0</v>
          </cell>
          <cell r="M705">
            <v>0</v>
          </cell>
          <cell r="P705">
            <v>0</v>
          </cell>
          <cell r="S705">
            <v>0</v>
          </cell>
          <cell r="V705">
            <v>0</v>
          </cell>
        </row>
        <row r="706">
          <cell r="G706">
            <v>0</v>
          </cell>
          <cell r="J706">
            <v>0</v>
          </cell>
          <cell r="M706">
            <v>0</v>
          </cell>
          <cell r="P706">
            <v>0</v>
          </cell>
          <cell r="S706">
            <v>0</v>
          </cell>
          <cell r="V706">
            <v>0</v>
          </cell>
        </row>
        <row r="707">
          <cell r="G707">
            <v>0</v>
          </cell>
          <cell r="J707">
            <v>0</v>
          </cell>
          <cell r="M707">
            <v>0</v>
          </cell>
          <cell r="P707">
            <v>0</v>
          </cell>
          <cell r="S707">
            <v>0</v>
          </cell>
          <cell r="V707">
            <v>0</v>
          </cell>
        </row>
        <row r="708">
          <cell r="G708">
            <v>0</v>
          </cell>
          <cell r="J708">
            <v>0</v>
          </cell>
          <cell r="M708">
            <v>0</v>
          </cell>
          <cell r="P708">
            <v>0</v>
          </cell>
          <cell r="S708">
            <v>0</v>
          </cell>
          <cell r="V708">
            <v>0</v>
          </cell>
        </row>
        <row r="709">
          <cell r="G709">
            <v>0</v>
          </cell>
          <cell r="J709">
            <v>0</v>
          </cell>
          <cell r="M709">
            <v>0</v>
          </cell>
          <cell r="P709">
            <v>0</v>
          </cell>
          <cell r="S709">
            <v>0</v>
          </cell>
          <cell r="V709">
            <v>0</v>
          </cell>
        </row>
        <row r="710">
          <cell r="G710">
            <v>0</v>
          </cell>
          <cell r="J710">
            <v>0</v>
          </cell>
          <cell r="M710">
            <v>0</v>
          </cell>
          <cell r="P710">
            <v>0</v>
          </cell>
          <cell r="S710">
            <v>0</v>
          </cell>
          <cell r="V710">
            <v>0</v>
          </cell>
        </row>
        <row r="711">
          <cell r="G711">
            <v>0</v>
          </cell>
          <cell r="J711">
            <v>0</v>
          </cell>
          <cell r="M711">
            <v>0</v>
          </cell>
          <cell r="P711">
            <v>0</v>
          </cell>
          <cell r="S711">
            <v>0</v>
          </cell>
          <cell r="V711">
            <v>0</v>
          </cell>
        </row>
        <row r="712">
          <cell r="G712">
            <v>0</v>
          </cell>
          <cell r="J712">
            <v>0</v>
          </cell>
          <cell r="M712">
            <v>0</v>
          </cell>
          <cell r="P712">
            <v>0</v>
          </cell>
          <cell r="S712">
            <v>0</v>
          </cell>
          <cell r="V712">
            <v>0</v>
          </cell>
        </row>
        <row r="713">
          <cell r="G713">
            <v>0</v>
          </cell>
          <cell r="J713">
            <v>0</v>
          </cell>
          <cell r="M713">
            <v>0</v>
          </cell>
          <cell r="P713">
            <v>0</v>
          </cell>
          <cell r="S713">
            <v>0</v>
          </cell>
          <cell r="V713">
            <v>0</v>
          </cell>
        </row>
        <row r="714">
          <cell r="G714">
            <v>0</v>
          </cell>
          <cell r="J714">
            <v>0</v>
          </cell>
          <cell r="M714">
            <v>0</v>
          </cell>
          <cell r="P714">
            <v>0</v>
          </cell>
          <cell r="S714">
            <v>0</v>
          </cell>
          <cell r="V714">
            <v>0</v>
          </cell>
        </row>
        <row r="715">
          <cell r="G715">
            <v>0</v>
          </cell>
          <cell r="J715">
            <v>0</v>
          </cell>
          <cell r="M715">
            <v>0</v>
          </cell>
          <cell r="P715">
            <v>0</v>
          </cell>
          <cell r="S715">
            <v>0</v>
          </cell>
          <cell r="V715">
            <v>0</v>
          </cell>
        </row>
        <row r="716">
          <cell r="G716">
            <v>0</v>
          </cell>
          <cell r="J716">
            <v>0</v>
          </cell>
          <cell r="M716">
            <v>0</v>
          </cell>
          <cell r="P716">
            <v>0</v>
          </cell>
          <cell r="S716">
            <v>0</v>
          </cell>
          <cell r="V716">
            <v>0</v>
          </cell>
        </row>
        <row r="717">
          <cell r="G717">
            <v>0</v>
          </cell>
          <cell r="J717">
            <v>0</v>
          </cell>
          <cell r="M717">
            <v>0</v>
          </cell>
          <cell r="P717">
            <v>0</v>
          </cell>
          <cell r="S717">
            <v>0</v>
          </cell>
          <cell r="V717">
            <v>0</v>
          </cell>
        </row>
        <row r="718">
          <cell r="G718">
            <v>0</v>
          </cell>
          <cell r="J718">
            <v>0</v>
          </cell>
          <cell r="M718">
            <v>0</v>
          </cell>
          <cell r="P718">
            <v>0</v>
          </cell>
          <cell r="S718">
            <v>0</v>
          </cell>
          <cell r="V718">
            <v>0</v>
          </cell>
        </row>
        <row r="719">
          <cell r="G719">
            <v>0</v>
          </cell>
          <cell r="J719">
            <v>0</v>
          </cell>
          <cell r="M719">
            <v>0</v>
          </cell>
          <cell r="P719">
            <v>0</v>
          </cell>
          <cell r="S719">
            <v>0</v>
          </cell>
          <cell r="V719">
            <v>0</v>
          </cell>
        </row>
        <row r="720">
          <cell r="G720">
            <v>0</v>
          </cell>
          <cell r="J720">
            <v>0</v>
          </cell>
          <cell r="M720">
            <v>0</v>
          </cell>
          <cell r="P720">
            <v>0</v>
          </cell>
          <cell r="S720">
            <v>0</v>
          </cell>
          <cell r="V720">
            <v>0</v>
          </cell>
        </row>
        <row r="721">
          <cell r="G721">
            <v>0</v>
          </cell>
          <cell r="J721">
            <v>0</v>
          </cell>
          <cell r="M721">
            <v>0</v>
          </cell>
          <cell r="P721">
            <v>0</v>
          </cell>
          <cell r="S721">
            <v>0</v>
          </cell>
          <cell r="V721">
            <v>0</v>
          </cell>
        </row>
        <row r="722">
          <cell r="G722">
            <v>0</v>
          </cell>
          <cell r="J722">
            <v>0</v>
          </cell>
          <cell r="M722">
            <v>0</v>
          </cell>
          <cell r="P722">
            <v>0</v>
          </cell>
          <cell r="S722">
            <v>0</v>
          </cell>
          <cell r="V722">
            <v>0</v>
          </cell>
        </row>
        <row r="723">
          <cell r="G723">
            <v>0</v>
          </cell>
          <cell r="J723">
            <v>0</v>
          </cell>
          <cell r="M723">
            <v>0</v>
          </cell>
          <cell r="P723">
            <v>0</v>
          </cell>
          <cell r="S723">
            <v>0</v>
          </cell>
          <cell r="V723">
            <v>0</v>
          </cell>
        </row>
        <row r="724">
          <cell r="G724">
            <v>0</v>
          </cell>
          <cell r="J724">
            <v>0</v>
          </cell>
          <cell r="M724">
            <v>0</v>
          </cell>
          <cell r="P724">
            <v>0</v>
          </cell>
          <cell r="S724">
            <v>0</v>
          </cell>
          <cell r="V724">
            <v>0</v>
          </cell>
        </row>
        <row r="725">
          <cell r="G725">
            <v>0</v>
          </cell>
          <cell r="J725">
            <v>0</v>
          </cell>
          <cell r="M725">
            <v>0</v>
          </cell>
          <cell r="P725">
            <v>0</v>
          </cell>
          <cell r="S725">
            <v>0</v>
          </cell>
          <cell r="V725">
            <v>0</v>
          </cell>
        </row>
        <row r="726">
          <cell r="G726">
            <v>0</v>
          </cell>
          <cell r="J726">
            <v>0</v>
          </cell>
          <cell r="M726">
            <v>0</v>
          </cell>
          <cell r="P726">
            <v>0</v>
          </cell>
          <cell r="S726">
            <v>0</v>
          </cell>
          <cell r="V726">
            <v>0</v>
          </cell>
        </row>
        <row r="727">
          <cell r="G727">
            <v>0</v>
          </cell>
          <cell r="J727">
            <v>0</v>
          </cell>
          <cell r="M727">
            <v>0</v>
          </cell>
          <cell r="P727">
            <v>0</v>
          </cell>
          <cell r="S727">
            <v>0</v>
          </cell>
          <cell r="V727">
            <v>0</v>
          </cell>
        </row>
        <row r="728">
          <cell r="G728">
            <v>0</v>
          </cell>
          <cell r="J728">
            <v>0</v>
          </cell>
          <cell r="M728">
            <v>0</v>
          </cell>
          <cell r="P728">
            <v>0</v>
          </cell>
          <cell r="S728">
            <v>0</v>
          </cell>
          <cell r="V728">
            <v>0</v>
          </cell>
        </row>
        <row r="729">
          <cell r="G729">
            <v>0</v>
          </cell>
          <cell r="J729">
            <v>0</v>
          </cell>
          <cell r="M729">
            <v>0</v>
          </cell>
          <cell r="P729">
            <v>0</v>
          </cell>
          <cell r="S729">
            <v>0</v>
          </cell>
          <cell r="V729">
            <v>0</v>
          </cell>
        </row>
        <row r="730">
          <cell r="G730">
            <v>0</v>
          </cell>
          <cell r="J730">
            <v>0</v>
          </cell>
          <cell r="M730">
            <v>0</v>
          </cell>
          <cell r="P730">
            <v>0</v>
          </cell>
          <cell r="S730">
            <v>0</v>
          </cell>
          <cell r="V730">
            <v>0</v>
          </cell>
        </row>
        <row r="731">
          <cell r="G731">
            <v>0</v>
          </cell>
          <cell r="J731">
            <v>0</v>
          </cell>
          <cell r="M731">
            <v>0</v>
          </cell>
          <cell r="P731">
            <v>0</v>
          </cell>
          <cell r="S731">
            <v>0</v>
          </cell>
          <cell r="V731">
            <v>0</v>
          </cell>
        </row>
        <row r="732">
          <cell r="G732">
            <v>0</v>
          </cell>
          <cell r="J732">
            <v>0</v>
          </cell>
          <cell r="M732">
            <v>0</v>
          </cell>
          <cell r="P732">
            <v>0</v>
          </cell>
          <cell r="S732">
            <v>0</v>
          </cell>
          <cell r="V732">
            <v>0</v>
          </cell>
        </row>
        <row r="733">
          <cell r="G733">
            <v>0</v>
          </cell>
          <cell r="J733">
            <v>0</v>
          </cell>
          <cell r="M733">
            <v>0</v>
          </cell>
          <cell r="P733">
            <v>0</v>
          </cell>
          <cell r="S733">
            <v>0</v>
          </cell>
          <cell r="V733">
            <v>0</v>
          </cell>
        </row>
        <row r="734">
          <cell r="G734">
            <v>0</v>
          </cell>
          <cell r="J734">
            <v>0</v>
          </cell>
          <cell r="M734">
            <v>0</v>
          </cell>
          <cell r="P734">
            <v>0</v>
          </cell>
          <cell r="S734">
            <v>0</v>
          </cell>
          <cell r="V734">
            <v>0</v>
          </cell>
        </row>
        <row r="735">
          <cell r="G735">
            <v>0</v>
          </cell>
          <cell r="J735">
            <v>0</v>
          </cell>
          <cell r="M735">
            <v>0</v>
          </cell>
          <cell r="P735">
            <v>0</v>
          </cell>
          <cell r="S735">
            <v>0</v>
          </cell>
          <cell r="V735">
            <v>0</v>
          </cell>
        </row>
        <row r="736">
          <cell r="G736">
            <v>0</v>
          </cell>
          <cell r="J736">
            <v>0</v>
          </cell>
          <cell r="M736">
            <v>0</v>
          </cell>
          <cell r="P736">
            <v>0</v>
          </cell>
          <cell r="S736">
            <v>0</v>
          </cell>
          <cell r="V736">
            <v>0</v>
          </cell>
        </row>
        <row r="737">
          <cell r="G737">
            <v>0</v>
          </cell>
          <cell r="J737">
            <v>0</v>
          </cell>
          <cell r="M737">
            <v>0</v>
          </cell>
          <cell r="P737">
            <v>0</v>
          </cell>
          <cell r="S737">
            <v>0</v>
          </cell>
          <cell r="V737">
            <v>0</v>
          </cell>
        </row>
        <row r="738">
          <cell r="G738">
            <v>0</v>
          </cell>
          <cell r="J738">
            <v>0</v>
          </cell>
          <cell r="M738">
            <v>0</v>
          </cell>
          <cell r="P738">
            <v>0</v>
          </cell>
          <cell r="S738">
            <v>0</v>
          </cell>
          <cell r="V738">
            <v>0</v>
          </cell>
        </row>
        <row r="739">
          <cell r="G739">
            <v>0</v>
          </cell>
          <cell r="J739">
            <v>0</v>
          </cell>
          <cell r="M739">
            <v>0</v>
          </cell>
          <cell r="P739">
            <v>0</v>
          </cell>
          <cell r="S739">
            <v>0</v>
          </cell>
          <cell r="V739">
            <v>0</v>
          </cell>
        </row>
        <row r="740">
          <cell r="G740">
            <v>0</v>
          </cell>
          <cell r="J740">
            <v>0</v>
          </cell>
          <cell r="M740">
            <v>0</v>
          </cell>
          <cell r="P740">
            <v>0</v>
          </cell>
          <cell r="S740">
            <v>0</v>
          </cell>
          <cell r="V740">
            <v>0</v>
          </cell>
        </row>
        <row r="741">
          <cell r="G741">
            <v>0</v>
          </cell>
          <cell r="J741">
            <v>0</v>
          </cell>
          <cell r="M741">
            <v>0</v>
          </cell>
          <cell r="P741">
            <v>0</v>
          </cell>
          <cell r="S741">
            <v>0</v>
          </cell>
          <cell r="V741">
            <v>0</v>
          </cell>
        </row>
        <row r="742">
          <cell r="G742">
            <v>0</v>
          </cell>
          <cell r="J742">
            <v>0</v>
          </cell>
          <cell r="M742">
            <v>0</v>
          </cell>
          <cell r="P742">
            <v>0</v>
          </cell>
          <cell r="S742">
            <v>0</v>
          </cell>
          <cell r="V742">
            <v>0</v>
          </cell>
        </row>
        <row r="743">
          <cell r="G743">
            <v>0</v>
          </cell>
          <cell r="J743">
            <v>0</v>
          </cell>
          <cell r="M743">
            <v>0</v>
          </cell>
          <cell r="P743">
            <v>0</v>
          </cell>
          <cell r="S743">
            <v>0</v>
          </cell>
          <cell r="V743">
            <v>0</v>
          </cell>
        </row>
        <row r="744">
          <cell r="G744">
            <v>0</v>
          </cell>
          <cell r="J744">
            <v>0</v>
          </cell>
          <cell r="M744">
            <v>0</v>
          </cell>
          <cell r="P744">
            <v>0</v>
          </cell>
          <cell r="S744">
            <v>0</v>
          </cell>
          <cell r="V744">
            <v>0</v>
          </cell>
        </row>
        <row r="745">
          <cell r="G745">
            <v>0</v>
          </cell>
          <cell r="J745">
            <v>0</v>
          </cell>
          <cell r="M745">
            <v>0</v>
          </cell>
          <cell r="P745">
            <v>0</v>
          </cell>
          <cell r="S745">
            <v>0</v>
          </cell>
          <cell r="V745">
            <v>0</v>
          </cell>
        </row>
        <row r="746">
          <cell r="G746">
            <v>0</v>
          </cell>
          <cell r="J746">
            <v>0</v>
          </cell>
          <cell r="M746">
            <v>0</v>
          </cell>
          <cell r="P746">
            <v>0</v>
          </cell>
          <cell r="S746">
            <v>0</v>
          </cell>
          <cell r="V746">
            <v>0</v>
          </cell>
        </row>
        <row r="747">
          <cell r="G747">
            <v>0</v>
          </cell>
          <cell r="J747">
            <v>0</v>
          </cell>
          <cell r="M747">
            <v>0</v>
          </cell>
          <cell r="P747">
            <v>0</v>
          </cell>
          <cell r="S747">
            <v>0</v>
          </cell>
          <cell r="V747">
            <v>0</v>
          </cell>
        </row>
        <row r="748">
          <cell r="G748">
            <v>0</v>
          </cell>
          <cell r="J748">
            <v>0</v>
          </cell>
          <cell r="M748">
            <v>0</v>
          </cell>
          <cell r="P748">
            <v>0</v>
          </cell>
          <cell r="S748">
            <v>0</v>
          </cell>
          <cell r="V748">
            <v>0</v>
          </cell>
        </row>
        <row r="749">
          <cell r="G749">
            <v>0</v>
          </cell>
          <cell r="J749">
            <v>0</v>
          </cell>
          <cell r="M749">
            <v>0</v>
          </cell>
          <cell r="P749">
            <v>0</v>
          </cell>
          <cell r="S749">
            <v>0</v>
          </cell>
          <cell r="V749">
            <v>0</v>
          </cell>
        </row>
        <row r="750">
          <cell r="G750">
            <v>0</v>
          </cell>
          <cell r="J750">
            <v>0</v>
          </cell>
          <cell r="M750">
            <v>0</v>
          </cell>
          <cell r="P750">
            <v>0</v>
          </cell>
          <cell r="S750">
            <v>0</v>
          </cell>
          <cell r="V750">
            <v>0</v>
          </cell>
        </row>
        <row r="751">
          <cell r="G751">
            <v>0</v>
          </cell>
          <cell r="J751">
            <v>0</v>
          </cell>
          <cell r="M751">
            <v>0</v>
          </cell>
          <cell r="P751">
            <v>0</v>
          </cell>
          <cell r="S751">
            <v>0</v>
          </cell>
          <cell r="V751">
            <v>0</v>
          </cell>
        </row>
        <row r="752">
          <cell r="G752">
            <v>0</v>
          </cell>
          <cell r="J752">
            <v>0</v>
          </cell>
          <cell r="M752">
            <v>0</v>
          </cell>
          <cell r="P752">
            <v>0</v>
          </cell>
          <cell r="S752">
            <v>0</v>
          </cell>
          <cell r="V752">
            <v>0</v>
          </cell>
        </row>
        <row r="753">
          <cell r="G753">
            <v>0</v>
          </cell>
          <cell r="J753">
            <v>0</v>
          </cell>
          <cell r="M753">
            <v>0</v>
          </cell>
          <cell r="P753">
            <v>0</v>
          </cell>
          <cell r="S753">
            <v>0</v>
          </cell>
          <cell r="V753">
            <v>0</v>
          </cell>
        </row>
        <row r="754">
          <cell r="G754">
            <v>0</v>
          </cell>
          <cell r="J754">
            <v>0</v>
          </cell>
          <cell r="M754">
            <v>0</v>
          </cell>
          <cell r="P754">
            <v>0</v>
          </cell>
          <cell r="S754">
            <v>0</v>
          </cell>
          <cell r="V754">
            <v>0</v>
          </cell>
        </row>
        <row r="755">
          <cell r="G755">
            <v>0</v>
          </cell>
          <cell r="J755">
            <v>0</v>
          </cell>
          <cell r="M755">
            <v>0</v>
          </cell>
          <cell r="P755">
            <v>0</v>
          </cell>
          <cell r="S755">
            <v>0</v>
          </cell>
          <cell r="V755">
            <v>0</v>
          </cell>
        </row>
        <row r="756">
          <cell r="G756">
            <v>0</v>
          </cell>
          <cell r="J756">
            <v>0</v>
          </cell>
          <cell r="M756">
            <v>0</v>
          </cell>
          <cell r="P756">
            <v>0</v>
          </cell>
          <cell r="S756">
            <v>0</v>
          </cell>
          <cell r="V756">
            <v>0</v>
          </cell>
        </row>
        <row r="757">
          <cell r="G757">
            <v>0</v>
          </cell>
          <cell r="J757">
            <v>0</v>
          </cell>
          <cell r="M757">
            <v>0</v>
          </cell>
          <cell r="P757">
            <v>0</v>
          </cell>
          <cell r="S757">
            <v>0</v>
          </cell>
          <cell r="V757">
            <v>0</v>
          </cell>
        </row>
        <row r="758">
          <cell r="G758">
            <v>0</v>
          </cell>
          <cell r="J758">
            <v>0</v>
          </cell>
          <cell r="M758">
            <v>0</v>
          </cell>
          <cell r="P758">
            <v>0</v>
          </cell>
          <cell r="S758">
            <v>0</v>
          </cell>
          <cell r="V758">
            <v>0</v>
          </cell>
        </row>
        <row r="759">
          <cell r="G759">
            <v>0</v>
          </cell>
          <cell r="J759">
            <v>0</v>
          </cell>
          <cell r="M759">
            <v>0</v>
          </cell>
          <cell r="P759">
            <v>0</v>
          </cell>
          <cell r="S759">
            <v>0</v>
          </cell>
          <cell r="V759">
            <v>0</v>
          </cell>
        </row>
        <row r="760">
          <cell r="G760">
            <v>0</v>
          </cell>
          <cell r="J760">
            <v>0</v>
          </cell>
          <cell r="M760">
            <v>0</v>
          </cell>
          <cell r="P760">
            <v>0</v>
          </cell>
          <cell r="S760">
            <v>0</v>
          </cell>
          <cell r="V760">
            <v>0</v>
          </cell>
        </row>
        <row r="761">
          <cell r="G761">
            <v>0</v>
          </cell>
          <cell r="J761">
            <v>0</v>
          </cell>
          <cell r="M761">
            <v>0</v>
          </cell>
          <cell r="P761">
            <v>0</v>
          </cell>
          <cell r="S761">
            <v>0</v>
          </cell>
          <cell r="V761">
            <v>0</v>
          </cell>
        </row>
        <row r="762">
          <cell r="G762">
            <v>0</v>
          </cell>
          <cell r="J762">
            <v>0</v>
          </cell>
          <cell r="M762">
            <v>0</v>
          </cell>
          <cell r="P762">
            <v>0</v>
          </cell>
          <cell r="S762">
            <v>0</v>
          </cell>
          <cell r="V762">
            <v>0</v>
          </cell>
        </row>
        <row r="763">
          <cell r="G763">
            <v>0</v>
          </cell>
          <cell r="J763">
            <v>0</v>
          </cell>
          <cell r="M763">
            <v>0</v>
          </cell>
          <cell r="P763">
            <v>0</v>
          </cell>
          <cell r="S763">
            <v>0</v>
          </cell>
          <cell r="V763">
            <v>0</v>
          </cell>
        </row>
        <row r="764">
          <cell r="G764">
            <v>0</v>
          </cell>
          <cell r="J764">
            <v>0</v>
          </cell>
          <cell r="M764">
            <v>0</v>
          </cell>
          <cell r="P764">
            <v>0</v>
          </cell>
          <cell r="S764">
            <v>0</v>
          </cell>
          <cell r="V764">
            <v>0</v>
          </cell>
        </row>
        <row r="765">
          <cell r="G765">
            <v>0</v>
          </cell>
          <cell r="J765">
            <v>0</v>
          </cell>
          <cell r="M765">
            <v>0</v>
          </cell>
          <cell r="P765">
            <v>0</v>
          </cell>
          <cell r="S765">
            <v>0</v>
          </cell>
          <cell r="V765">
            <v>0</v>
          </cell>
        </row>
        <row r="766">
          <cell r="G766">
            <v>0</v>
          </cell>
          <cell r="J766">
            <v>0</v>
          </cell>
          <cell r="M766">
            <v>0</v>
          </cell>
          <cell r="P766">
            <v>0</v>
          </cell>
          <cell r="S766">
            <v>0</v>
          </cell>
          <cell r="V766">
            <v>0</v>
          </cell>
        </row>
        <row r="767">
          <cell r="G767">
            <v>0</v>
          </cell>
          <cell r="J767">
            <v>0</v>
          </cell>
          <cell r="M767">
            <v>0</v>
          </cell>
          <cell r="P767">
            <v>0</v>
          </cell>
          <cell r="S767">
            <v>0</v>
          </cell>
          <cell r="V767">
            <v>0</v>
          </cell>
        </row>
        <row r="768">
          <cell r="G768">
            <v>0</v>
          </cell>
          <cell r="J768">
            <v>0</v>
          </cell>
          <cell r="M768">
            <v>0</v>
          </cell>
          <cell r="P768">
            <v>0</v>
          </cell>
          <cell r="S768">
            <v>0</v>
          </cell>
          <cell r="V768">
            <v>0</v>
          </cell>
        </row>
        <row r="769">
          <cell r="G769">
            <v>0</v>
          </cell>
          <cell r="J769">
            <v>0</v>
          </cell>
          <cell r="M769">
            <v>0</v>
          </cell>
          <cell r="P769">
            <v>0</v>
          </cell>
          <cell r="S769">
            <v>0</v>
          </cell>
          <cell r="V769">
            <v>0</v>
          </cell>
        </row>
        <row r="770">
          <cell r="G770">
            <v>0</v>
          </cell>
          <cell r="J770">
            <v>0</v>
          </cell>
          <cell r="M770">
            <v>0</v>
          </cell>
          <cell r="P770">
            <v>0</v>
          </cell>
          <cell r="S770">
            <v>0</v>
          </cell>
          <cell r="V770">
            <v>0</v>
          </cell>
        </row>
        <row r="771">
          <cell r="G771">
            <v>0</v>
          </cell>
          <cell r="J771">
            <v>0</v>
          </cell>
          <cell r="M771">
            <v>0</v>
          </cell>
          <cell r="P771">
            <v>0</v>
          </cell>
          <cell r="S771">
            <v>0</v>
          </cell>
          <cell r="V771">
            <v>0</v>
          </cell>
        </row>
        <row r="772">
          <cell r="G772">
            <v>0</v>
          </cell>
          <cell r="J772">
            <v>0</v>
          </cell>
          <cell r="M772">
            <v>0</v>
          </cell>
          <cell r="P772">
            <v>0</v>
          </cell>
          <cell r="S772">
            <v>0</v>
          </cell>
          <cell r="V772">
            <v>0</v>
          </cell>
        </row>
        <row r="773">
          <cell r="G773">
            <v>0</v>
          </cell>
          <cell r="J773">
            <v>0</v>
          </cell>
          <cell r="M773">
            <v>0</v>
          </cell>
          <cell r="P773">
            <v>0</v>
          </cell>
          <cell r="S773">
            <v>0</v>
          </cell>
          <cell r="V773">
            <v>0</v>
          </cell>
        </row>
        <row r="774">
          <cell r="G774">
            <v>0</v>
          </cell>
          <cell r="J774">
            <v>0</v>
          </cell>
          <cell r="M774">
            <v>0</v>
          </cell>
          <cell r="P774">
            <v>0</v>
          </cell>
          <cell r="S774">
            <v>0</v>
          </cell>
          <cell r="V774">
            <v>0</v>
          </cell>
        </row>
        <row r="775">
          <cell r="G775">
            <v>0</v>
          </cell>
          <cell r="J775">
            <v>0</v>
          </cell>
          <cell r="M775">
            <v>0</v>
          </cell>
          <cell r="P775">
            <v>0</v>
          </cell>
          <cell r="S775">
            <v>0</v>
          </cell>
          <cell r="V775">
            <v>0</v>
          </cell>
        </row>
        <row r="776">
          <cell r="G776">
            <v>0</v>
          </cell>
          <cell r="J776">
            <v>0</v>
          </cell>
          <cell r="M776">
            <v>0</v>
          </cell>
          <cell r="P776">
            <v>0</v>
          </cell>
          <cell r="S776">
            <v>0</v>
          </cell>
          <cell r="V776">
            <v>0</v>
          </cell>
        </row>
        <row r="777">
          <cell r="G777">
            <v>0</v>
          </cell>
          <cell r="J777">
            <v>0</v>
          </cell>
          <cell r="M777">
            <v>0</v>
          </cell>
          <cell r="P777">
            <v>0</v>
          </cell>
          <cell r="S777">
            <v>0</v>
          </cell>
          <cell r="V777">
            <v>0</v>
          </cell>
        </row>
        <row r="778">
          <cell r="G778">
            <v>0</v>
          </cell>
          <cell r="J778">
            <v>0</v>
          </cell>
          <cell r="M778">
            <v>0</v>
          </cell>
          <cell r="P778">
            <v>0</v>
          </cell>
          <cell r="S778">
            <v>0</v>
          </cell>
          <cell r="V778">
            <v>0</v>
          </cell>
        </row>
        <row r="779">
          <cell r="G779">
            <v>0</v>
          </cell>
          <cell r="J779">
            <v>0</v>
          </cell>
          <cell r="M779">
            <v>0</v>
          </cell>
          <cell r="P779">
            <v>0</v>
          </cell>
          <cell r="S779">
            <v>0</v>
          </cell>
          <cell r="V779">
            <v>0</v>
          </cell>
        </row>
        <row r="780">
          <cell r="G780">
            <v>0</v>
          </cell>
          <cell r="J780">
            <v>0</v>
          </cell>
          <cell r="M780">
            <v>0</v>
          </cell>
          <cell r="P780">
            <v>0</v>
          </cell>
          <cell r="S780">
            <v>0</v>
          </cell>
          <cell r="V780">
            <v>0</v>
          </cell>
        </row>
        <row r="781">
          <cell r="G781">
            <v>0</v>
          </cell>
          <cell r="J781">
            <v>0</v>
          </cell>
          <cell r="M781">
            <v>0</v>
          </cell>
          <cell r="P781">
            <v>0</v>
          </cell>
          <cell r="S781">
            <v>0</v>
          </cell>
          <cell r="V781">
            <v>0</v>
          </cell>
        </row>
        <row r="782">
          <cell r="G782">
            <v>0</v>
          </cell>
          <cell r="J782">
            <v>0</v>
          </cell>
          <cell r="M782">
            <v>0</v>
          </cell>
          <cell r="P782">
            <v>0</v>
          </cell>
          <cell r="S782">
            <v>0</v>
          </cell>
          <cell r="V782">
            <v>0</v>
          </cell>
        </row>
        <row r="783">
          <cell r="G783">
            <v>0</v>
          </cell>
          <cell r="J783">
            <v>0</v>
          </cell>
          <cell r="M783">
            <v>0</v>
          </cell>
          <cell r="P783">
            <v>0</v>
          </cell>
          <cell r="S783">
            <v>0</v>
          </cell>
          <cell r="V783">
            <v>0</v>
          </cell>
        </row>
        <row r="784">
          <cell r="G784">
            <v>0</v>
          </cell>
          <cell r="J784">
            <v>0</v>
          </cell>
          <cell r="M784">
            <v>0</v>
          </cell>
          <cell r="P784">
            <v>0</v>
          </cell>
          <cell r="S784">
            <v>0</v>
          </cell>
          <cell r="V784">
            <v>0</v>
          </cell>
        </row>
        <row r="785">
          <cell r="G785">
            <v>0</v>
          </cell>
          <cell r="J785">
            <v>0</v>
          </cell>
          <cell r="M785">
            <v>0</v>
          </cell>
          <cell r="P785">
            <v>0</v>
          </cell>
          <cell r="S785">
            <v>0</v>
          </cell>
          <cell r="V785">
            <v>0</v>
          </cell>
        </row>
        <row r="786">
          <cell r="G786">
            <v>0</v>
          </cell>
          <cell r="J786">
            <v>0</v>
          </cell>
          <cell r="M786">
            <v>0</v>
          </cell>
          <cell r="P786">
            <v>0</v>
          </cell>
          <cell r="S786">
            <v>0</v>
          </cell>
          <cell r="V786">
            <v>0</v>
          </cell>
        </row>
        <row r="787">
          <cell r="G787">
            <v>0</v>
          </cell>
          <cell r="J787">
            <v>0</v>
          </cell>
          <cell r="M787">
            <v>0</v>
          </cell>
          <cell r="P787">
            <v>0</v>
          </cell>
          <cell r="S787">
            <v>0</v>
          </cell>
          <cell r="V787">
            <v>0</v>
          </cell>
        </row>
        <row r="788">
          <cell r="G788">
            <v>0</v>
          </cell>
          <cell r="J788">
            <v>0</v>
          </cell>
          <cell r="M788">
            <v>0</v>
          </cell>
          <cell r="P788">
            <v>0</v>
          </cell>
          <cell r="S788">
            <v>0</v>
          </cell>
          <cell r="V788">
            <v>0</v>
          </cell>
        </row>
        <row r="789">
          <cell r="G789">
            <v>0</v>
          </cell>
          <cell r="J789">
            <v>0</v>
          </cell>
          <cell r="M789">
            <v>0</v>
          </cell>
          <cell r="P789">
            <v>0</v>
          </cell>
          <cell r="S789">
            <v>0</v>
          </cell>
          <cell r="V789">
            <v>0</v>
          </cell>
        </row>
        <row r="790">
          <cell r="G790">
            <v>0</v>
          </cell>
          <cell r="J790">
            <v>0</v>
          </cell>
          <cell r="M790">
            <v>0</v>
          </cell>
          <cell r="P790">
            <v>0</v>
          </cell>
          <cell r="S790">
            <v>0</v>
          </cell>
          <cell r="V790">
            <v>0</v>
          </cell>
        </row>
        <row r="791">
          <cell r="G791">
            <v>0</v>
          </cell>
          <cell r="J791">
            <v>0</v>
          </cell>
          <cell r="M791">
            <v>0</v>
          </cell>
          <cell r="P791">
            <v>0</v>
          </cell>
          <cell r="S791">
            <v>0</v>
          </cell>
          <cell r="V791">
            <v>0</v>
          </cell>
        </row>
        <row r="792">
          <cell r="G792">
            <v>0</v>
          </cell>
          <cell r="J792">
            <v>0</v>
          </cell>
          <cell r="M792">
            <v>0</v>
          </cell>
          <cell r="P792">
            <v>0</v>
          </cell>
          <cell r="S792">
            <v>0</v>
          </cell>
          <cell r="V792">
            <v>0</v>
          </cell>
        </row>
        <row r="793">
          <cell r="G793">
            <v>0</v>
          </cell>
          <cell r="J793">
            <v>0</v>
          </cell>
          <cell r="M793">
            <v>0</v>
          </cell>
          <cell r="P793">
            <v>0</v>
          </cell>
          <cell r="S793">
            <v>0</v>
          </cell>
          <cell r="V793">
            <v>0</v>
          </cell>
        </row>
        <row r="794">
          <cell r="G794">
            <v>0</v>
          </cell>
          <cell r="J794">
            <v>0</v>
          </cell>
          <cell r="M794">
            <v>0</v>
          </cell>
          <cell r="P794">
            <v>0</v>
          </cell>
          <cell r="S794">
            <v>0</v>
          </cell>
          <cell r="V794">
            <v>0</v>
          </cell>
        </row>
        <row r="795">
          <cell r="G795">
            <v>0</v>
          </cell>
          <cell r="J795">
            <v>0</v>
          </cell>
          <cell r="M795">
            <v>0</v>
          </cell>
          <cell r="P795">
            <v>0</v>
          </cell>
          <cell r="S795">
            <v>0</v>
          </cell>
          <cell r="V795">
            <v>0</v>
          </cell>
        </row>
        <row r="796">
          <cell r="G796">
            <v>0</v>
          </cell>
          <cell r="J796">
            <v>0</v>
          </cell>
          <cell r="M796">
            <v>0</v>
          </cell>
          <cell r="P796">
            <v>0</v>
          </cell>
          <cell r="S796">
            <v>0</v>
          </cell>
          <cell r="V796">
            <v>0</v>
          </cell>
        </row>
        <row r="797">
          <cell r="G797">
            <v>0</v>
          </cell>
          <cell r="J797">
            <v>0</v>
          </cell>
          <cell r="M797">
            <v>0</v>
          </cell>
          <cell r="P797">
            <v>0</v>
          </cell>
          <cell r="S797">
            <v>0</v>
          </cell>
          <cell r="V797">
            <v>0</v>
          </cell>
        </row>
        <row r="798">
          <cell r="G798">
            <v>0</v>
          </cell>
          <cell r="J798">
            <v>0</v>
          </cell>
          <cell r="M798">
            <v>0</v>
          </cell>
          <cell r="P798">
            <v>0</v>
          </cell>
          <cell r="S798">
            <v>0</v>
          </cell>
          <cell r="V798">
            <v>0</v>
          </cell>
        </row>
        <row r="799">
          <cell r="G799">
            <v>0</v>
          </cell>
          <cell r="J799">
            <v>0</v>
          </cell>
          <cell r="M799">
            <v>0</v>
          </cell>
          <cell r="P799">
            <v>0</v>
          </cell>
          <cell r="S799">
            <v>0</v>
          </cell>
          <cell r="V799">
            <v>0</v>
          </cell>
        </row>
        <row r="800">
          <cell r="G800">
            <v>0</v>
          </cell>
          <cell r="J800">
            <v>0</v>
          </cell>
          <cell r="M800">
            <v>0</v>
          </cell>
          <cell r="P800">
            <v>0</v>
          </cell>
          <cell r="S800">
            <v>0</v>
          </cell>
          <cell r="V800">
            <v>0</v>
          </cell>
        </row>
        <row r="801">
          <cell r="G801">
            <v>0</v>
          </cell>
          <cell r="J801">
            <v>0</v>
          </cell>
          <cell r="M801">
            <v>0</v>
          </cell>
          <cell r="P801">
            <v>0</v>
          </cell>
          <cell r="S801">
            <v>0</v>
          </cell>
          <cell r="V801">
            <v>0</v>
          </cell>
        </row>
        <row r="802">
          <cell r="G802">
            <v>0</v>
          </cell>
          <cell r="J802">
            <v>0</v>
          </cell>
          <cell r="M802">
            <v>0</v>
          </cell>
          <cell r="P802">
            <v>0</v>
          </cell>
          <cell r="S802">
            <v>0</v>
          </cell>
          <cell r="V802">
            <v>0</v>
          </cell>
        </row>
        <row r="803">
          <cell r="G803">
            <v>0</v>
          </cell>
          <cell r="J803">
            <v>0</v>
          </cell>
          <cell r="M803">
            <v>0</v>
          </cell>
          <cell r="P803">
            <v>0</v>
          </cell>
          <cell r="S803">
            <v>0</v>
          </cell>
          <cell r="V803">
            <v>0</v>
          </cell>
        </row>
        <row r="804">
          <cell r="G804">
            <v>0</v>
          </cell>
          <cell r="J804">
            <v>0</v>
          </cell>
          <cell r="M804">
            <v>0</v>
          </cell>
          <cell r="P804">
            <v>0</v>
          </cell>
          <cell r="S804">
            <v>0</v>
          </cell>
          <cell r="V804">
            <v>0</v>
          </cell>
        </row>
        <row r="805">
          <cell r="G805">
            <v>0</v>
          </cell>
          <cell r="J805">
            <v>0</v>
          </cell>
          <cell r="M805">
            <v>0</v>
          </cell>
          <cell r="P805">
            <v>0</v>
          </cell>
          <cell r="S805">
            <v>0</v>
          </cell>
          <cell r="V805">
            <v>0</v>
          </cell>
        </row>
        <row r="806">
          <cell r="G806">
            <v>0</v>
          </cell>
          <cell r="J806">
            <v>0</v>
          </cell>
          <cell r="M806">
            <v>0</v>
          </cell>
          <cell r="P806">
            <v>0</v>
          </cell>
          <cell r="S806">
            <v>0</v>
          </cell>
          <cell r="V806">
            <v>0</v>
          </cell>
        </row>
        <row r="807">
          <cell r="G807">
            <v>0</v>
          </cell>
          <cell r="J807">
            <v>0</v>
          </cell>
          <cell r="M807">
            <v>0</v>
          </cell>
          <cell r="P807">
            <v>0</v>
          </cell>
          <cell r="S807">
            <v>0</v>
          </cell>
          <cell r="V807">
            <v>0</v>
          </cell>
        </row>
        <row r="808">
          <cell r="G808">
            <v>0</v>
          </cell>
          <cell r="J808">
            <v>0</v>
          </cell>
          <cell r="M808">
            <v>0</v>
          </cell>
          <cell r="P808">
            <v>0</v>
          </cell>
          <cell r="S808">
            <v>0</v>
          </cell>
          <cell r="V808">
            <v>0</v>
          </cell>
        </row>
        <row r="809">
          <cell r="G809">
            <v>0</v>
          </cell>
          <cell r="J809">
            <v>0</v>
          </cell>
          <cell r="M809">
            <v>0</v>
          </cell>
          <cell r="P809">
            <v>0</v>
          </cell>
          <cell r="S809">
            <v>0</v>
          </cell>
          <cell r="V809">
            <v>0</v>
          </cell>
        </row>
        <row r="810">
          <cell r="G810">
            <v>0</v>
          </cell>
          <cell r="J810">
            <v>0</v>
          </cell>
          <cell r="M810">
            <v>0</v>
          </cell>
          <cell r="P810">
            <v>0</v>
          </cell>
          <cell r="S810">
            <v>0</v>
          </cell>
          <cell r="V810">
            <v>0</v>
          </cell>
        </row>
        <row r="811">
          <cell r="G811">
            <v>0</v>
          </cell>
          <cell r="J811">
            <v>0</v>
          </cell>
          <cell r="M811">
            <v>0</v>
          </cell>
          <cell r="P811">
            <v>0</v>
          </cell>
          <cell r="S811">
            <v>0</v>
          </cell>
          <cell r="V811">
            <v>0</v>
          </cell>
        </row>
        <row r="812">
          <cell r="G812">
            <v>0</v>
          </cell>
          <cell r="J812">
            <v>0</v>
          </cell>
          <cell r="M812">
            <v>0</v>
          </cell>
          <cell r="P812">
            <v>0</v>
          </cell>
          <cell r="S812">
            <v>0</v>
          </cell>
          <cell r="V812">
            <v>0</v>
          </cell>
        </row>
        <row r="813">
          <cell r="G813">
            <v>0</v>
          </cell>
          <cell r="J813">
            <v>0</v>
          </cell>
          <cell r="M813">
            <v>0</v>
          </cell>
          <cell r="P813">
            <v>0</v>
          </cell>
          <cell r="S813">
            <v>0</v>
          </cell>
          <cell r="V813">
            <v>0</v>
          </cell>
        </row>
        <row r="814">
          <cell r="G814">
            <v>0</v>
          </cell>
          <cell r="J814">
            <v>0</v>
          </cell>
          <cell r="M814">
            <v>0</v>
          </cell>
          <cell r="P814">
            <v>0</v>
          </cell>
          <cell r="S814">
            <v>0</v>
          </cell>
          <cell r="V814">
            <v>0</v>
          </cell>
        </row>
        <row r="815">
          <cell r="G815">
            <v>0</v>
          </cell>
          <cell r="J815">
            <v>0</v>
          </cell>
          <cell r="M815">
            <v>0</v>
          </cell>
          <cell r="P815">
            <v>0</v>
          </cell>
          <cell r="S815">
            <v>0</v>
          </cell>
          <cell r="V815">
            <v>0</v>
          </cell>
        </row>
        <row r="816">
          <cell r="G816">
            <v>0</v>
          </cell>
          <cell r="J816">
            <v>0</v>
          </cell>
          <cell r="M816">
            <v>0</v>
          </cell>
          <cell r="P816">
            <v>0</v>
          </cell>
          <cell r="S816">
            <v>0</v>
          </cell>
          <cell r="V816">
            <v>0</v>
          </cell>
        </row>
        <row r="817">
          <cell r="G817">
            <v>0</v>
          </cell>
          <cell r="J817">
            <v>0</v>
          </cell>
          <cell r="M817">
            <v>0</v>
          </cell>
          <cell r="P817">
            <v>0</v>
          </cell>
          <cell r="S817">
            <v>0</v>
          </cell>
          <cell r="V817">
            <v>0</v>
          </cell>
        </row>
        <row r="818">
          <cell r="G818">
            <v>0</v>
          </cell>
          <cell r="J818">
            <v>0</v>
          </cell>
          <cell r="M818">
            <v>0</v>
          </cell>
          <cell r="P818">
            <v>0</v>
          </cell>
          <cell r="S818">
            <v>0</v>
          </cell>
          <cell r="V818">
            <v>0</v>
          </cell>
        </row>
        <row r="819">
          <cell r="G819">
            <v>0</v>
          </cell>
          <cell r="J819">
            <v>0</v>
          </cell>
          <cell r="M819">
            <v>0</v>
          </cell>
          <cell r="P819">
            <v>0</v>
          </cell>
          <cell r="S819">
            <v>0</v>
          </cell>
          <cell r="V819">
            <v>0</v>
          </cell>
        </row>
        <row r="820">
          <cell r="G820">
            <v>0</v>
          </cell>
          <cell r="J820">
            <v>0</v>
          </cell>
          <cell r="M820">
            <v>0</v>
          </cell>
          <cell r="P820">
            <v>0</v>
          </cell>
          <cell r="S820">
            <v>0</v>
          </cell>
          <cell r="V820">
            <v>0</v>
          </cell>
        </row>
        <row r="821">
          <cell r="G821">
            <v>0</v>
          </cell>
          <cell r="J821">
            <v>0</v>
          </cell>
          <cell r="M821">
            <v>0</v>
          </cell>
          <cell r="P821">
            <v>0</v>
          </cell>
          <cell r="S821">
            <v>0</v>
          </cell>
          <cell r="V821">
            <v>0</v>
          </cell>
        </row>
        <row r="822">
          <cell r="G822">
            <v>0</v>
          </cell>
          <cell r="J822">
            <v>0</v>
          </cell>
          <cell r="M822">
            <v>0</v>
          </cell>
          <cell r="P822">
            <v>0</v>
          </cell>
          <cell r="S822">
            <v>0</v>
          </cell>
          <cell r="V822">
            <v>0</v>
          </cell>
        </row>
        <row r="823">
          <cell r="G823">
            <v>0</v>
          </cell>
          <cell r="J823">
            <v>0</v>
          </cell>
          <cell r="M823">
            <v>0</v>
          </cell>
          <cell r="P823">
            <v>0</v>
          </cell>
          <cell r="S823">
            <v>0</v>
          </cell>
          <cell r="V823">
            <v>0</v>
          </cell>
        </row>
        <row r="824">
          <cell r="G824">
            <v>0</v>
          </cell>
          <cell r="J824">
            <v>0</v>
          </cell>
          <cell r="M824">
            <v>0</v>
          </cell>
          <cell r="P824">
            <v>0</v>
          </cell>
          <cell r="S824">
            <v>0</v>
          </cell>
          <cell r="V824">
            <v>0</v>
          </cell>
        </row>
        <row r="825">
          <cell r="G825">
            <v>0</v>
          </cell>
          <cell r="J825">
            <v>0</v>
          </cell>
          <cell r="M825">
            <v>0</v>
          </cell>
          <cell r="P825">
            <v>0</v>
          </cell>
          <cell r="S825">
            <v>0</v>
          </cell>
          <cell r="V825">
            <v>0</v>
          </cell>
        </row>
        <row r="826">
          <cell r="G826">
            <v>0</v>
          </cell>
          <cell r="J826">
            <v>0</v>
          </cell>
          <cell r="M826">
            <v>0</v>
          </cell>
          <cell r="P826">
            <v>0</v>
          </cell>
          <cell r="S826">
            <v>0</v>
          </cell>
          <cell r="V826">
            <v>0</v>
          </cell>
        </row>
        <row r="827">
          <cell r="G827">
            <v>0</v>
          </cell>
          <cell r="J827">
            <v>0</v>
          </cell>
          <cell r="M827">
            <v>0</v>
          </cell>
          <cell r="P827">
            <v>0</v>
          </cell>
          <cell r="S827">
            <v>0</v>
          </cell>
          <cell r="V827">
            <v>0</v>
          </cell>
        </row>
        <row r="828">
          <cell r="G828">
            <v>0</v>
          </cell>
          <cell r="J828">
            <v>0</v>
          </cell>
          <cell r="M828">
            <v>0</v>
          </cell>
          <cell r="P828">
            <v>0</v>
          </cell>
          <cell r="S828">
            <v>0</v>
          </cell>
          <cell r="V828">
            <v>0</v>
          </cell>
        </row>
        <row r="829">
          <cell r="G829">
            <v>0</v>
          </cell>
          <cell r="J829">
            <v>0</v>
          </cell>
          <cell r="M829">
            <v>0</v>
          </cell>
          <cell r="P829">
            <v>0</v>
          </cell>
          <cell r="S829">
            <v>0</v>
          </cell>
          <cell r="V829">
            <v>0</v>
          </cell>
        </row>
        <row r="830">
          <cell r="G830">
            <v>0</v>
          </cell>
          <cell r="J830">
            <v>0</v>
          </cell>
          <cell r="M830">
            <v>0</v>
          </cell>
          <cell r="P830">
            <v>0</v>
          </cell>
          <cell r="S830">
            <v>0</v>
          </cell>
          <cell r="V830">
            <v>0</v>
          </cell>
        </row>
        <row r="831">
          <cell r="G831">
            <v>0</v>
          </cell>
          <cell r="J831">
            <v>0</v>
          </cell>
          <cell r="M831">
            <v>0</v>
          </cell>
          <cell r="P831">
            <v>0</v>
          </cell>
          <cell r="S831">
            <v>0</v>
          </cell>
          <cell r="V831">
            <v>0</v>
          </cell>
        </row>
        <row r="832">
          <cell r="G832">
            <v>0</v>
          </cell>
          <cell r="J832">
            <v>0</v>
          </cell>
          <cell r="M832">
            <v>0</v>
          </cell>
          <cell r="P832">
            <v>0</v>
          </cell>
          <cell r="S832">
            <v>0</v>
          </cell>
          <cell r="V832">
            <v>0</v>
          </cell>
        </row>
        <row r="833">
          <cell r="G833">
            <v>0</v>
          </cell>
          <cell r="J833">
            <v>0</v>
          </cell>
          <cell r="M833">
            <v>0</v>
          </cell>
          <cell r="P833">
            <v>0</v>
          </cell>
          <cell r="S833">
            <v>0</v>
          </cell>
          <cell r="V833">
            <v>0</v>
          </cell>
        </row>
        <row r="834">
          <cell r="G834">
            <v>0</v>
          </cell>
          <cell r="J834">
            <v>0</v>
          </cell>
          <cell r="M834">
            <v>0</v>
          </cell>
          <cell r="P834">
            <v>0</v>
          </cell>
          <cell r="S834">
            <v>0</v>
          </cell>
          <cell r="V834">
            <v>0</v>
          </cell>
        </row>
        <row r="835">
          <cell r="G835">
            <v>0</v>
          </cell>
          <cell r="J835">
            <v>0</v>
          </cell>
          <cell r="M835">
            <v>0</v>
          </cell>
          <cell r="P835">
            <v>0</v>
          </cell>
          <cell r="S835">
            <v>0</v>
          </cell>
          <cell r="V835">
            <v>0</v>
          </cell>
        </row>
        <row r="836">
          <cell r="G836">
            <v>0</v>
          </cell>
          <cell r="J836">
            <v>0</v>
          </cell>
          <cell r="M836">
            <v>0</v>
          </cell>
          <cell r="P836">
            <v>0</v>
          </cell>
          <cell r="S836">
            <v>0</v>
          </cell>
          <cell r="V836">
            <v>0</v>
          </cell>
        </row>
        <row r="837">
          <cell r="G837">
            <v>0</v>
          </cell>
          <cell r="J837">
            <v>0</v>
          </cell>
          <cell r="M837">
            <v>0</v>
          </cell>
          <cell r="P837">
            <v>0</v>
          </cell>
          <cell r="S837">
            <v>0</v>
          </cell>
          <cell r="V837">
            <v>0</v>
          </cell>
        </row>
        <row r="838">
          <cell r="G838">
            <v>0</v>
          </cell>
          <cell r="J838">
            <v>0</v>
          </cell>
          <cell r="M838">
            <v>0</v>
          </cell>
          <cell r="P838">
            <v>0</v>
          </cell>
          <cell r="S838">
            <v>0</v>
          </cell>
          <cell r="V838">
            <v>0</v>
          </cell>
        </row>
        <row r="839">
          <cell r="G839">
            <v>0</v>
          </cell>
          <cell r="J839">
            <v>0</v>
          </cell>
          <cell r="M839">
            <v>0</v>
          </cell>
          <cell r="P839">
            <v>0</v>
          </cell>
          <cell r="S839">
            <v>0</v>
          </cell>
          <cell r="V839">
            <v>0</v>
          </cell>
        </row>
        <row r="840">
          <cell r="G840">
            <v>0</v>
          </cell>
          <cell r="J840">
            <v>0</v>
          </cell>
          <cell r="M840">
            <v>0</v>
          </cell>
          <cell r="P840">
            <v>0</v>
          </cell>
          <cell r="S840">
            <v>0</v>
          </cell>
          <cell r="V840">
            <v>0</v>
          </cell>
        </row>
        <row r="841">
          <cell r="G841">
            <v>0</v>
          </cell>
          <cell r="J841">
            <v>0</v>
          </cell>
          <cell r="M841">
            <v>0</v>
          </cell>
          <cell r="P841">
            <v>0</v>
          </cell>
          <cell r="S841">
            <v>0</v>
          </cell>
          <cell r="V841">
            <v>0</v>
          </cell>
        </row>
        <row r="842">
          <cell r="G842">
            <v>0</v>
          </cell>
          <cell r="J842">
            <v>0</v>
          </cell>
          <cell r="M842">
            <v>0</v>
          </cell>
          <cell r="P842">
            <v>0</v>
          </cell>
          <cell r="S842">
            <v>0</v>
          </cell>
          <cell r="V842">
            <v>0</v>
          </cell>
        </row>
        <row r="843">
          <cell r="G843">
            <v>0</v>
          </cell>
          <cell r="J843">
            <v>0</v>
          </cell>
          <cell r="M843">
            <v>0</v>
          </cell>
          <cell r="P843">
            <v>0</v>
          </cell>
          <cell r="S843">
            <v>0</v>
          </cell>
          <cell r="V843">
            <v>0</v>
          </cell>
        </row>
        <row r="844">
          <cell r="G844">
            <v>0</v>
          </cell>
          <cell r="J844">
            <v>0</v>
          </cell>
          <cell r="M844">
            <v>0</v>
          </cell>
          <cell r="P844">
            <v>0</v>
          </cell>
          <cell r="S844">
            <v>0</v>
          </cell>
          <cell r="V844">
            <v>0</v>
          </cell>
        </row>
        <row r="845">
          <cell r="G845">
            <v>0</v>
          </cell>
          <cell r="J845">
            <v>0</v>
          </cell>
          <cell r="M845">
            <v>0</v>
          </cell>
          <cell r="P845">
            <v>0</v>
          </cell>
          <cell r="S845">
            <v>0</v>
          </cell>
          <cell r="V845">
            <v>0</v>
          </cell>
        </row>
        <row r="846">
          <cell r="G846">
            <v>0</v>
          </cell>
          <cell r="J846">
            <v>0</v>
          </cell>
          <cell r="M846">
            <v>0</v>
          </cell>
          <cell r="P846">
            <v>0</v>
          </cell>
          <cell r="S846">
            <v>0</v>
          </cell>
          <cell r="V846">
            <v>0</v>
          </cell>
        </row>
        <row r="847">
          <cell r="G847">
            <v>0</v>
          </cell>
          <cell r="J847">
            <v>0</v>
          </cell>
          <cell r="M847">
            <v>0</v>
          </cell>
          <cell r="P847">
            <v>0</v>
          </cell>
          <cell r="S847">
            <v>0</v>
          </cell>
          <cell r="V847">
            <v>0</v>
          </cell>
        </row>
        <row r="848">
          <cell r="G848">
            <v>0</v>
          </cell>
          <cell r="J848">
            <v>0</v>
          </cell>
          <cell r="M848">
            <v>0</v>
          </cell>
          <cell r="P848">
            <v>0</v>
          </cell>
          <cell r="S848">
            <v>0</v>
          </cell>
          <cell r="V848">
            <v>0</v>
          </cell>
        </row>
        <row r="849">
          <cell r="G849">
            <v>0</v>
          </cell>
          <cell r="J849">
            <v>0</v>
          </cell>
          <cell r="M849">
            <v>0</v>
          </cell>
          <cell r="P849">
            <v>0</v>
          </cell>
          <cell r="S849">
            <v>0</v>
          </cell>
          <cell r="V849">
            <v>0</v>
          </cell>
        </row>
        <row r="850">
          <cell r="G850">
            <v>0</v>
          </cell>
          <cell r="J850">
            <v>0</v>
          </cell>
          <cell r="M850">
            <v>0</v>
          </cell>
          <cell r="P850">
            <v>0</v>
          </cell>
          <cell r="S850">
            <v>0</v>
          </cell>
          <cell r="V850">
            <v>0</v>
          </cell>
        </row>
        <row r="851">
          <cell r="G851">
            <v>0</v>
          </cell>
          <cell r="J851">
            <v>0</v>
          </cell>
          <cell r="M851">
            <v>0</v>
          </cell>
          <cell r="P851">
            <v>0</v>
          </cell>
          <cell r="S851">
            <v>0</v>
          </cell>
          <cell r="V851">
            <v>0</v>
          </cell>
        </row>
        <row r="852">
          <cell r="G852">
            <v>0</v>
          </cell>
          <cell r="J852">
            <v>0</v>
          </cell>
          <cell r="M852">
            <v>0</v>
          </cell>
          <cell r="P852">
            <v>0</v>
          </cell>
          <cell r="S852">
            <v>0</v>
          </cell>
          <cell r="V852">
            <v>0</v>
          </cell>
        </row>
        <row r="853">
          <cell r="G853">
            <v>0</v>
          </cell>
          <cell r="J853">
            <v>0</v>
          </cell>
          <cell r="M853">
            <v>0</v>
          </cell>
          <cell r="P853">
            <v>0</v>
          </cell>
          <cell r="S853">
            <v>0</v>
          </cell>
          <cell r="V853">
            <v>0</v>
          </cell>
        </row>
        <row r="854">
          <cell r="G854">
            <v>0</v>
          </cell>
          <cell r="J854">
            <v>0</v>
          </cell>
          <cell r="M854">
            <v>0</v>
          </cell>
          <cell r="P854">
            <v>0</v>
          </cell>
          <cell r="S854">
            <v>0</v>
          </cell>
          <cell r="V854">
            <v>0</v>
          </cell>
        </row>
        <row r="855">
          <cell r="G855">
            <v>0</v>
          </cell>
          <cell r="J855">
            <v>0</v>
          </cell>
          <cell r="M855">
            <v>0</v>
          </cell>
          <cell r="P855">
            <v>0</v>
          </cell>
          <cell r="S855">
            <v>0</v>
          </cell>
          <cell r="V855">
            <v>0</v>
          </cell>
        </row>
        <row r="856">
          <cell r="G856">
            <v>0</v>
          </cell>
          <cell r="J856">
            <v>0</v>
          </cell>
          <cell r="M856">
            <v>0</v>
          </cell>
          <cell r="P856">
            <v>0</v>
          </cell>
          <cell r="S856">
            <v>0</v>
          </cell>
          <cell r="V856">
            <v>0</v>
          </cell>
        </row>
        <row r="857">
          <cell r="G857">
            <v>0</v>
          </cell>
          <cell r="J857">
            <v>0</v>
          </cell>
          <cell r="M857">
            <v>0</v>
          </cell>
          <cell r="P857">
            <v>0</v>
          </cell>
          <cell r="S857">
            <v>0</v>
          </cell>
          <cell r="V857">
            <v>0</v>
          </cell>
        </row>
        <row r="858">
          <cell r="G858">
            <v>0</v>
          </cell>
          <cell r="J858">
            <v>0</v>
          </cell>
          <cell r="M858">
            <v>0</v>
          </cell>
          <cell r="P858">
            <v>0</v>
          </cell>
          <cell r="S858">
            <v>0</v>
          </cell>
          <cell r="V858">
            <v>0</v>
          </cell>
        </row>
        <row r="859">
          <cell r="G859">
            <v>0</v>
          </cell>
          <cell r="J859">
            <v>0</v>
          </cell>
          <cell r="M859">
            <v>0</v>
          </cell>
          <cell r="P859">
            <v>0</v>
          </cell>
          <cell r="S859">
            <v>0</v>
          </cell>
          <cell r="V859">
            <v>0</v>
          </cell>
        </row>
        <row r="860">
          <cell r="G860">
            <v>0</v>
          </cell>
          <cell r="J860">
            <v>0</v>
          </cell>
          <cell r="M860">
            <v>0</v>
          </cell>
          <cell r="P860">
            <v>0</v>
          </cell>
          <cell r="S860">
            <v>0</v>
          </cell>
          <cell r="V860">
            <v>0</v>
          </cell>
        </row>
        <row r="861">
          <cell r="G861">
            <v>0</v>
          </cell>
          <cell r="J861">
            <v>0</v>
          </cell>
          <cell r="M861">
            <v>0</v>
          </cell>
          <cell r="P861">
            <v>0</v>
          </cell>
          <cell r="S861">
            <v>0</v>
          </cell>
          <cell r="V861">
            <v>0</v>
          </cell>
        </row>
        <row r="862">
          <cell r="G862">
            <v>0</v>
          </cell>
          <cell r="J862">
            <v>0</v>
          </cell>
          <cell r="M862">
            <v>0</v>
          </cell>
          <cell r="P862">
            <v>0</v>
          </cell>
          <cell r="S862">
            <v>0</v>
          </cell>
          <cell r="V862">
            <v>0</v>
          </cell>
        </row>
        <row r="863">
          <cell r="G863">
            <v>0</v>
          </cell>
          <cell r="J863">
            <v>0</v>
          </cell>
          <cell r="M863">
            <v>0</v>
          </cell>
          <cell r="P863">
            <v>0</v>
          </cell>
          <cell r="S863">
            <v>0</v>
          </cell>
          <cell r="V863">
            <v>0</v>
          </cell>
        </row>
        <row r="864">
          <cell r="G864">
            <v>0</v>
          </cell>
          <cell r="J864">
            <v>0</v>
          </cell>
          <cell r="M864">
            <v>0</v>
          </cell>
          <cell r="P864">
            <v>0</v>
          </cell>
          <cell r="S864">
            <v>0</v>
          </cell>
          <cell r="V864">
            <v>0</v>
          </cell>
        </row>
        <row r="865">
          <cell r="G865">
            <v>0</v>
          </cell>
          <cell r="J865">
            <v>0</v>
          </cell>
          <cell r="M865">
            <v>0</v>
          </cell>
          <cell r="P865">
            <v>0</v>
          </cell>
          <cell r="S865">
            <v>0</v>
          </cell>
          <cell r="V865">
            <v>0</v>
          </cell>
        </row>
        <row r="866">
          <cell r="G866">
            <v>0</v>
          </cell>
          <cell r="J866">
            <v>0</v>
          </cell>
          <cell r="M866">
            <v>0</v>
          </cell>
          <cell r="P866">
            <v>0</v>
          </cell>
          <cell r="S866">
            <v>0</v>
          </cell>
          <cell r="V866">
            <v>0</v>
          </cell>
        </row>
        <row r="867">
          <cell r="G867">
            <v>0</v>
          </cell>
          <cell r="J867">
            <v>0</v>
          </cell>
          <cell r="M867">
            <v>0</v>
          </cell>
          <cell r="P867">
            <v>0</v>
          </cell>
          <cell r="S867">
            <v>0</v>
          </cell>
          <cell r="V867">
            <v>0</v>
          </cell>
        </row>
        <row r="868">
          <cell r="G868">
            <v>0</v>
          </cell>
          <cell r="J868">
            <v>0</v>
          </cell>
          <cell r="M868">
            <v>0</v>
          </cell>
          <cell r="P868">
            <v>0</v>
          </cell>
          <cell r="S868">
            <v>0</v>
          </cell>
          <cell r="V868">
            <v>0</v>
          </cell>
        </row>
        <row r="869">
          <cell r="G869">
            <v>0</v>
          </cell>
          <cell r="J869">
            <v>0</v>
          </cell>
          <cell r="M869">
            <v>0</v>
          </cell>
          <cell r="P869">
            <v>0</v>
          </cell>
          <cell r="S869">
            <v>0</v>
          </cell>
          <cell r="V869">
            <v>0</v>
          </cell>
        </row>
        <row r="870">
          <cell r="G870">
            <v>0</v>
          </cell>
          <cell r="J870">
            <v>0</v>
          </cell>
          <cell r="M870">
            <v>0</v>
          </cell>
          <cell r="P870">
            <v>0</v>
          </cell>
          <cell r="S870">
            <v>0</v>
          </cell>
          <cell r="V870">
            <v>0</v>
          </cell>
        </row>
        <row r="871">
          <cell r="G871">
            <v>0</v>
          </cell>
          <cell r="J871">
            <v>0</v>
          </cell>
          <cell r="M871">
            <v>0</v>
          </cell>
          <cell r="P871">
            <v>0</v>
          </cell>
          <cell r="S871">
            <v>0</v>
          </cell>
          <cell r="V871">
            <v>0</v>
          </cell>
        </row>
        <row r="872">
          <cell r="G872">
            <v>0</v>
          </cell>
          <cell r="J872">
            <v>0</v>
          </cell>
          <cell r="M872">
            <v>0</v>
          </cell>
          <cell r="P872">
            <v>0</v>
          </cell>
          <cell r="S872">
            <v>0</v>
          </cell>
          <cell r="V872">
            <v>0</v>
          </cell>
        </row>
        <row r="873">
          <cell r="G873">
            <v>0</v>
          </cell>
          <cell r="J873">
            <v>0</v>
          </cell>
          <cell r="M873">
            <v>0</v>
          </cell>
          <cell r="P873">
            <v>0</v>
          </cell>
          <cell r="S873">
            <v>0</v>
          </cell>
          <cell r="V873">
            <v>0</v>
          </cell>
        </row>
        <row r="874">
          <cell r="G874">
            <v>0</v>
          </cell>
          <cell r="J874">
            <v>0</v>
          </cell>
          <cell r="M874">
            <v>0</v>
          </cell>
          <cell r="P874">
            <v>0</v>
          </cell>
          <cell r="S874">
            <v>0</v>
          </cell>
          <cell r="V874">
            <v>0</v>
          </cell>
        </row>
        <row r="875">
          <cell r="G875">
            <v>0</v>
          </cell>
          <cell r="J875">
            <v>0</v>
          </cell>
          <cell r="M875">
            <v>0</v>
          </cell>
          <cell r="P875">
            <v>0</v>
          </cell>
          <cell r="S875">
            <v>0</v>
          </cell>
          <cell r="V875">
            <v>0</v>
          </cell>
        </row>
        <row r="876">
          <cell r="G876">
            <v>0</v>
          </cell>
          <cell r="J876">
            <v>0</v>
          </cell>
          <cell r="M876">
            <v>0</v>
          </cell>
          <cell r="P876">
            <v>0</v>
          </cell>
          <cell r="S876">
            <v>0</v>
          </cell>
          <cell r="V876">
            <v>0</v>
          </cell>
        </row>
        <row r="877">
          <cell r="G877">
            <v>0</v>
          </cell>
          <cell r="J877">
            <v>0</v>
          </cell>
          <cell r="M877">
            <v>0</v>
          </cell>
          <cell r="P877">
            <v>0</v>
          </cell>
          <cell r="S877">
            <v>0</v>
          </cell>
          <cell r="V877">
            <v>0</v>
          </cell>
        </row>
        <row r="878">
          <cell r="G878">
            <v>0</v>
          </cell>
          <cell r="J878">
            <v>0</v>
          </cell>
          <cell r="M878">
            <v>0</v>
          </cell>
          <cell r="P878">
            <v>0</v>
          </cell>
          <cell r="S878">
            <v>0</v>
          </cell>
          <cell r="V878">
            <v>0</v>
          </cell>
        </row>
        <row r="879">
          <cell r="G879">
            <v>0</v>
          </cell>
          <cell r="J879">
            <v>0</v>
          </cell>
          <cell r="M879">
            <v>0</v>
          </cell>
          <cell r="P879">
            <v>0</v>
          </cell>
          <cell r="S879">
            <v>0</v>
          </cell>
          <cell r="V879">
            <v>0</v>
          </cell>
        </row>
        <row r="880">
          <cell r="G880">
            <v>0</v>
          </cell>
          <cell r="J880">
            <v>0</v>
          </cell>
          <cell r="M880">
            <v>0</v>
          </cell>
          <cell r="P880">
            <v>0</v>
          </cell>
          <cell r="S880">
            <v>0</v>
          </cell>
          <cell r="V880">
            <v>0</v>
          </cell>
        </row>
        <row r="881">
          <cell r="G881">
            <v>0</v>
          </cell>
          <cell r="J881">
            <v>0</v>
          </cell>
          <cell r="M881">
            <v>0</v>
          </cell>
          <cell r="P881">
            <v>0</v>
          </cell>
          <cell r="S881">
            <v>0</v>
          </cell>
          <cell r="V881">
            <v>0</v>
          </cell>
        </row>
        <row r="882">
          <cell r="G882">
            <v>0</v>
          </cell>
          <cell r="J882">
            <v>0</v>
          </cell>
          <cell r="M882">
            <v>0</v>
          </cell>
          <cell r="P882">
            <v>0</v>
          </cell>
          <cell r="S882">
            <v>0</v>
          </cell>
          <cell r="V882">
            <v>0</v>
          </cell>
        </row>
        <row r="883">
          <cell r="G883">
            <v>0</v>
          </cell>
          <cell r="J883">
            <v>0</v>
          </cell>
          <cell r="M883">
            <v>0</v>
          </cell>
          <cell r="P883">
            <v>0</v>
          </cell>
          <cell r="S883">
            <v>0</v>
          </cell>
          <cell r="V883">
            <v>0</v>
          </cell>
        </row>
        <row r="884">
          <cell r="G884">
            <v>0</v>
          </cell>
          <cell r="J884">
            <v>0</v>
          </cell>
          <cell r="M884">
            <v>0</v>
          </cell>
          <cell r="P884">
            <v>0</v>
          </cell>
          <cell r="S884">
            <v>0</v>
          </cell>
          <cell r="V884">
            <v>0</v>
          </cell>
        </row>
        <row r="885">
          <cell r="G885">
            <v>0</v>
          </cell>
          <cell r="J885">
            <v>0</v>
          </cell>
          <cell r="M885">
            <v>0</v>
          </cell>
          <cell r="P885">
            <v>0</v>
          </cell>
          <cell r="S885">
            <v>0</v>
          </cell>
          <cell r="V885">
            <v>0</v>
          </cell>
        </row>
        <row r="886">
          <cell r="G886">
            <v>0</v>
          </cell>
          <cell r="J886">
            <v>0</v>
          </cell>
          <cell r="M886">
            <v>0</v>
          </cell>
          <cell r="P886">
            <v>0</v>
          </cell>
          <cell r="S886">
            <v>0</v>
          </cell>
          <cell r="V886">
            <v>0</v>
          </cell>
        </row>
        <row r="887">
          <cell r="G887">
            <v>0</v>
          </cell>
          <cell r="J887">
            <v>0</v>
          </cell>
          <cell r="M887">
            <v>0</v>
          </cell>
          <cell r="P887">
            <v>0</v>
          </cell>
          <cell r="S887">
            <v>0</v>
          </cell>
          <cell r="V887">
            <v>0</v>
          </cell>
        </row>
        <row r="888">
          <cell r="G888">
            <v>0</v>
          </cell>
          <cell r="J888">
            <v>0</v>
          </cell>
          <cell r="M888">
            <v>0</v>
          </cell>
          <cell r="P888">
            <v>0</v>
          </cell>
          <cell r="S888">
            <v>0</v>
          </cell>
          <cell r="V888">
            <v>0</v>
          </cell>
        </row>
        <row r="889">
          <cell r="G889">
            <v>0</v>
          </cell>
          <cell r="J889">
            <v>0</v>
          </cell>
          <cell r="M889">
            <v>0</v>
          </cell>
          <cell r="P889">
            <v>0</v>
          </cell>
          <cell r="S889">
            <v>0</v>
          </cell>
          <cell r="V889">
            <v>0</v>
          </cell>
        </row>
        <row r="890">
          <cell r="G890">
            <v>0</v>
          </cell>
          <cell r="J890">
            <v>0</v>
          </cell>
          <cell r="M890">
            <v>0</v>
          </cell>
          <cell r="P890">
            <v>0</v>
          </cell>
          <cell r="S890">
            <v>0</v>
          </cell>
          <cell r="V890">
            <v>0</v>
          </cell>
        </row>
        <row r="891">
          <cell r="G891">
            <v>0</v>
          </cell>
          <cell r="J891">
            <v>0</v>
          </cell>
          <cell r="M891">
            <v>0</v>
          </cell>
          <cell r="P891">
            <v>0</v>
          </cell>
          <cell r="S891">
            <v>0</v>
          </cell>
          <cell r="V891">
            <v>0</v>
          </cell>
        </row>
        <row r="892">
          <cell r="G892">
            <v>0</v>
          </cell>
          <cell r="J892">
            <v>0</v>
          </cell>
          <cell r="M892">
            <v>0</v>
          </cell>
          <cell r="P892">
            <v>0</v>
          </cell>
          <cell r="S892">
            <v>0</v>
          </cell>
          <cell r="V892">
            <v>0</v>
          </cell>
        </row>
        <row r="893">
          <cell r="G893">
            <v>0</v>
          </cell>
          <cell r="J893">
            <v>0</v>
          </cell>
          <cell r="M893">
            <v>0</v>
          </cell>
          <cell r="P893">
            <v>0</v>
          </cell>
          <cell r="S893">
            <v>0</v>
          </cell>
          <cell r="V893">
            <v>0</v>
          </cell>
        </row>
        <row r="894">
          <cell r="G894">
            <v>0</v>
          </cell>
          <cell r="J894">
            <v>0</v>
          </cell>
          <cell r="M894">
            <v>0</v>
          </cell>
          <cell r="P894">
            <v>0</v>
          </cell>
          <cell r="S894">
            <v>0</v>
          </cell>
          <cell r="V894">
            <v>0</v>
          </cell>
        </row>
        <row r="895">
          <cell r="G895">
            <v>0</v>
          </cell>
          <cell r="J895">
            <v>0</v>
          </cell>
          <cell r="M895">
            <v>0</v>
          </cell>
          <cell r="P895">
            <v>0</v>
          </cell>
          <cell r="S895">
            <v>0</v>
          </cell>
          <cell r="V895">
            <v>0</v>
          </cell>
        </row>
        <row r="896">
          <cell r="G896">
            <v>0</v>
          </cell>
          <cell r="J896">
            <v>0</v>
          </cell>
          <cell r="M896">
            <v>0</v>
          </cell>
          <cell r="P896">
            <v>0</v>
          </cell>
          <cell r="S896">
            <v>0</v>
          </cell>
          <cell r="V896">
            <v>0</v>
          </cell>
        </row>
        <row r="897">
          <cell r="G897">
            <v>0</v>
          </cell>
          <cell r="J897">
            <v>0</v>
          </cell>
          <cell r="M897">
            <v>0</v>
          </cell>
          <cell r="P897">
            <v>0</v>
          </cell>
          <cell r="S897">
            <v>0</v>
          </cell>
          <cell r="V897">
            <v>0</v>
          </cell>
        </row>
        <row r="898">
          <cell r="G898">
            <v>0</v>
          </cell>
          <cell r="J898">
            <v>0</v>
          </cell>
          <cell r="M898">
            <v>0</v>
          </cell>
          <cell r="P898">
            <v>0</v>
          </cell>
          <cell r="S898">
            <v>0</v>
          </cell>
          <cell r="V898">
            <v>0</v>
          </cell>
        </row>
        <row r="899">
          <cell r="G899">
            <v>0</v>
          </cell>
          <cell r="J899">
            <v>0</v>
          </cell>
          <cell r="M899">
            <v>0</v>
          </cell>
          <cell r="P899">
            <v>0</v>
          </cell>
          <cell r="S899">
            <v>0</v>
          </cell>
          <cell r="V899">
            <v>0</v>
          </cell>
        </row>
        <row r="900">
          <cell r="G900">
            <v>0</v>
          </cell>
          <cell r="J900">
            <v>0</v>
          </cell>
          <cell r="M900">
            <v>0</v>
          </cell>
          <cell r="P900">
            <v>0</v>
          </cell>
          <cell r="S900">
            <v>0</v>
          </cell>
          <cell r="V900">
            <v>0</v>
          </cell>
        </row>
        <row r="901">
          <cell r="G901">
            <v>0</v>
          </cell>
          <cell r="J901">
            <v>0</v>
          </cell>
          <cell r="M901">
            <v>0</v>
          </cell>
          <cell r="P901">
            <v>0</v>
          </cell>
          <cell r="S901">
            <v>0</v>
          </cell>
          <cell r="V901">
            <v>0</v>
          </cell>
        </row>
        <row r="902">
          <cell r="G902">
            <v>0</v>
          </cell>
          <cell r="J902">
            <v>0</v>
          </cell>
          <cell r="M902">
            <v>0</v>
          </cell>
          <cell r="P902">
            <v>0</v>
          </cell>
          <cell r="S902">
            <v>0</v>
          </cell>
          <cell r="V902">
            <v>0</v>
          </cell>
        </row>
        <row r="903">
          <cell r="G903">
            <v>0</v>
          </cell>
          <cell r="J903">
            <v>0</v>
          </cell>
          <cell r="M903">
            <v>0</v>
          </cell>
          <cell r="P903">
            <v>0</v>
          </cell>
          <cell r="S903">
            <v>0</v>
          </cell>
          <cell r="V903">
            <v>0</v>
          </cell>
        </row>
        <row r="904">
          <cell r="G904">
            <v>0</v>
          </cell>
          <cell r="J904">
            <v>0</v>
          </cell>
          <cell r="M904">
            <v>0</v>
          </cell>
          <cell r="P904">
            <v>0</v>
          </cell>
          <cell r="S904">
            <v>0</v>
          </cell>
          <cell r="V904">
            <v>0</v>
          </cell>
        </row>
        <row r="905">
          <cell r="G905">
            <v>0</v>
          </cell>
          <cell r="J905">
            <v>0</v>
          </cell>
          <cell r="M905">
            <v>0</v>
          </cell>
          <cell r="P905">
            <v>0</v>
          </cell>
          <cell r="S905">
            <v>0</v>
          </cell>
          <cell r="V905">
            <v>0</v>
          </cell>
        </row>
        <row r="906">
          <cell r="G906">
            <v>0</v>
          </cell>
          <cell r="J906">
            <v>0</v>
          </cell>
          <cell r="M906">
            <v>0</v>
          </cell>
          <cell r="P906">
            <v>0</v>
          </cell>
          <cell r="S906">
            <v>0</v>
          </cell>
          <cell r="V906">
            <v>0</v>
          </cell>
        </row>
        <row r="907">
          <cell r="G907">
            <v>0</v>
          </cell>
          <cell r="J907">
            <v>0</v>
          </cell>
          <cell r="M907">
            <v>0</v>
          </cell>
          <cell r="P907">
            <v>0</v>
          </cell>
          <cell r="S907">
            <v>0</v>
          </cell>
          <cell r="V907">
            <v>0</v>
          </cell>
        </row>
        <row r="908">
          <cell r="G908">
            <v>0</v>
          </cell>
          <cell r="J908">
            <v>0</v>
          </cell>
          <cell r="M908">
            <v>0</v>
          </cell>
          <cell r="P908">
            <v>0</v>
          </cell>
          <cell r="S908">
            <v>0</v>
          </cell>
          <cell r="V908">
            <v>0</v>
          </cell>
        </row>
        <row r="909">
          <cell r="G909">
            <v>0</v>
          </cell>
          <cell r="J909">
            <v>0</v>
          </cell>
          <cell r="M909">
            <v>0</v>
          </cell>
          <cell r="P909">
            <v>0</v>
          </cell>
          <cell r="S909">
            <v>0</v>
          </cell>
          <cell r="V909">
            <v>0</v>
          </cell>
        </row>
        <row r="910">
          <cell r="G910">
            <v>0</v>
          </cell>
          <cell r="J910">
            <v>0</v>
          </cell>
          <cell r="M910">
            <v>0</v>
          </cell>
          <cell r="P910">
            <v>0</v>
          </cell>
          <cell r="S910">
            <v>0</v>
          </cell>
          <cell r="V910">
            <v>0</v>
          </cell>
        </row>
        <row r="911">
          <cell r="G911">
            <v>0</v>
          </cell>
          <cell r="J911">
            <v>0</v>
          </cell>
          <cell r="M911">
            <v>0</v>
          </cell>
          <cell r="P911">
            <v>0</v>
          </cell>
          <cell r="S911">
            <v>0</v>
          </cell>
          <cell r="V911">
            <v>0</v>
          </cell>
        </row>
        <row r="912">
          <cell r="G912">
            <v>0</v>
          </cell>
          <cell r="J912">
            <v>0</v>
          </cell>
          <cell r="M912">
            <v>0</v>
          </cell>
          <cell r="P912">
            <v>0</v>
          </cell>
          <cell r="S912">
            <v>0</v>
          </cell>
          <cell r="V912">
            <v>0</v>
          </cell>
        </row>
        <row r="913">
          <cell r="G913">
            <v>0</v>
          </cell>
          <cell r="J913">
            <v>0</v>
          </cell>
          <cell r="M913">
            <v>0</v>
          </cell>
          <cell r="P913">
            <v>0</v>
          </cell>
          <cell r="S913">
            <v>0</v>
          </cell>
          <cell r="V913">
            <v>0</v>
          </cell>
        </row>
        <row r="914">
          <cell r="G914">
            <v>0</v>
          </cell>
          <cell r="J914">
            <v>0</v>
          </cell>
          <cell r="M914">
            <v>0</v>
          </cell>
          <cell r="P914">
            <v>0</v>
          </cell>
          <cell r="S914">
            <v>0</v>
          </cell>
          <cell r="V914">
            <v>0</v>
          </cell>
        </row>
        <row r="915">
          <cell r="G915">
            <v>0</v>
          </cell>
          <cell r="J915">
            <v>0</v>
          </cell>
          <cell r="M915">
            <v>0</v>
          </cell>
          <cell r="P915">
            <v>0</v>
          </cell>
          <cell r="S915">
            <v>0</v>
          </cell>
          <cell r="V915">
            <v>0</v>
          </cell>
        </row>
        <row r="916">
          <cell r="G916">
            <v>0</v>
          </cell>
          <cell r="J916">
            <v>0</v>
          </cell>
          <cell r="M916">
            <v>0</v>
          </cell>
          <cell r="P916">
            <v>0</v>
          </cell>
          <cell r="S916">
            <v>0</v>
          </cell>
          <cell r="V916">
            <v>0</v>
          </cell>
        </row>
        <row r="917">
          <cell r="G917">
            <v>0</v>
          </cell>
          <cell r="J917">
            <v>0</v>
          </cell>
          <cell r="M917">
            <v>0</v>
          </cell>
          <cell r="P917">
            <v>0</v>
          </cell>
          <cell r="S917">
            <v>0</v>
          </cell>
          <cell r="V917">
            <v>0</v>
          </cell>
        </row>
        <row r="918">
          <cell r="G918">
            <v>0</v>
          </cell>
          <cell r="J918">
            <v>0</v>
          </cell>
          <cell r="M918">
            <v>0</v>
          </cell>
          <cell r="P918">
            <v>0</v>
          </cell>
          <cell r="S918">
            <v>0</v>
          </cell>
          <cell r="V918">
            <v>0</v>
          </cell>
        </row>
        <row r="919">
          <cell r="G919">
            <v>0</v>
          </cell>
          <cell r="J919">
            <v>0</v>
          </cell>
          <cell r="M919">
            <v>0</v>
          </cell>
          <cell r="P919">
            <v>0</v>
          </cell>
          <cell r="S919">
            <v>0</v>
          </cell>
          <cell r="V919">
            <v>0</v>
          </cell>
        </row>
        <row r="920">
          <cell r="G920">
            <v>0</v>
          </cell>
          <cell r="J920">
            <v>0</v>
          </cell>
          <cell r="M920">
            <v>0</v>
          </cell>
          <cell r="P920">
            <v>0</v>
          </cell>
          <cell r="S920">
            <v>0</v>
          </cell>
          <cell r="V920">
            <v>0</v>
          </cell>
        </row>
        <row r="921">
          <cell r="G921">
            <v>0</v>
          </cell>
          <cell r="J921">
            <v>0</v>
          </cell>
          <cell r="M921">
            <v>0</v>
          </cell>
          <cell r="P921">
            <v>0</v>
          </cell>
          <cell r="S921">
            <v>0</v>
          </cell>
          <cell r="V921">
            <v>0</v>
          </cell>
        </row>
        <row r="922">
          <cell r="G922">
            <v>0</v>
          </cell>
          <cell r="J922">
            <v>0</v>
          </cell>
          <cell r="M922">
            <v>0</v>
          </cell>
          <cell r="P922">
            <v>0</v>
          </cell>
          <cell r="S922">
            <v>0</v>
          </cell>
          <cell r="V922">
            <v>0</v>
          </cell>
        </row>
        <row r="923">
          <cell r="G923">
            <v>0</v>
          </cell>
          <cell r="J923">
            <v>0</v>
          </cell>
          <cell r="M923">
            <v>0</v>
          </cell>
          <cell r="P923">
            <v>0</v>
          </cell>
          <cell r="S923">
            <v>0</v>
          </cell>
          <cell r="V923">
            <v>0</v>
          </cell>
        </row>
        <row r="924">
          <cell r="G924">
            <v>0</v>
          </cell>
          <cell r="J924">
            <v>0</v>
          </cell>
          <cell r="M924">
            <v>0</v>
          </cell>
          <cell r="P924">
            <v>0</v>
          </cell>
          <cell r="S924">
            <v>0</v>
          </cell>
          <cell r="V924">
            <v>0</v>
          </cell>
        </row>
        <row r="925">
          <cell r="G925">
            <v>0</v>
          </cell>
          <cell r="J925">
            <v>0</v>
          </cell>
          <cell r="M925">
            <v>0</v>
          </cell>
          <cell r="P925">
            <v>0</v>
          </cell>
          <cell r="S925">
            <v>0</v>
          </cell>
          <cell r="V925">
            <v>0</v>
          </cell>
        </row>
        <row r="926">
          <cell r="G926">
            <v>0</v>
          </cell>
          <cell r="J926">
            <v>0</v>
          </cell>
          <cell r="M926">
            <v>0</v>
          </cell>
          <cell r="P926">
            <v>0</v>
          </cell>
          <cell r="S926">
            <v>0</v>
          </cell>
          <cell r="V926">
            <v>0</v>
          </cell>
        </row>
        <row r="927">
          <cell r="G927">
            <v>0</v>
          </cell>
          <cell r="J927">
            <v>0</v>
          </cell>
          <cell r="M927">
            <v>0</v>
          </cell>
          <cell r="P927">
            <v>0</v>
          </cell>
          <cell r="S927">
            <v>0</v>
          </cell>
          <cell r="V927">
            <v>0</v>
          </cell>
        </row>
        <row r="928">
          <cell r="G928">
            <v>0</v>
          </cell>
          <cell r="J928">
            <v>0</v>
          </cell>
          <cell r="M928">
            <v>0</v>
          </cell>
          <cell r="P928">
            <v>0</v>
          </cell>
          <cell r="S928">
            <v>0</v>
          </cell>
          <cell r="V928">
            <v>0</v>
          </cell>
        </row>
        <row r="929">
          <cell r="G929">
            <v>0</v>
          </cell>
          <cell r="J929">
            <v>0</v>
          </cell>
          <cell r="M929">
            <v>0</v>
          </cell>
          <cell r="P929">
            <v>0</v>
          </cell>
          <cell r="S929">
            <v>0</v>
          </cell>
          <cell r="V929">
            <v>0</v>
          </cell>
        </row>
        <row r="930">
          <cell r="G930">
            <v>0</v>
          </cell>
          <cell r="J930">
            <v>0</v>
          </cell>
          <cell r="M930">
            <v>0</v>
          </cell>
          <cell r="P930">
            <v>0</v>
          </cell>
          <cell r="S930">
            <v>0</v>
          </cell>
          <cell r="V930">
            <v>0</v>
          </cell>
        </row>
        <row r="931">
          <cell r="G931">
            <v>0</v>
          </cell>
          <cell r="J931">
            <v>0</v>
          </cell>
          <cell r="M931">
            <v>0</v>
          </cell>
          <cell r="P931">
            <v>0</v>
          </cell>
          <cell r="S931">
            <v>0</v>
          </cell>
          <cell r="V931">
            <v>0</v>
          </cell>
        </row>
        <row r="932">
          <cell r="G932">
            <v>0</v>
          </cell>
          <cell r="J932">
            <v>0</v>
          </cell>
          <cell r="M932">
            <v>0</v>
          </cell>
          <cell r="P932">
            <v>0</v>
          </cell>
          <cell r="S932">
            <v>0</v>
          </cell>
          <cell r="V932">
            <v>0</v>
          </cell>
        </row>
        <row r="933">
          <cell r="G933">
            <v>0</v>
          </cell>
          <cell r="J933">
            <v>0</v>
          </cell>
          <cell r="M933">
            <v>0</v>
          </cell>
          <cell r="P933">
            <v>0</v>
          </cell>
          <cell r="S933">
            <v>0</v>
          </cell>
          <cell r="V933">
            <v>0</v>
          </cell>
        </row>
        <row r="934">
          <cell r="G934">
            <v>0</v>
          </cell>
          <cell r="J934">
            <v>0</v>
          </cell>
          <cell r="M934">
            <v>0</v>
          </cell>
          <cell r="P934">
            <v>0</v>
          </cell>
          <cell r="S934">
            <v>0</v>
          </cell>
          <cell r="V934">
            <v>0</v>
          </cell>
        </row>
        <row r="935">
          <cell r="G935">
            <v>0</v>
          </cell>
          <cell r="J935">
            <v>0</v>
          </cell>
          <cell r="M935">
            <v>0</v>
          </cell>
          <cell r="P935">
            <v>0</v>
          </cell>
          <cell r="S935">
            <v>0</v>
          </cell>
          <cell r="V935">
            <v>0</v>
          </cell>
        </row>
        <row r="936">
          <cell r="G936">
            <v>0</v>
          </cell>
          <cell r="J936">
            <v>0</v>
          </cell>
          <cell r="M936">
            <v>0</v>
          </cell>
          <cell r="P936">
            <v>0</v>
          </cell>
          <cell r="S936">
            <v>0</v>
          </cell>
          <cell r="V936">
            <v>0</v>
          </cell>
        </row>
        <row r="937">
          <cell r="G937">
            <v>0</v>
          </cell>
          <cell r="J937">
            <v>0</v>
          </cell>
          <cell r="M937">
            <v>0</v>
          </cell>
          <cell r="P937">
            <v>0</v>
          </cell>
          <cell r="S937">
            <v>0</v>
          </cell>
          <cell r="V937">
            <v>0</v>
          </cell>
        </row>
        <row r="938">
          <cell r="G938">
            <v>0</v>
          </cell>
          <cell r="J938">
            <v>0</v>
          </cell>
          <cell r="M938">
            <v>0</v>
          </cell>
          <cell r="P938">
            <v>0</v>
          </cell>
          <cell r="S938">
            <v>0</v>
          </cell>
          <cell r="V938">
            <v>0</v>
          </cell>
        </row>
        <row r="939">
          <cell r="G939">
            <v>0</v>
          </cell>
          <cell r="J939">
            <v>0</v>
          </cell>
          <cell r="M939">
            <v>0</v>
          </cell>
          <cell r="P939">
            <v>0</v>
          </cell>
          <cell r="S939">
            <v>0</v>
          </cell>
          <cell r="V939">
            <v>0</v>
          </cell>
        </row>
        <row r="940">
          <cell r="G940">
            <v>0</v>
          </cell>
          <cell r="J940">
            <v>0</v>
          </cell>
          <cell r="M940">
            <v>0</v>
          </cell>
          <cell r="P940">
            <v>0</v>
          </cell>
          <cell r="S940">
            <v>0</v>
          </cell>
          <cell r="V940">
            <v>0</v>
          </cell>
        </row>
        <row r="941">
          <cell r="G941">
            <v>0</v>
          </cell>
          <cell r="J941">
            <v>0</v>
          </cell>
          <cell r="M941">
            <v>0</v>
          </cell>
          <cell r="P941">
            <v>0</v>
          </cell>
          <cell r="S941">
            <v>0</v>
          </cell>
          <cell r="V941">
            <v>0</v>
          </cell>
        </row>
        <row r="942">
          <cell r="G942">
            <v>0</v>
          </cell>
          <cell r="J942">
            <v>0</v>
          </cell>
          <cell r="M942">
            <v>0</v>
          </cell>
          <cell r="P942">
            <v>0</v>
          </cell>
          <cell r="S942">
            <v>0</v>
          </cell>
          <cell r="V942">
            <v>0</v>
          </cell>
        </row>
        <row r="943">
          <cell r="G943">
            <v>0</v>
          </cell>
          <cell r="J943">
            <v>0</v>
          </cell>
          <cell r="M943">
            <v>0</v>
          </cell>
          <cell r="P943">
            <v>0</v>
          </cell>
          <cell r="S943">
            <v>0</v>
          </cell>
          <cell r="V943">
            <v>0</v>
          </cell>
        </row>
        <row r="944">
          <cell r="G944">
            <v>0</v>
          </cell>
          <cell r="J944">
            <v>0</v>
          </cell>
          <cell r="M944">
            <v>0</v>
          </cell>
          <cell r="P944">
            <v>0</v>
          </cell>
          <cell r="S944">
            <v>0</v>
          </cell>
          <cell r="V944">
            <v>0</v>
          </cell>
        </row>
        <row r="945">
          <cell r="G945">
            <v>0</v>
          </cell>
          <cell r="J945">
            <v>0</v>
          </cell>
          <cell r="M945">
            <v>0</v>
          </cell>
          <cell r="P945">
            <v>0</v>
          </cell>
          <cell r="S945">
            <v>0</v>
          </cell>
          <cell r="V945">
            <v>0</v>
          </cell>
        </row>
        <row r="946">
          <cell r="G946">
            <v>0</v>
          </cell>
          <cell r="J946">
            <v>0</v>
          </cell>
          <cell r="M946">
            <v>0</v>
          </cell>
          <cell r="P946">
            <v>0</v>
          </cell>
          <cell r="S946">
            <v>0</v>
          </cell>
          <cell r="V946">
            <v>0</v>
          </cell>
        </row>
        <row r="947">
          <cell r="G947">
            <v>0</v>
          </cell>
          <cell r="J947">
            <v>0</v>
          </cell>
          <cell r="M947">
            <v>0</v>
          </cell>
          <cell r="P947">
            <v>0</v>
          </cell>
          <cell r="S947">
            <v>0</v>
          </cell>
          <cell r="V947">
            <v>0</v>
          </cell>
        </row>
        <row r="948">
          <cell r="G948">
            <v>0</v>
          </cell>
          <cell r="J948">
            <v>0</v>
          </cell>
          <cell r="M948">
            <v>0</v>
          </cell>
          <cell r="P948">
            <v>0</v>
          </cell>
          <cell r="S948">
            <v>0</v>
          </cell>
          <cell r="V948">
            <v>0</v>
          </cell>
        </row>
        <row r="949">
          <cell r="G949">
            <v>0</v>
          </cell>
          <cell r="J949">
            <v>0</v>
          </cell>
          <cell r="M949">
            <v>0</v>
          </cell>
          <cell r="P949">
            <v>0</v>
          </cell>
          <cell r="S949">
            <v>0</v>
          </cell>
          <cell r="V949">
            <v>0</v>
          </cell>
        </row>
        <row r="950">
          <cell r="G950">
            <v>0</v>
          </cell>
          <cell r="J950">
            <v>0</v>
          </cell>
          <cell r="M950">
            <v>0</v>
          </cell>
          <cell r="P950">
            <v>0</v>
          </cell>
          <cell r="S950">
            <v>0</v>
          </cell>
          <cell r="V950">
            <v>0</v>
          </cell>
        </row>
        <row r="951">
          <cell r="G951">
            <v>0</v>
          </cell>
          <cell r="J951">
            <v>0</v>
          </cell>
          <cell r="M951">
            <v>0</v>
          </cell>
          <cell r="P951">
            <v>0</v>
          </cell>
          <cell r="S951">
            <v>0</v>
          </cell>
          <cell r="V951">
            <v>0</v>
          </cell>
        </row>
        <row r="952">
          <cell r="G952">
            <v>0</v>
          </cell>
          <cell r="J952">
            <v>0</v>
          </cell>
          <cell r="M952">
            <v>0</v>
          </cell>
          <cell r="P952">
            <v>0</v>
          </cell>
          <cell r="S952">
            <v>0</v>
          </cell>
          <cell r="V952">
            <v>0</v>
          </cell>
        </row>
        <row r="953">
          <cell r="G953">
            <v>0</v>
          </cell>
          <cell r="J953">
            <v>0</v>
          </cell>
          <cell r="M953">
            <v>0</v>
          </cell>
          <cell r="P953">
            <v>0</v>
          </cell>
          <cell r="S953">
            <v>0</v>
          </cell>
          <cell r="V953">
            <v>0</v>
          </cell>
        </row>
        <row r="954">
          <cell r="G954">
            <v>0</v>
          </cell>
          <cell r="J954">
            <v>0</v>
          </cell>
          <cell r="M954">
            <v>0</v>
          </cell>
          <cell r="P954">
            <v>0</v>
          </cell>
          <cell r="S954">
            <v>0</v>
          </cell>
          <cell r="V954">
            <v>0</v>
          </cell>
        </row>
        <row r="955">
          <cell r="G955">
            <v>0</v>
          </cell>
          <cell r="J955">
            <v>0</v>
          </cell>
          <cell r="M955">
            <v>0</v>
          </cell>
          <cell r="P955">
            <v>0</v>
          </cell>
          <cell r="S955">
            <v>0</v>
          </cell>
          <cell r="V955">
            <v>0</v>
          </cell>
        </row>
        <row r="956">
          <cell r="G956">
            <v>0</v>
          </cell>
          <cell r="J956">
            <v>0</v>
          </cell>
          <cell r="M956">
            <v>0</v>
          </cell>
          <cell r="P956">
            <v>0</v>
          </cell>
          <cell r="S956">
            <v>0</v>
          </cell>
          <cell r="V956">
            <v>0</v>
          </cell>
        </row>
        <row r="957">
          <cell r="G957">
            <v>0</v>
          </cell>
          <cell r="J957">
            <v>0</v>
          </cell>
          <cell r="M957">
            <v>0</v>
          </cell>
          <cell r="P957">
            <v>0</v>
          </cell>
          <cell r="S957">
            <v>0</v>
          </cell>
          <cell r="V957">
            <v>0</v>
          </cell>
        </row>
        <row r="958">
          <cell r="G958">
            <v>0</v>
          </cell>
          <cell r="J958">
            <v>0</v>
          </cell>
          <cell r="M958">
            <v>0</v>
          </cell>
          <cell r="P958">
            <v>0</v>
          </cell>
          <cell r="S958">
            <v>0</v>
          </cell>
          <cell r="V958">
            <v>0</v>
          </cell>
        </row>
        <row r="959">
          <cell r="G959">
            <v>0</v>
          </cell>
          <cell r="J959">
            <v>0</v>
          </cell>
          <cell r="M959">
            <v>0</v>
          </cell>
          <cell r="P959">
            <v>0</v>
          </cell>
          <cell r="S959">
            <v>0</v>
          </cell>
          <cell r="V959">
            <v>0</v>
          </cell>
        </row>
        <row r="960">
          <cell r="G960">
            <v>0</v>
          </cell>
          <cell r="J960">
            <v>0</v>
          </cell>
          <cell r="M960">
            <v>0</v>
          </cell>
          <cell r="P960">
            <v>0</v>
          </cell>
          <cell r="S960">
            <v>0</v>
          </cell>
          <cell r="V960">
            <v>0</v>
          </cell>
        </row>
        <row r="961">
          <cell r="G961">
            <v>0</v>
          </cell>
          <cell r="J961">
            <v>0</v>
          </cell>
          <cell r="M961">
            <v>0</v>
          </cell>
          <cell r="P961">
            <v>0</v>
          </cell>
          <cell r="S961">
            <v>0</v>
          </cell>
          <cell r="V961">
            <v>0</v>
          </cell>
        </row>
        <row r="962">
          <cell r="G962">
            <v>0</v>
          </cell>
          <cell r="J962">
            <v>0</v>
          </cell>
          <cell r="M962">
            <v>0</v>
          </cell>
          <cell r="P962">
            <v>0</v>
          </cell>
          <cell r="S962">
            <v>0</v>
          </cell>
          <cell r="V962">
            <v>0</v>
          </cell>
        </row>
        <row r="963">
          <cell r="G963">
            <v>0</v>
          </cell>
          <cell r="J963">
            <v>0</v>
          </cell>
          <cell r="M963">
            <v>0</v>
          </cell>
          <cell r="P963">
            <v>0</v>
          </cell>
          <cell r="S963">
            <v>0</v>
          </cell>
          <cell r="V963">
            <v>0</v>
          </cell>
        </row>
        <row r="964">
          <cell r="G964">
            <v>0</v>
          </cell>
          <cell r="J964">
            <v>0</v>
          </cell>
          <cell r="M964">
            <v>0</v>
          </cell>
          <cell r="P964">
            <v>0</v>
          </cell>
          <cell r="S964">
            <v>0</v>
          </cell>
          <cell r="V964">
            <v>0</v>
          </cell>
        </row>
        <row r="965">
          <cell r="G965">
            <v>0</v>
          </cell>
          <cell r="J965">
            <v>0</v>
          </cell>
          <cell r="M965">
            <v>0</v>
          </cell>
          <cell r="P965">
            <v>0</v>
          </cell>
          <cell r="S965">
            <v>0</v>
          </cell>
          <cell r="V965">
            <v>0</v>
          </cell>
        </row>
        <row r="966">
          <cell r="G966">
            <v>0</v>
          </cell>
          <cell r="J966">
            <v>0</v>
          </cell>
          <cell r="M966">
            <v>0</v>
          </cell>
          <cell r="P966">
            <v>0</v>
          </cell>
          <cell r="S966">
            <v>0</v>
          </cell>
          <cell r="V966">
            <v>0</v>
          </cell>
        </row>
        <row r="967">
          <cell r="G967">
            <v>0</v>
          </cell>
          <cell r="J967">
            <v>0</v>
          </cell>
          <cell r="M967">
            <v>0</v>
          </cell>
          <cell r="P967">
            <v>0</v>
          </cell>
          <cell r="S967">
            <v>0</v>
          </cell>
          <cell r="V967">
            <v>0</v>
          </cell>
        </row>
        <row r="968">
          <cell r="G968">
            <v>0</v>
          </cell>
          <cell r="J968">
            <v>0</v>
          </cell>
          <cell r="M968">
            <v>0</v>
          </cell>
          <cell r="P968">
            <v>0</v>
          </cell>
          <cell r="S968">
            <v>0</v>
          </cell>
          <cell r="V968">
            <v>0</v>
          </cell>
        </row>
        <row r="969">
          <cell r="G969">
            <v>0</v>
          </cell>
          <cell r="J969">
            <v>0</v>
          </cell>
          <cell r="M969">
            <v>0</v>
          </cell>
          <cell r="P969">
            <v>0</v>
          </cell>
          <cell r="S969">
            <v>0</v>
          </cell>
          <cell r="V969">
            <v>0</v>
          </cell>
        </row>
        <row r="970">
          <cell r="G970">
            <v>0</v>
          </cell>
          <cell r="J970">
            <v>0</v>
          </cell>
          <cell r="M970">
            <v>0</v>
          </cell>
          <cell r="P970">
            <v>0</v>
          </cell>
          <cell r="S970">
            <v>0</v>
          </cell>
          <cell r="V970">
            <v>0</v>
          </cell>
        </row>
        <row r="971">
          <cell r="G971">
            <v>0</v>
          </cell>
          <cell r="J971">
            <v>0</v>
          </cell>
          <cell r="M971">
            <v>0</v>
          </cell>
          <cell r="P971">
            <v>0</v>
          </cell>
          <cell r="S971">
            <v>0</v>
          </cell>
          <cell r="V971">
            <v>0</v>
          </cell>
        </row>
        <row r="972">
          <cell r="G972">
            <v>0</v>
          </cell>
          <cell r="J972">
            <v>0</v>
          </cell>
          <cell r="M972">
            <v>0</v>
          </cell>
          <cell r="P972">
            <v>0</v>
          </cell>
          <cell r="S972">
            <v>0</v>
          </cell>
          <cell r="V972">
            <v>0</v>
          </cell>
        </row>
        <row r="973">
          <cell r="G973">
            <v>0</v>
          </cell>
          <cell r="J973">
            <v>0</v>
          </cell>
          <cell r="M973">
            <v>0</v>
          </cell>
          <cell r="P973">
            <v>0</v>
          </cell>
          <cell r="S973">
            <v>0</v>
          </cell>
          <cell r="V973">
            <v>0</v>
          </cell>
        </row>
        <row r="974">
          <cell r="G974">
            <v>0</v>
          </cell>
          <cell r="J974">
            <v>0</v>
          </cell>
          <cell r="M974">
            <v>0</v>
          </cell>
          <cell r="P974">
            <v>0</v>
          </cell>
          <cell r="S974">
            <v>0</v>
          </cell>
          <cell r="V974">
            <v>0</v>
          </cell>
        </row>
        <row r="975">
          <cell r="G975">
            <v>0</v>
          </cell>
          <cell r="J975">
            <v>0</v>
          </cell>
          <cell r="M975">
            <v>0</v>
          </cell>
          <cell r="P975">
            <v>0</v>
          </cell>
          <cell r="S975">
            <v>0</v>
          </cell>
          <cell r="V975">
            <v>0</v>
          </cell>
        </row>
        <row r="976">
          <cell r="G976">
            <v>0</v>
          </cell>
          <cell r="J976">
            <v>0</v>
          </cell>
          <cell r="M976">
            <v>0</v>
          </cell>
          <cell r="P976">
            <v>0</v>
          </cell>
          <cell r="S976">
            <v>0</v>
          </cell>
          <cell r="V976">
            <v>0</v>
          </cell>
        </row>
        <row r="977">
          <cell r="G977">
            <v>0</v>
          </cell>
          <cell r="J977">
            <v>0</v>
          </cell>
          <cell r="M977">
            <v>0</v>
          </cell>
          <cell r="P977">
            <v>0</v>
          </cell>
          <cell r="S977">
            <v>0</v>
          </cell>
          <cell r="V977">
            <v>0</v>
          </cell>
        </row>
        <row r="978">
          <cell r="G978">
            <v>0</v>
          </cell>
          <cell r="J978">
            <v>0</v>
          </cell>
          <cell r="M978">
            <v>0</v>
          </cell>
          <cell r="P978">
            <v>0</v>
          </cell>
          <cell r="S978">
            <v>0</v>
          </cell>
          <cell r="V978">
            <v>0</v>
          </cell>
        </row>
        <row r="979">
          <cell r="G979">
            <v>0</v>
          </cell>
          <cell r="J979">
            <v>0</v>
          </cell>
          <cell r="M979">
            <v>0</v>
          </cell>
          <cell r="P979">
            <v>0</v>
          </cell>
          <cell r="S979">
            <v>0</v>
          </cell>
          <cell r="V979">
            <v>0</v>
          </cell>
        </row>
        <row r="980">
          <cell r="G980">
            <v>0</v>
          </cell>
          <cell r="J980">
            <v>0</v>
          </cell>
          <cell r="M980">
            <v>0</v>
          </cell>
          <cell r="P980">
            <v>0</v>
          </cell>
          <cell r="S980">
            <v>0</v>
          </cell>
          <cell r="V980">
            <v>0</v>
          </cell>
        </row>
        <row r="981">
          <cell r="G981">
            <v>0</v>
          </cell>
          <cell r="J981">
            <v>0</v>
          </cell>
          <cell r="M981">
            <v>0</v>
          </cell>
          <cell r="P981">
            <v>0</v>
          </cell>
          <cell r="S981">
            <v>0</v>
          </cell>
          <cell r="V981">
            <v>0</v>
          </cell>
        </row>
        <row r="982">
          <cell r="G982">
            <v>0</v>
          </cell>
          <cell r="J982">
            <v>0</v>
          </cell>
          <cell r="M982">
            <v>0</v>
          </cell>
          <cell r="P982">
            <v>0</v>
          </cell>
          <cell r="S982">
            <v>0</v>
          </cell>
          <cell r="V982">
            <v>0</v>
          </cell>
        </row>
        <row r="983">
          <cell r="G983">
            <v>0</v>
          </cell>
          <cell r="J983">
            <v>0</v>
          </cell>
          <cell r="M983">
            <v>0</v>
          </cell>
          <cell r="P983">
            <v>0</v>
          </cell>
          <cell r="S983">
            <v>0</v>
          </cell>
          <cell r="V983">
            <v>0</v>
          </cell>
        </row>
        <row r="984">
          <cell r="G984">
            <v>0</v>
          </cell>
          <cell r="J984">
            <v>0</v>
          </cell>
          <cell r="M984">
            <v>0</v>
          </cell>
          <cell r="P984">
            <v>0</v>
          </cell>
          <cell r="S984">
            <v>0</v>
          </cell>
          <cell r="V984">
            <v>0</v>
          </cell>
        </row>
        <row r="985">
          <cell r="G985">
            <v>0</v>
          </cell>
          <cell r="J985">
            <v>0</v>
          </cell>
          <cell r="M985">
            <v>0</v>
          </cell>
          <cell r="P985">
            <v>0</v>
          </cell>
          <cell r="S985">
            <v>0</v>
          </cell>
          <cell r="V985">
            <v>0</v>
          </cell>
        </row>
        <row r="986">
          <cell r="G986">
            <v>0</v>
          </cell>
          <cell r="J986">
            <v>0</v>
          </cell>
          <cell r="M986">
            <v>0</v>
          </cell>
          <cell r="P986">
            <v>0</v>
          </cell>
          <cell r="S986">
            <v>0</v>
          </cell>
          <cell r="V986">
            <v>0</v>
          </cell>
        </row>
        <row r="987">
          <cell r="G987">
            <v>0</v>
          </cell>
          <cell r="J987">
            <v>0</v>
          </cell>
          <cell r="M987">
            <v>0</v>
          </cell>
          <cell r="P987">
            <v>0</v>
          </cell>
          <cell r="S987">
            <v>0</v>
          </cell>
          <cell r="V987">
            <v>0</v>
          </cell>
        </row>
        <row r="988">
          <cell r="G988">
            <v>0</v>
          </cell>
          <cell r="J988">
            <v>0</v>
          </cell>
          <cell r="M988">
            <v>0</v>
          </cell>
          <cell r="P988">
            <v>0</v>
          </cell>
          <cell r="S988">
            <v>0</v>
          </cell>
          <cell r="V988">
            <v>0</v>
          </cell>
        </row>
        <row r="989">
          <cell r="G989">
            <v>0</v>
          </cell>
          <cell r="J989">
            <v>0</v>
          </cell>
          <cell r="M989">
            <v>0</v>
          </cell>
          <cell r="P989">
            <v>0</v>
          </cell>
          <cell r="S989">
            <v>0</v>
          </cell>
          <cell r="V989">
            <v>0</v>
          </cell>
        </row>
        <row r="990">
          <cell r="G990">
            <v>0</v>
          </cell>
          <cell r="J990">
            <v>0</v>
          </cell>
          <cell r="M990">
            <v>0</v>
          </cell>
          <cell r="P990">
            <v>0</v>
          </cell>
          <cell r="S990">
            <v>0</v>
          </cell>
          <cell r="V990">
            <v>0</v>
          </cell>
        </row>
        <row r="991">
          <cell r="G991">
            <v>0</v>
          </cell>
          <cell r="J991">
            <v>0</v>
          </cell>
          <cell r="M991">
            <v>0</v>
          </cell>
          <cell r="P991">
            <v>0</v>
          </cell>
          <cell r="S991">
            <v>0</v>
          </cell>
          <cell r="V991">
            <v>0</v>
          </cell>
        </row>
        <row r="992">
          <cell r="G992">
            <v>0</v>
          </cell>
          <cell r="J992">
            <v>0</v>
          </cell>
          <cell r="M992">
            <v>0</v>
          </cell>
          <cell r="P992">
            <v>0</v>
          </cell>
          <cell r="S992">
            <v>0</v>
          </cell>
          <cell r="V992">
            <v>0</v>
          </cell>
        </row>
        <row r="993">
          <cell r="G993">
            <v>0</v>
          </cell>
          <cell r="J993">
            <v>0</v>
          </cell>
          <cell r="M993">
            <v>0</v>
          </cell>
          <cell r="P993">
            <v>0</v>
          </cell>
          <cell r="S993">
            <v>0</v>
          </cell>
          <cell r="V993">
            <v>0</v>
          </cell>
        </row>
        <row r="994">
          <cell r="G994">
            <v>0</v>
          </cell>
          <cell r="J994">
            <v>0</v>
          </cell>
          <cell r="M994">
            <v>0</v>
          </cell>
          <cell r="P994">
            <v>0</v>
          </cell>
          <cell r="S994">
            <v>0</v>
          </cell>
          <cell r="V994">
            <v>0</v>
          </cell>
        </row>
        <row r="995">
          <cell r="G995">
            <v>0</v>
          </cell>
          <cell r="J995">
            <v>0</v>
          </cell>
          <cell r="M995">
            <v>0</v>
          </cell>
          <cell r="P995">
            <v>0</v>
          </cell>
          <cell r="S995">
            <v>0</v>
          </cell>
          <cell r="V995">
            <v>0</v>
          </cell>
        </row>
        <row r="996">
          <cell r="G996">
            <v>0</v>
          </cell>
          <cell r="J996">
            <v>0</v>
          </cell>
          <cell r="M996">
            <v>0</v>
          </cell>
          <cell r="P996">
            <v>0</v>
          </cell>
          <cell r="S996">
            <v>0</v>
          </cell>
          <cell r="V996">
            <v>0</v>
          </cell>
        </row>
        <row r="997">
          <cell r="G997">
            <v>0</v>
          </cell>
          <cell r="J997">
            <v>0</v>
          </cell>
          <cell r="M997">
            <v>0</v>
          </cell>
          <cell r="P997">
            <v>0</v>
          </cell>
          <cell r="S997">
            <v>0</v>
          </cell>
          <cell r="V997">
            <v>0</v>
          </cell>
        </row>
        <row r="998">
          <cell r="G998">
            <v>0</v>
          </cell>
          <cell r="J998">
            <v>0</v>
          </cell>
          <cell r="M998">
            <v>0</v>
          </cell>
          <cell r="P998">
            <v>0</v>
          </cell>
          <cell r="S998">
            <v>0</v>
          </cell>
          <cell r="V998">
            <v>0</v>
          </cell>
        </row>
        <row r="999">
          <cell r="G999">
            <v>0</v>
          </cell>
          <cell r="J999">
            <v>0</v>
          </cell>
          <cell r="M999">
            <v>0</v>
          </cell>
          <cell r="P999">
            <v>0</v>
          </cell>
          <cell r="S999">
            <v>0</v>
          </cell>
          <cell r="V999">
            <v>0</v>
          </cell>
        </row>
        <row r="1000">
          <cell r="G1000">
            <v>0</v>
          </cell>
          <cell r="J1000">
            <v>0</v>
          </cell>
          <cell r="M1000">
            <v>0</v>
          </cell>
          <cell r="P1000">
            <v>0</v>
          </cell>
          <cell r="S1000">
            <v>0</v>
          </cell>
          <cell r="V1000">
            <v>0</v>
          </cell>
        </row>
        <row r="2688">
          <cell r="G2688">
            <v>0</v>
          </cell>
        </row>
        <row r="65536">
          <cell r="V65536">
            <v>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>
        <row r="2">
          <cell r="A2">
            <v>6</v>
          </cell>
          <cell r="B2" t="str">
            <v>00</v>
          </cell>
          <cell r="C2" t="str">
            <v>00</v>
          </cell>
          <cell r="D2" t="str">
            <v>00</v>
          </cell>
          <cell r="E2" t="str">
            <v>00</v>
          </cell>
          <cell r="F2" t="str">
            <v>000001</v>
          </cell>
          <cell r="G2" t="str">
            <v>прочие виды продукции (работ,услуг)</v>
          </cell>
        </row>
        <row r="3">
          <cell r="A3">
            <v>1</v>
          </cell>
          <cell r="B3" t="str">
            <v>01</v>
          </cell>
          <cell r="C3" t="str">
            <v>01</v>
          </cell>
          <cell r="D3" t="str">
            <v>01</v>
          </cell>
          <cell r="E3" t="str">
            <v>31</v>
          </cell>
          <cell r="F3" t="str">
            <v>010101</v>
          </cell>
          <cell r="G3" t="str">
            <v>добыча нефти</v>
          </cell>
        </row>
        <row r="4">
          <cell r="A4">
            <v>1</v>
          </cell>
          <cell r="B4" t="str">
            <v>01</v>
          </cell>
          <cell r="C4" t="str">
            <v>01</v>
          </cell>
          <cell r="D4" t="str">
            <v>02</v>
          </cell>
          <cell r="E4" t="str">
            <v>31</v>
          </cell>
          <cell r="F4" t="str">
            <v>010102</v>
          </cell>
          <cell r="G4" t="str">
            <v>добыча нефти по морским проектам</v>
          </cell>
        </row>
        <row r="5">
          <cell r="A5">
            <v>1</v>
          </cell>
          <cell r="B5" t="str">
            <v>01</v>
          </cell>
          <cell r="C5" t="str">
            <v>02</v>
          </cell>
          <cell r="D5" t="str">
            <v>03</v>
          </cell>
          <cell r="E5" t="str">
            <v>31</v>
          </cell>
          <cell r="F5" t="str">
            <v>010203</v>
          </cell>
          <cell r="G5" t="str">
            <v>добыча конденсата</v>
          </cell>
        </row>
        <row r="6">
          <cell r="A6">
            <v>1</v>
          </cell>
          <cell r="B6" t="str">
            <v>01</v>
          </cell>
          <cell r="C6" t="str">
            <v>03</v>
          </cell>
          <cell r="D6" t="str">
            <v>04</v>
          </cell>
          <cell r="E6" t="str">
            <v>42</v>
          </cell>
          <cell r="F6" t="str">
            <v>010304</v>
          </cell>
          <cell r="G6" t="str">
            <v>добыча природного газа</v>
          </cell>
        </row>
        <row r="7">
          <cell r="A7">
            <v>1</v>
          </cell>
          <cell r="B7" t="str">
            <v>01</v>
          </cell>
          <cell r="C7" t="str">
            <v>04</v>
          </cell>
          <cell r="D7" t="str">
            <v>06</v>
          </cell>
          <cell r="E7" t="str">
            <v>41</v>
          </cell>
          <cell r="F7" t="str">
            <v>010406</v>
          </cell>
          <cell r="G7" t="str">
            <v>добыча питьевой воды</v>
          </cell>
        </row>
        <row r="8">
          <cell r="A8">
            <v>1</v>
          </cell>
          <cell r="B8" t="str">
            <v>02</v>
          </cell>
          <cell r="C8" t="str">
            <v>01</v>
          </cell>
          <cell r="D8" t="str">
            <v>01</v>
          </cell>
          <cell r="E8" t="str">
            <v>11</v>
          </cell>
          <cell r="F8" t="str">
            <v>020101</v>
          </cell>
          <cell r="G8" t="str">
            <v>разведка  нефти по морским проектам</v>
          </cell>
        </row>
        <row r="9">
          <cell r="A9">
            <v>4</v>
          </cell>
          <cell r="B9" t="str">
            <v>02</v>
          </cell>
          <cell r="C9" t="str">
            <v>11</v>
          </cell>
          <cell r="D9" t="str">
            <v>02</v>
          </cell>
          <cell r="E9" t="str">
            <v>11</v>
          </cell>
          <cell r="F9" t="str">
            <v>021102</v>
          </cell>
          <cell r="G9" t="str">
            <v>сейсморазведочные работы</v>
          </cell>
        </row>
        <row r="10">
          <cell r="A10">
            <v>4</v>
          </cell>
          <cell r="B10" t="str">
            <v>02</v>
          </cell>
          <cell r="C10" t="str">
            <v>11</v>
          </cell>
          <cell r="D10" t="str">
            <v>03</v>
          </cell>
          <cell r="E10" t="str">
            <v>11</v>
          </cell>
          <cell r="F10" t="str">
            <v>021103</v>
          </cell>
          <cell r="G10" t="str">
            <v>инженерно-геофизические изыскания</v>
          </cell>
        </row>
        <row r="11">
          <cell r="A11">
            <v>1</v>
          </cell>
          <cell r="B11" t="str">
            <v>03</v>
          </cell>
          <cell r="C11" t="str">
            <v>01</v>
          </cell>
          <cell r="D11" t="str">
            <v>01</v>
          </cell>
          <cell r="E11" t="str">
            <v>11</v>
          </cell>
          <cell r="F11" t="str">
            <v>030101</v>
          </cell>
          <cell r="G11" t="str">
            <v>реализация нефти по морским проектам</v>
          </cell>
        </row>
        <row r="12">
          <cell r="A12">
            <v>3</v>
          </cell>
          <cell r="B12" t="str">
            <v>03</v>
          </cell>
          <cell r="C12" t="str">
            <v>01</v>
          </cell>
          <cell r="D12" t="str">
            <v>02</v>
          </cell>
          <cell r="E12" t="str">
            <v>30</v>
          </cell>
          <cell r="F12" t="str">
            <v>030102</v>
          </cell>
          <cell r="G12" t="str">
            <v>реализация нефти</v>
          </cell>
        </row>
        <row r="13">
          <cell r="A13">
            <v>2</v>
          </cell>
          <cell r="B13" t="str">
            <v>03</v>
          </cell>
          <cell r="C13" t="str">
            <v>04</v>
          </cell>
          <cell r="D13" t="str">
            <v>03</v>
          </cell>
          <cell r="E13" t="str">
            <v>41</v>
          </cell>
          <cell r="F13" t="str">
            <v>030403</v>
          </cell>
          <cell r="G13" t="str">
            <v>реализация газа</v>
          </cell>
        </row>
        <row r="14">
          <cell r="A14">
            <v>3</v>
          </cell>
          <cell r="B14" t="str">
            <v>03</v>
          </cell>
          <cell r="C14" t="str">
            <v>06</v>
          </cell>
          <cell r="D14" t="str">
            <v>04</v>
          </cell>
          <cell r="E14" t="str">
            <v>30</v>
          </cell>
          <cell r="F14" t="str">
            <v>030604</v>
          </cell>
          <cell r="G14" t="str">
            <v>реализация нефтепродуктов</v>
          </cell>
        </row>
        <row r="15">
          <cell r="A15">
            <v>3</v>
          </cell>
          <cell r="B15" t="str">
            <v>03</v>
          </cell>
          <cell r="C15" t="str">
            <v>07</v>
          </cell>
          <cell r="D15" t="str">
            <v>05</v>
          </cell>
          <cell r="E15" t="str">
            <v>30</v>
          </cell>
          <cell r="F15" t="str">
            <v>030705</v>
          </cell>
          <cell r="G15" t="str">
            <v>реализация продуктов переработки газа</v>
          </cell>
        </row>
        <row r="16">
          <cell r="A16">
            <v>2</v>
          </cell>
          <cell r="B16" t="str">
            <v>04</v>
          </cell>
          <cell r="C16" t="str">
            <v>01</v>
          </cell>
          <cell r="D16" t="str">
            <v>01</v>
          </cell>
          <cell r="E16" t="str">
            <v>31</v>
          </cell>
          <cell r="F16" t="str">
            <v>040101</v>
          </cell>
          <cell r="G16" t="str">
            <v>транспорт нефти (тыс.тонн)</v>
          </cell>
        </row>
        <row r="17">
          <cell r="A17">
            <v>2</v>
          </cell>
          <cell r="B17" t="str">
            <v>04</v>
          </cell>
          <cell r="C17" t="str">
            <v>01</v>
          </cell>
          <cell r="D17" t="str">
            <v>02</v>
          </cell>
          <cell r="E17" t="str">
            <v>82</v>
          </cell>
          <cell r="F17" t="str">
            <v>040102</v>
          </cell>
          <cell r="G17" t="str">
            <v>транспорт нефти (млн. ткм)</v>
          </cell>
        </row>
        <row r="18">
          <cell r="A18">
            <v>2</v>
          </cell>
          <cell r="B18" t="str">
            <v>04</v>
          </cell>
          <cell r="C18" t="str">
            <v>01</v>
          </cell>
          <cell r="D18" t="str">
            <v>03</v>
          </cell>
          <cell r="E18" t="str">
            <v>31</v>
          </cell>
          <cell r="F18" t="str">
            <v>040103</v>
          </cell>
          <cell r="G18" t="str">
            <v>транспорт нефти</v>
          </cell>
        </row>
        <row r="19">
          <cell r="A19">
            <v>2</v>
          </cell>
          <cell r="B19" t="str">
            <v>04</v>
          </cell>
          <cell r="C19" t="str">
            <v>04</v>
          </cell>
          <cell r="D19" t="str">
            <v>04</v>
          </cell>
          <cell r="E19" t="str">
            <v>41</v>
          </cell>
          <cell r="F19" t="str">
            <v>040404</v>
          </cell>
          <cell r="G19" t="str">
            <v>Транспортировка газа, всего, в т.ч.:</v>
          </cell>
        </row>
        <row r="20">
          <cell r="A20">
            <v>2</v>
          </cell>
          <cell r="B20" t="str">
            <v>04</v>
          </cell>
          <cell r="C20" t="str">
            <v>04</v>
          </cell>
          <cell r="D20" t="str">
            <v>05</v>
          </cell>
          <cell r="E20" t="str">
            <v>41</v>
          </cell>
          <cell r="F20" t="str">
            <v>040405</v>
          </cell>
          <cell r="G20" t="str">
            <v xml:space="preserve">          Российский транзит (СН, БУ)</v>
          </cell>
        </row>
        <row r="21">
          <cell r="A21">
            <v>2</v>
          </cell>
          <cell r="B21" t="str">
            <v>04</v>
          </cell>
          <cell r="C21" t="str">
            <v>04</v>
          </cell>
          <cell r="D21" t="str">
            <v>06</v>
          </cell>
          <cell r="E21" t="str">
            <v>41</v>
          </cell>
          <cell r="F21" t="str">
            <v>040406</v>
          </cell>
          <cell r="G21" t="str">
            <v xml:space="preserve">          Туркменский транзит (САЦ)</v>
          </cell>
        </row>
        <row r="22">
          <cell r="A22">
            <v>2</v>
          </cell>
          <cell r="B22" t="str">
            <v>04</v>
          </cell>
          <cell r="C22" t="str">
            <v>04</v>
          </cell>
          <cell r="D22" t="str">
            <v>07</v>
          </cell>
          <cell r="E22" t="str">
            <v>41</v>
          </cell>
          <cell r="F22" t="str">
            <v>040407</v>
          </cell>
          <cell r="G22" t="str">
            <v xml:space="preserve">          Узбекский транзит (САЦ)</v>
          </cell>
        </row>
        <row r="23">
          <cell r="A23">
            <v>2</v>
          </cell>
          <cell r="B23" t="str">
            <v>04</v>
          </cell>
          <cell r="C23" t="str">
            <v>04</v>
          </cell>
          <cell r="D23" t="str">
            <v>08</v>
          </cell>
          <cell r="E23" t="str">
            <v>41</v>
          </cell>
          <cell r="F23" t="str">
            <v>040408</v>
          </cell>
          <cell r="G23" t="str">
            <v xml:space="preserve">          Кыргызский транзит (ЮСГ)</v>
          </cell>
        </row>
        <row r="24">
          <cell r="A24">
            <v>2</v>
          </cell>
          <cell r="B24" t="str">
            <v>04</v>
          </cell>
          <cell r="C24" t="str">
            <v>04</v>
          </cell>
          <cell r="D24" t="str">
            <v>09</v>
          </cell>
          <cell r="E24" t="str">
            <v>41</v>
          </cell>
          <cell r="F24" t="str">
            <v>040409</v>
          </cell>
          <cell r="G24" t="str">
            <v xml:space="preserve">          Узбекский транзит (ЮСГ)</v>
          </cell>
        </row>
        <row r="25">
          <cell r="A25">
            <v>2</v>
          </cell>
          <cell r="B25" t="str">
            <v>04</v>
          </cell>
          <cell r="C25" t="str">
            <v>04</v>
          </cell>
          <cell r="D25" t="str">
            <v>10</v>
          </cell>
          <cell r="E25" t="str">
            <v>41</v>
          </cell>
          <cell r="F25" t="str">
            <v>040410</v>
          </cell>
          <cell r="G25" t="str">
            <v>Транспорт. Казахстанск. газа на экспорт</v>
          </cell>
        </row>
        <row r="26">
          <cell r="A26">
            <v>1</v>
          </cell>
          <cell r="B26" t="str">
            <v>05</v>
          </cell>
          <cell r="C26" t="str">
            <v>01</v>
          </cell>
          <cell r="D26" t="str">
            <v>01</v>
          </cell>
          <cell r="E26" t="str">
            <v>31</v>
          </cell>
          <cell r="F26" t="str">
            <v>050101</v>
          </cell>
          <cell r="G26" t="str">
            <v>поставка нефти</v>
          </cell>
        </row>
        <row r="27">
          <cell r="A27">
            <v>2</v>
          </cell>
          <cell r="B27" t="str">
            <v>05</v>
          </cell>
          <cell r="C27" t="str">
            <v>05</v>
          </cell>
          <cell r="D27" t="str">
            <v>01</v>
          </cell>
          <cell r="E27" t="str">
            <v>41</v>
          </cell>
          <cell r="F27" t="str">
            <v>050501</v>
          </cell>
          <cell r="G27" t="str">
            <v>поставка воды</v>
          </cell>
        </row>
        <row r="28">
          <cell r="A28">
            <v>2</v>
          </cell>
          <cell r="B28" t="str">
            <v>06</v>
          </cell>
          <cell r="C28" t="str">
            <v>01</v>
          </cell>
          <cell r="D28" t="str">
            <v>01</v>
          </cell>
          <cell r="E28" t="str">
            <v>31</v>
          </cell>
          <cell r="F28" t="str">
            <v>060101</v>
          </cell>
          <cell r="G28" t="str">
            <v>перевалка нефти</v>
          </cell>
        </row>
        <row r="29">
          <cell r="A29">
            <v>3</v>
          </cell>
          <cell r="B29" t="str">
            <v>07</v>
          </cell>
          <cell r="C29" t="str">
            <v>06</v>
          </cell>
          <cell r="D29" t="str">
            <v>01</v>
          </cell>
          <cell r="E29" t="str">
            <v>31</v>
          </cell>
          <cell r="F29" t="str">
            <v>070601</v>
          </cell>
          <cell r="G29" t="str">
            <v>Автобензины всего</v>
          </cell>
        </row>
        <row r="30">
          <cell r="A30">
            <v>3</v>
          </cell>
          <cell r="B30" t="str">
            <v>07</v>
          </cell>
          <cell r="C30" t="str">
            <v>06</v>
          </cell>
          <cell r="D30" t="str">
            <v>02</v>
          </cell>
          <cell r="E30" t="str">
            <v>31</v>
          </cell>
          <cell r="F30" t="str">
            <v>070602</v>
          </cell>
          <cell r="G30" t="str">
            <v>Бензин для нефтехимии</v>
          </cell>
        </row>
        <row r="31">
          <cell r="A31">
            <v>3</v>
          </cell>
          <cell r="B31" t="str">
            <v>07</v>
          </cell>
          <cell r="C31" t="str">
            <v>06</v>
          </cell>
          <cell r="D31" t="str">
            <v>03</v>
          </cell>
          <cell r="E31" t="str">
            <v>31</v>
          </cell>
          <cell r="F31" t="str">
            <v>070603</v>
          </cell>
          <cell r="G31" t="str">
            <v>Дизельное топливо</v>
          </cell>
        </row>
        <row r="32">
          <cell r="A32">
            <v>3</v>
          </cell>
          <cell r="B32" t="str">
            <v>07</v>
          </cell>
          <cell r="C32" t="str">
            <v>06</v>
          </cell>
          <cell r="D32" t="str">
            <v>04</v>
          </cell>
          <cell r="E32" t="str">
            <v>31</v>
          </cell>
          <cell r="F32" t="str">
            <v>070604</v>
          </cell>
          <cell r="G32" t="str">
            <v>Топливо для реак.двиг. ТС-1</v>
          </cell>
        </row>
        <row r="33">
          <cell r="A33">
            <v>3</v>
          </cell>
          <cell r="B33" t="str">
            <v>07</v>
          </cell>
          <cell r="C33" t="str">
            <v>06</v>
          </cell>
          <cell r="D33" t="str">
            <v>05</v>
          </cell>
          <cell r="E33" t="str">
            <v>31</v>
          </cell>
          <cell r="F33" t="str">
            <v>070605</v>
          </cell>
          <cell r="G33" t="str">
            <v>Авиационный керосин</v>
          </cell>
        </row>
        <row r="34">
          <cell r="A34">
            <v>3</v>
          </cell>
          <cell r="B34" t="str">
            <v>07</v>
          </cell>
          <cell r="C34" t="str">
            <v>06</v>
          </cell>
          <cell r="D34" t="str">
            <v>06</v>
          </cell>
          <cell r="E34" t="str">
            <v>31</v>
          </cell>
          <cell r="F34" t="str">
            <v>070606</v>
          </cell>
          <cell r="G34" t="str">
            <v>Уайт-спирит</v>
          </cell>
        </row>
        <row r="35">
          <cell r="A35">
            <v>3</v>
          </cell>
          <cell r="B35" t="str">
            <v>07</v>
          </cell>
          <cell r="C35" t="str">
            <v>06</v>
          </cell>
          <cell r="D35" t="str">
            <v>07</v>
          </cell>
          <cell r="E35" t="str">
            <v>31</v>
          </cell>
          <cell r="F35" t="str">
            <v>070607</v>
          </cell>
          <cell r="G35" t="str">
            <v>Печное топливо</v>
          </cell>
        </row>
        <row r="36">
          <cell r="A36">
            <v>3</v>
          </cell>
          <cell r="B36" t="str">
            <v>07</v>
          </cell>
          <cell r="C36" t="str">
            <v>06</v>
          </cell>
          <cell r="D36" t="str">
            <v>08</v>
          </cell>
          <cell r="E36" t="str">
            <v>31</v>
          </cell>
          <cell r="F36" t="str">
            <v>070608</v>
          </cell>
          <cell r="G36" t="str">
            <v>Мазут топочный</v>
          </cell>
        </row>
        <row r="37">
          <cell r="A37">
            <v>3</v>
          </cell>
          <cell r="B37" t="str">
            <v>07</v>
          </cell>
          <cell r="C37" t="str">
            <v>06</v>
          </cell>
          <cell r="D37" t="str">
            <v>09</v>
          </cell>
          <cell r="E37" t="str">
            <v>31</v>
          </cell>
          <cell r="F37" t="str">
            <v>070609</v>
          </cell>
          <cell r="G37" t="str">
            <v>Вакуумный газойль</v>
          </cell>
        </row>
        <row r="38">
          <cell r="A38">
            <v>3</v>
          </cell>
          <cell r="B38" t="str">
            <v>07</v>
          </cell>
          <cell r="C38" t="str">
            <v>06</v>
          </cell>
          <cell r="D38" t="str">
            <v>10</v>
          </cell>
          <cell r="E38" t="str">
            <v>31</v>
          </cell>
          <cell r="F38" t="str">
            <v>070610</v>
          </cell>
          <cell r="G38" t="str">
            <v>Кокс всего</v>
          </cell>
        </row>
        <row r="39">
          <cell r="A39">
            <v>3</v>
          </cell>
          <cell r="B39" t="str">
            <v>07</v>
          </cell>
          <cell r="C39" t="str">
            <v>06</v>
          </cell>
          <cell r="D39" t="str">
            <v>11</v>
          </cell>
          <cell r="E39" t="str">
            <v>31</v>
          </cell>
          <cell r="F39" t="str">
            <v>070611</v>
          </cell>
          <cell r="G39" t="str">
            <v>Сжиженный газ</v>
          </cell>
        </row>
        <row r="40">
          <cell r="A40">
            <v>3</v>
          </cell>
          <cell r="B40" t="str">
            <v>07</v>
          </cell>
          <cell r="C40" t="str">
            <v>06</v>
          </cell>
          <cell r="D40" t="str">
            <v>12</v>
          </cell>
          <cell r="E40" t="str">
            <v>31</v>
          </cell>
          <cell r="F40" t="str">
            <v>070612</v>
          </cell>
          <cell r="G40" t="str">
            <v>Сера товарная</v>
          </cell>
        </row>
        <row r="41">
          <cell r="A41">
            <v>4</v>
          </cell>
          <cell r="B41" t="str">
            <v>08</v>
          </cell>
          <cell r="C41" t="str">
            <v>08</v>
          </cell>
          <cell r="D41" t="str">
            <v>01</v>
          </cell>
          <cell r="E41" t="str">
            <v>30</v>
          </cell>
          <cell r="F41" t="str">
            <v>080801</v>
          </cell>
          <cell r="G41" t="str">
            <v>бурение скважин</v>
          </cell>
        </row>
        <row r="42">
          <cell r="A42">
            <v>4</v>
          </cell>
          <cell r="B42" t="str">
            <v>08</v>
          </cell>
          <cell r="C42" t="str">
            <v>09</v>
          </cell>
          <cell r="D42" t="str">
            <v>02</v>
          </cell>
          <cell r="E42" t="str">
            <v>11</v>
          </cell>
          <cell r="F42" t="str">
            <v>080902</v>
          </cell>
          <cell r="G42" t="str">
            <v>капитальное строительство</v>
          </cell>
        </row>
        <row r="43">
          <cell r="A43">
            <v>4</v>
          </cell>
          <cell r="B43" t="str">
            <v>08</v>
          </cell>
          <cell r="C43" t="str">
            <v>10</v>
          </cell>
          <cell r="D43" t="str">
            <v>03</v>
          </cell>
          <cell r="E43" t="str">
            <v>11</v>
          </cell>
          <cell r="F43" t="str">
            <v>081003</v>
          </cell>
          <cell r="G43" t="str">
            <v>капитальный ремонт</v>
          </cell>
        </row>
        <row r="44">
          <cell r="A44">
            <v>3</v>
          </cell>
          <cell r="B44" t="str">
            <v>08</v>
          </cell>
          <cell r="C44" t="str">
            <v>11</v>
          </cell>
          <cell r="D44" t="str">
            <v>04</v>
          </cell>
          <cell r="E44" t="str">
            <v>30</v>
          </cell>
          <cell r="F44" t="str">
            <v>081104</v>
          </cell>
          <cell r="G44" t="str">
            <v>услуги грузоотправления</v>
          </cell>
        </row>
        <row r="45">
          <cell r="A45">
            <v>3</v>
          </cell>
          <cell r="B45" t="str">
            <v>08</v>
          </cell>
          <cell r="C45" t="str">
            <v>11</v>
          </cell>
          <cell r="D45" t="str">
            <v>05</v>
          </cell>
          <cell r="E45" t="str">
            <v>30</v>
          </cell>
          <cell r="F45" t="str">
            <v>081105</v>
          </cell>
          <cell r="G45" t="str">
            <v>услуги налива</v>
          </cell>
        </row>
        <row r="46">
          <cell r="A46">
            <v>4</v>
          </cell>
          <cell r="B46" t="str">
            <v>08</v>
          </cell>
          <cell r="C46" t="str">
            <v>11</v>
          </cell>
          <cell r="D46" t="str">
            <v>06</v>
          </cell>
          <cell r="E46" t="str">
            <v>11</v>
          </cell>
          <cell r="F46" t="str">
            <v>081106</v>
          </cell>
          <cell r="G46" t="str">
            <v>обработка интерпритация и оказание сервисных услуг</v>
          </cell>
        </row>
        <row r="47">
          <cell r="A47">
            <v>4</v>
          </cell>
          <cell r="B47" t="str">
            <v>08</v>
          </cell>
          <cell r="C47" t="str">
            <v>11</v>
          </cell>
          <cell r="D47" t="str">
            <v>07</v>
          </cell>
          <cell r="E47" t="str">
            <v>11</v>
          </cell>
          <cell r="F47" t="str">
            <v>081107</v>
          </cell>
          <cell r="G47" t="str">
            <v>услуги связи</v>
          </cell>
        </row>
        <row r="48">
          <cell r="A48">
            <v>4</v>
          </cell>
          <cell r="B48" t="str">
            <v>08</v>
          </cell>
          <cell r="C48" t="str">
            <v>11</v>
          </cell>
          <cell r="D48" t="str">
            <v>08</v>
          </cell>
          <cell r="E48" t="str">
            <v>11</v>
          </cell>
          <cell r="F48" t="str">
            <v>081108</v>
          </cell>
          <cell r="G48" t="str">
            <v>научно-исследовательские, опытно-промышленные и проектно-конструкторские работы</v>
          </cell>
        </row>
        <row r="49">
          <cell r="A49">
            <v>4</v>
          </cell>
          <cell r="B49" t="str">
            <v>08</v>
          </cell>
          <cell r="C49" t="str">
            <v>11</v>
          </cell>
          <cell r="D49" t="str">
            <v>09</v>
          </cell>
          <cell r="E49" t="str">
            <v>30</v>
          </cell>
          <cell r="F49" t="str">
            <v>081109</v>
          </cell>
          <cell r="G49" t="str">
            <v>взлет-посадка</v>
          </cell>
        </row>
        <row r="50">
          <cell r="A50">
            <v>4</v>
          </cell>
          <cell r="B50" t="str">
            <v>08</v>
          </cell>
          <cell r="C50" t="str">
            <v>11</v>
          </cell>
          <cell r="D50" t="str">
            <v>10</v>
          </cell>
          <cell r="E50" t="str">
            <v>30</v>
          </cell>
          <cell r="F50" t="str">
            <v>081110</v>
          </cell>
          <cell r="G50" t="str">
            <v>обеспечение безопасности</v>
          </cell>
        </row>
        <row r="51">
          <cell r="A51">
            <v>4</v>
          </cell>
          <cell r="B51" t="str">
            <v>08</v>
          </cell>
          <cell r="C51" t="str">
            <v>11</v>
          </cell>
          <cell r="D51" t="str">
            <v>11</v>
          </cell>
          <cell r="E51" t="str">
            <v>30</v>
          </cell>
          <cell r="F51" t="str">
            <v>081111</v>
          </cell>
          <cell r="G51" t="str">
            <v>встреча-выпуск и тех.обслуживание</v>
          </cell>
        </row>
        <row r="52">
          <cell r="A52">
            <v>4</v>
          </cell>
          <cell r="B52" t="str">
            <v>08</v>
          </cell>
          <cell r="C52" t="str">
            <v>11</v>
          </cell>
          <cell r="D52" t="str">
            <v>12</v>
          </cell>
          <cell r="E52" t="str">
            <v>30</v>
          </cell>
          <cell r="F52" t="str">
            <v>081112</v>
          </cell>
          <cell r="G52" t="str">
            <v>предоставление стоянки</v>
          </cell>
        </row>
        <row r="53">
          <cell r="A53">
            <v>4</v>
          </cell>
          <cell r="B53" t="str">
            <v>08</v>
          </cell>
          <cell r="C53" t="str">
            <v>11</v>
          </cell>
          <cell r="D53" t="str">
            <v>13</v>
          </cell>
          <cell r="E53" t="str">
            <v>30</v>
          </cell>
          <cell r="F53" t="str">
            <v>081113</v>
          </cell>
          <cell r="G53" t="str">
            <v>заправка ВС авиатопливом</v>
          </cell>
        </row>
        <row r="54">
          <cell r="A54">
            <v>4</v>
          </cell>
          <cell r="B54" t="str">
            <v>08</v>
          </cell>
          <cell r="C54" t="str">
            <v>11</v>
          </cell>
          <cell r="D54" t="str">
            <v>14</v>
          </cell>
          <cell r="E54" t="str">
            <v>71</v>
          </cell>
          <cell r="F54" t="str">
            <v>081114</v>
          </cell>
          <cell r="G54" t="str">
            <v>обслуживание пассажиров</v>
          </cell>
        </row>
        <row r="55">
          <cell r="A55">
            <v>4</v>
          </cell>
          <cell r="B55" t="str">
            <v>08</v>
          </cell>
          <cell r="C55" t="str">
            <v>11</v>
          </cell>
          <cell r="D55" t="str">
            <v>15</v>
          </cell>
          <cell r="E55" t="str">
            <v>30</v>
          </cell>
          <cell r="F55" t="str">
            <v>081115</v>
          </cell>
          <cell r="G55" t="str">
            <v>обработка грузов</v>
          </cell>
        </row>
        <row r="56">
          <cell r="A56">
            <v>4</v>
          </cell>
          <cell r="B56" t="str">
            <v>08</v>
          </cell>
          <cell r="C56" t="str">
            <v>11</v>
          </cell>
          <cell r="D56" t="str">
            <v>16</v>
          </cell>
          <cell r="E56" t="str">
            <v>90</v>
          </cell>
          <cell r="F56" t="str">
            <v>081116</v>
          </cell>
          <cell r="G56" t="str">
            <v>МИ-8</v>
          </cell>
        </row>
        <row r="57">
          <cell r="A57">
            <v>4</v>
          </cell>
          <cell r="B57" t="str">
            <v>08</v>
          </cell>
          <cell r="C57" t="str">
            <v>11</v>
          </cell>
          <cell r="D57" t="str">
            <v>17</v>
          </cell>
          <cell r="E57" t="str">
            <v>90</v>
          </cell>
          <cell r="F57" t="str">
            <v>081117</v>
          </cell>
          <cell r="G57" t="str">
            <v>ЯК-40</v>
          </cell>
        </row>
        <row r="58">
          <cell r="A58">
            <v>4</v>
          </cell>
          <cell r="B58" t="str">
            <v>08</v>
          </cell>
          <cell r="C58" t="str">
            <v>11</v>
          </cell>
          <cell r="D58" t="str">
            <v>18</v>
          </cell>
          <cell r="E58" t="str">
            <v>90</v>
          </cell>
          <cell r="F58" t="str">
            <v>081118</v>
          </cell>
          <cell r="G58" t="str">
            <v>АН-24 (аренда)</v>
          </cell>
        </row>
        <row r="59">
          <cell r="A59">
            <v>4</v>
          </cell>
          <cell r="B59" t="str">
            <v>08</v>
          </cell>
          <cell r="C59" t="str">
            <v>11</v>
          </cell>
          <cell r="D59" t="str">
            <v>19</v>
          </cell>
          <cell r="E59" t="str">
            <v>90</v>
          </cell>
          <cell r="F59" t="str">
            <v>081119</v>
          </cell>
          <cell r="G59" t="str">
            <v>ТУ-134</v>
          </cell>
        </row>
        <row r="60">
          <cell r="A60">
            <v>4</v>
          </cell>
          <cell r="B60" t="str">
            <v>08</v>
          </cell>
          <cell r="C60" t="str">
            <v>11</v>
          </cell>
          <cell r="D60" t="str">
            <v>20</v>
          </cell>
          <cell r="E60" t="str">
            <v>90</v>
          </cell>
          <cell r="F60" t="str">
            <v>081120</v>
          </cell>
          <cell r="G60" t="str">
            <v>Л-410</v>
          </cell>
        </row>
        <row r="61">
          <cell r="A61">
            <v>4</v>
          </cell>
          <cell r="B61" t="str">
            <v>08</v>
          </cell>
          <cell r="C61" t="str">
            <v>11</v>
          </cell>
          <cell r="D61" t="str">
            <v>21</v>
          </cell>
          <cell r="E61" t="str">
            <v>90</v>
          </cell>
          <cell r="F61" t="str">
            <v>081121</v>
          </cell>
          <cell r="G61" t="str">
            <v>МИ-2 (аренда)</v>
          </cell>
        </row>
        <row r="62">
          <cell r="A62">
            <v>4</v>
          </cell>
          <cell r="B62" t="str">
            <v>09</v>
          </cell>
          <cell r="C62" t="str">
            <v>11</v>
          </cell>
          <cell r="D62" t="str">
            <v>22</v>
          </cell>
          <cell r="E62" t="str">
            <v>11</v>
          </cell>
          <cell r="F62" t="str">
            <v>091122</v>
          </cell>
          <cell r="G62" t="str">
            <v>промыслово-геофизические работы</v>
          </cell>
        </row>
        <row r="63">
          <cell r="A63">
            <v>1</v>
          </cell>
          <cell r="B63" t="str">
            <v>10</v>
          </cell>
          <cell r="C63" t="str">
            <v>01</v>
          </cell>
          <cell r="D63" t="str">
            <v>01</v>
          </cell>
          <cell r="E63" t="str">
            <v>31</v>
          </cell>
          <cell r="F63" t="str">
            <v>100101</v>
          </cell>
          <cell r="G63" t="str">
            <v>переработка  нефти</v>
          </cell>
        </row>
        <row r="64">
          <cell r="A64">
            <v>1</v>
          </cell>
          <cell r="B64" t="str">
            <v>10</v>
          </cell>
          <cell r="C64" t="str">
            <v>03</v>
          </cell>
          <cell r="D64" t="str">
            <v>02</v>
          </cell>
          <cell r="E64" t="str">
            <v>42</v>
          </cell>
          <cell r="F64" t="str">
            <v>100302</v>
          </cell>
          <cell r="G64" t="str">
            <v>переработка газа</v>
          </cell>
        </row>
        <row r="65">
          <cell r="A65">
            <v>1</v>
          </cell>
          <cell r="B65" t="str">
            <v>11</v>
          </cell>
          <cell r="C65" t="str">
            <v>01</v>
          </cell>
          <cell r="D65" t="str">
            <v>01</v>
          </cell>
          <cell r="E65" t="str">
            <v>31</v>
          </cell>
          <cell r="F65" t="str">
            <v>110101</v>
          </cell>
          <cell r="G65" t="str">
            <v>грузооборот нефти</v>
          </cell>
        </row>
      </sheetData>
      <sheetData sheetId="68" refreshError="1">
        <row r="1">
          <cell r="A1" t="str">
            <v>КодЕдИзм</v>
          </cell>
          <cell r="B1" t="str">
            <v>НаимЕдИзм</v>
          </cell>
          <cell r="C1" t="str">
            <v>Валюта</v>
          </cell>
          <cell r="D1" t="str">
            <v>ИндексВал</v>
          </cell>
        </row>
        <row r="2">
          <cell r="A2" t="str">
            <v>00</v>
          </cell>
          <cell r="B2" t="str">
            <v>не определена</v>
          </cell>
          <cell r="C2" t="str">
            <v>0</v>
          </cell>
          <cell r="D2" t="str">
            <v>0</v>
          </cell>
        </row>
        <row r="3">
          <cell r="A3" t="str">
            <v>10</v>
          </cell>
          <cell r="B3" t="str">
            <v>тенге</v>
          </cell>
          <cell r="C3" t="str">
            <v>1</v>
          </cell>
          <cell r="D3" t="str">
            <v>0</v>
          </cell>
        </row>
        <row r="4">
          <cell r="A4" t="str">
            <v>11</v>
          </cell>
          <cell r="B4" t="str">
            <v>тыс.тенге</v>
          </cell>
          <cell r="C4" t="str">
            <v>1</v>
          </cell>
          <cell r="D4" t="str">
            <v>1</v>
          </cell>
        </row>
        <row r="5">
          <cell r="A5" t="str">
            <v>12</v>
          </cell>
          <cell r="B5" t="str">
            <v>млн.тенге</v>
          </cell>
          <cell r="C5" t="str">
            <v>1</v>
          </cell>
          <cell r="D5" t="str">
            <v>2</v>
          </cell>
        </row>
        <row r="6">
          <cell r="A6" t="str">
            <v>13</v>
          </cell>
          <cell r="B6" t="str">
            <v>млрд.тенге</v>
          </cell>
          <cell r="C6" t="str">
            <v>1</v>
          </cell>
          <cell r="D6" t="str">
            <v>3</v>
          </cell>
        </row>
        <row r="7">
          <cell r="A7" t="str">
            <v>20</v>
          </cell>
          <cell r="B7" t="str">
            <v>долл. США</v>
          </cell>
          <cell r="C7" t="str">
            <v>2</v>
          </cell>
          <cell r="D7" t="str">
            <v>0</v>
          </cell>
        </row>
        <row r="8">
          <cell r="A8" t="str">
            <v>21</v>
          </cell>
          <cell r="B8" t="str">
            <v>тыс.долл.США</v>
          </cell>
          <cell r="C8" t="str">
            <v>2</v>
          </cell>
          <cell r="D8" t="str">
            <v>1</v>
          </cell>
        </row>
        <row r="9">
          <cell r="A9" t="str">
            <v>22</v>
          </cell>
          <cell r="B9" t="str">
            <v>млн. долл.США</v>
          </cell>
          <cell r="C9" t="str">
            <v>2</v>
          </cell>
          <cell r="D9" t="str">
            <v>2</v>
          </cell>
        </row>
        <row r="10">
          <cell r="A10" t="str">
            <v>23</v>
          </cell>
          <cell r="B10" t="str">
            <v>млрд.долл.США</v>
          </cell>
          <cell r="C10" t="str">
            <v>2</v>
          </cell>
          <cell r="D10" t="str">
            <v>3</v>
          </cell>
        </row>
        <row r="11">
          <cell r="A11" t="str">
            <v>30</v>
          </cell>
          <cell r="B11" t="str">
            <v>тонн</v>
          </cell>
          <cell r="C11" t="str">
            <v>3</v>
          </cell>
          <cell r="D11" t="str">
            <v>0</v>
          </cell>
        </row>
        <row r="12">
          <cell r="A12" t="str">
            <v>31</v>
          </cell>
          <cell r="B12" t="str">
            <v>тыс.тонн</v>
          </cell>
          <cell r="C12" t="str">
            <v>3</v>
          </cell>
          <cell r="D12" t="str">
            <v>1</v>
          </cell>
        </row>
        <row r="13">
          <cell r="A13" t="str">
            <v>32</v>
          </cell>
          <cell r="B13" t="str">
            <v>млн.тонн</v>
          </cell>
          <cell r="C13" t="str">
            <v>3</v>
          </cell>
          <cell r="D13" t="str">
            <v>2</v>
          </cell>
        </row>
        <row r="14">
          <cell r="A14" t="str">
            <v>40</v>
          </cell>
          <cell r="B14" t="str">
            <v>куб.м</v>
          </cell>
          <cell r="C14" t="str">
            <v>4</v>
          </cell>
          <cell r="D14" t="str">
            <v>0</v>
          </cell>
        </row>
        <row r="15">
          <cell r="A15" t="str">
            <v>41</v>
          </cell>
          <cell r="B15" t="str">
            <v>тыс куб.м</v>
          </cell>
          <cell r="C15" t="str">
            <v>4</v>
          </cell>
          <cell r="D15" t="str">
            <v>1</v>
          </cell>
        </row>
        <row r="16">
          <cell r="A16" t="str">
            <v>42</v>
          </cell>
          <cell r="B16" t="str">
            <v>млн.куб.м</v>
          </cell>
          <cell r="C16" t="str">
            <v>4</v>
          </cell>
          <cell r="D16" t="str">
            <v>2</v>
          </cell>
        </row>
        <row r="17">
          <cell r="A17" t="str">
            <v>50</v>
          </cell>
          <cell r="B17" t="str">
            <v>%</v>
          </cell>
          <cell r="C17" t="str">
            <v>5</v>
          </cell>
          <cell r="D17" t="str">
            <v>0</v>
          </cell>
        </row>
        <row r="18">
          <cell r="A18" t="str">
            <v>51</v>
          </cell>
          <cell r="B18" t="str">
            <v>коэфф</v>
          </cell>
          <cell r="C18" t="str">
            <v>5</v>
          </cell>
          <cell r="D18" t="str">
            <v>1</v>
          </cell>
        </row>
        <row r="19">
          <cell r="A19" t="str">
            <v>60</v>
          </cell>
          <cell r="B19" t="str">
            <v>Евро</v>
          </cell>
          <cell r="C19" t="str">
            <v>6</v>
          </cell>
          <cell r="D19" t="str">
            <v>0</v>
          </cell>
        </row>
        <row r="20">
          <cell r="A20" t="str">
            <v>61</v>
          </cell>
          <cell r="B20" t="str">
            <v>Тыс.Евро</v>
          </cell>
          <cell r="C20" t="str">
            <v>6</v>
          </cell>
          <cell r="D20" t="str">
            <v>1</v>
          </cell>
        </row>
        <row r="21">
          <cell r="A21" t="str">
            <v>62</v>
          </cell>
          <cell r="B21" t="str">
            <v>Млн.Евро</v>
          </cell>
          <cell r="C21" t="str">
            <v>6</v>
          </cell>
          <cell r="D21" t="str">
            <v>2</v>
          </cell>
        </row>
        <row r="22">
          <cell r="A22" t="str">
            <v>63</v>
          </cell>
          <cell r="B22" t="str">
            <v>Млрд.Евро</v>
          </cell>
          <cell r="C22" t="str">
            <v>6</v>
          </cell>
          <cell r="D22" t="str">
            <v>3</v>
          </cell>
        </row>
        <row r="23">
          <cell r="A23" t="str">
            <v>70</v>
          </cell>
          <cell r="B23" t="str">
            <v>Человек</v>
          </cell>
          <cell r="C23" t="str">
            <v>7</v>
          </cell>
          <cell r="D23" t="str">
            <v>0</v>
          </cell>
        </row>
        <row r="24">
          <cell r="A24" t="str">
            <v>81</v>
          </cell>
          <cell r="B24" t="str">
            <v>тонн/км</v>
          </cell>
          <cell r="C24" t="str">
            <v>8</v>
          </cell>
          <cell r="D24" t="str">
            <v>1</v>
          </cell>
        </row>
        <row r="25">
          <cell r="A25" t="str">
            <v>82</v>
          </cell>
          <cell r="B25" t="str">
            <v>млн.тонн/км</v>
          </cell>
          <cell r="C25" t="str">
            <v>8</v>
          </cell>
          <cell r="D25" t="str">
            <v>2</v>
          </cell>
        </row>
      </sheetData>
      <sheetData sheetId="69" refreshError="1">
        <row r="3">
          <cell r="C3">
            <v>1</v>
          </cell>
          <cell r="D3" t="str">
            <v>АО "Разведка Добыча "Казмунайгаз"</v>
          </cell>
        </row>
        <row r="4">
          <cell r="C4">
            <v>10</v>
          </cell>
          <cell r="D4" t="str">
            <v>ТОО "Атырауский НПЗ"</v>
          </cell>
        </row>
        <row r="5">
          <cell r="C5">
            <v>3</v>
          </cell>
          <cell r="D5" t="str">
            <v>АО "МНК "КазМунайТениз"</v>
          </cell>
        </row>
        <row r="6">
          <cell r="C6">
            <v>19</v>
          </cell>
          <cell r="D6" t="str">
            <v>ТОО "Жамбай"</v>
          </cell>
        </row>
        <row r="7">
          <cell r="C7">
            <v>4</v>
          </cell>
          <cell r="D7" t="str">
            <v>АО "КазТрансОйл"</v>
          </cell>
        </row>
        <row r="8">
          <cell r="C8">
            <v>5</v>
          </cell>
          <cell r="D8" t="str">
            <v>АО "НМСК "КазМорТрансФлот"</v>
          </cell>
        </row>
        <row r="9">
          <cell r="C9">
            <v>7</v>
          </cell>
          <cell r="D9" t="str">
            <v>АО "КазТрансГаз"</v>
          </cell>
        </row>
        <row r="10">
          <cell r="C10">
            <v>8</v>
          </cell>
          <cell r="D10" t="str">
            <v>АО "Интергаз Центральная Азия"</v>
          </cell>
        </row>
        <row r="11">
          <cell r="C11">
            <v>11</v>
          </cell>
          <cell r="D11" t="str">
            <v>АО "Торговый Дом "КазМунайГаз"</v>
          </cell>
        </row>
        <row r="12">
          <cell r="C12">
            <v>35</v>
          </cell>
          <cell r="D12" t="str">
            <v>АО "КазРосГаз"</v>
          </cell>
        </row>
        <row r="13">
          <cell r="C13">
            <v>14</v>
          </cell>
          <cell r="D13" t="str">
            <v>ОАО "Казахстанкаспийшельф"</v>
          </cell>
        </row>
        <row r="14">
          <cell r="C14">
            <v>15</v>
          </cell>
          <cell r="D14" t="str">
            <v>АО "KazTransCom"</v>
          </cell>
        </row>
        <row r="15">
          <cell r="C15">
            <v>17</v>
          </cell>
          <cell r="D15" t="str">
            <v>ОАО "Международный Аэропорт Атырау"</v>
          </cell>
        </row>
        <row r="16">
          <cell r="C16">
            <v>18</v>
          </cell>
          <cell r="D16" t="str">
            <v>ОАО "Авиакомпания "Евро-АзияЭйр"</v>
          </cell>
        </row>
        <row r="17">
          <cell r="C17">
            <v>20</v>
          </cell>
          <cell r="D17" t="str">
            <v>ТОО "КазМунайГаз-Сервис"</v>
          </cell>
        </row>
        <row r="18">
          <cell r="C18">
            <v>34</v>
          </cell>
          <cell r="D18" t="str">
            <v>ТОО "ТенизСервис"</v>
          </cell>
        </row>
        <row r="19">
          <cell r="C19">
            <v>16</v>
          </cell>
          <cell r="D19" t="str">
            <v>АО "Казахский институт нефти и газа"</v>
          </cell>
        </row>
        <row r="20">
          <cell r="C20">
            <v>31</v>
          </cell>
          <cell r="D20" t="str">
            <v>АО "Казахстанско-Британский технический университет"</v>
          </cell>
        </row>
        <row r="21">
          <cell r="C21">
            <v>21</v>
          </cell>
          <cell r="D21" t="str">
            <v>АО "КазМунайГазконсалтинг"</v>
          </cell>
        </row>
        <row r="22">
          <cell r="C22">
            <v>33</v>
          </cell>
          <cell r="D22" t="str">
            <v>АО "РауанМедиа Групп"</v>
          </cell>
        </row>
        <row r="23">
          <cell r="C23">
            <v>22</v>
          </cell>
          <cell r="D23" t="str">
            <v>АО НК "КазМунайГаз"</v>
          </cell>
        </row>
        <row r="24">
          <cell r="C24">
            <v>41</v>
          </cell>
          <cell r="D24" t="str">
            <v>ТОО "Казахойл-Актобе"</v>
          </cell>
        </row>
        <row r="25">
          <cell r="C25">
            <v>42</v>
          </cell>
          <cell r="D25" t="str">
            <v>ТОО "Эмбаведьойл"</v>
          </cell>
        </row>
        <row r="26">
          <cell r="C26">
            <v>43</v>
          </cell>
          <cell r="D26" t="str">
            <v>ТОО "Казахтуркмунай"</v>
          </cell>
        </row>
        <row r="27">
          <cell r="C27">
            <v>44</v>
          </cell>
          <cell r="D27" t="str">
            <v>ЧУ "Единый центр развития персонала"</v>
          </cell>
        </row>
        <row r="28">
          <cell r="D28" t="str">
            <v>Наименование предприятия</v>
          </cell>
        </row>
        <row r="29">
          <cell r="C29">
            <v>99</v>
          </cell>
          <cell r="D29" t="str">
            <v>В целом по Компании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АдмРасх"/>
      <sheetName val="ТЭП"/>
      <sheetName val="АнКТО "/>
      <sheetName val="КТО_1"/>
      <sheetName val="налоги"/>
      <sheetName val="Описание"/>
      <sheetName val="Gr"/>
      <sheetName val="Comp"/>
      <sheetName val="2.2 ОтклОТМ"/>
      <sheetName val="1.3.2 ОТМ"/>
      <sheetName val="Предпр"/>
      <sheetName val="ЦентрЗатр"/>
      <sheetName val="ЕдИзм"/>
      <sheetName val="Brand valu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>
            <v>1</v>
          </cell>
          <cell r="C2" t="str">
            <v>ОАО "Узеньмунайгаз"</v>
          </cell>
        </row>
        <row r="3">
          <cell r="B3">
            <v>2</v>
          </cell>
          <cell r="C3" t="str">
            <v>ОАО "Эмбамунайгаз"</v>
          </cell>
        </row>
        <row r="4">
          <cell r="B4">
            <v>3</v>
          </cell>
          <cell r="C4" t="str">
            <v>ЗАО "КазМунайТениз"</v>
          </cell>
        </row>
        <row r="5">
          <cell r="B5">
            <v>19</v>
          </cell>
          <cell r="C5" t="str">
            <v>ТОО "Жамбай"</v>
          </cell>
        </row>
        <row r="6">
          <cell r="B6">
            <v>4</v>
          </cell>
          <cell r="C6" t="str">
            <v>ЗАО "КазТрансОйл"</v>
          </cell>
        </row>
        <row r="7">
          <cell r="B7">
            <v>5</v>
          </cell>
          <cell r="C7" t="str">
            <v>ЗАО "КазМорТрансФлот"</v>
          </cell>
        </row>
        <row r="8">
          <cell r="B8">
            <v>8</v>
          </cell>
          <cell r="C8" t="str">
            <v>ЗАО "СЗТК "МунайТас"</v>
          </cell>
        </row>
        <row r="9">
          <cell r="B9">
            <v>7</v>
          </cell>
          <cell r="C9" t="str">
            <v>ЗАО "КазТрансГаз"</v>
          </cell>
        </row>
        <row r="10">
          <cell r="B10">
            <v>25</v>
          </cell>
          <cell r="C10" t="str">
            <v>ИЦА</v>
          </cell>
        </row>
        <row r="11">
          <cell r="B11">
            <v>26</v>
          </cell>
          <cell r="C11" t="str">
            <v>Казтрансгаз LNG</v>
          </cell>
        </row>
        <row r="12">
          <cell r="B12">
            <v>10</v>
          </cell>
          <cell r="C12" t="str">
            <v>ОАО "Атырауский НПЗ"</v>
          </cell>
        </row>
        <row r="13">
          <cell r="B13">
            <v>11</v>
          </cell>
          <cell r="C13" t="str">
            <v>ТОО "Торговый дом "КазМунайГаз"</v>
          </cell>
        </row>
        <row r="14">
          <cell r="B14">
            <v>27</v>
          </cell>
          <cell r="C14" t="str">
            <v>Продактс</v>
          </cell>
        </row>
        <row r="15">
          <cell r="B15">
            <v>28</v>
          </cell>
          <cell r="C15" t="str">
            <v>Мунай импекс</v>
          </cell>
        </row>
        <row r="16">
          <cell r="B16">
            <v>12</v>
          </cell>
          <cell r="C16" t="str">
            <v>ТОО "КазМунайГаз-Бурение"</v>
          </cell>
        </row>
        <row r="17">
          <cell r="B17">
            <v>13</v>
          </cell>
          <cell r="C17" t="str">
            <v>ЗАО "КазСтройСервис"</v>
          </cell>
        </row>
        <row r="18">
          <cell r="B18">
            <v>14</v>
          </cell>
          <cell r="C18" t="str">
            <v>ОАО "Казахстанкаспийшельф"</v>
          </cell>
        </row>
        <row r="19">
          <cell r="B19">
            <v>15</v>
          </cell>
          <cell r="C19" t="str">
            <v>ОАО "КазТрансКом"</v>
          </cell>
        </row>
        <row r="20">
          <cell r="B20">
            <v>16</v>
          </cell>
          <cell r="C20" t="str">
            <v>ЗАО "Казахский институт нефти и газа"</v>
          </cell>
        </row>
        <row r="21">
          <cell r="B21">
            <v>17</v>
          </cell>
          <cell r="C21" t="str">
            <v>ОАО "Международный аэропорт Атырау"</v>
          </cell>
        </row>
        <row r="22">
          <cell r="B22">
            <v>18</v>
          </cell>
          <cell r="C22" t="str">
            <v>ОАО "Евро-Азия Эйр"</v>
          </cell>
        </row>
        <row r="23">
          <cell r="B23">
            <v>20</v>
          </cell>
          <cell r="C23" t="str">
            <v>ТОО "КазМунайГаз-Сервис"</v>
          </cell>
        </row>
        <row r="24">
          <cell r="B24">
            <v>21</v>
          </cell>
          <cell r="C24" t="str">
            <v>ТОО "Нефтеконсалтинг"</v>
          </cell>
        </row>
        <row r="25">
          <cell r="B25">
            <v>29</v>
          </cell>
          <cell r="C25" t="str">
            <v>Мунаймаш</v>
          </cell>
        </row>
        <row r="26">
          <cell r="B26">
            <v>30</v>
          </cell>
          <cell r="C26" t="str">
            <v>ЦТИ</v>
          </cell>
        </row>
        <row r="27">
          <cell r="B27">
            <v>22</v>
          </cell>
          <cell r="C27" t="str">
            <v>ЗАО "НК "КазМунайГаз"</v>
          </cell>
        </row>
        <row r="28">
          <cell r="B28" t="str">
            <v>23</v>
          </cell>
          <cell r="C28" t="str">
            <v>ЗАО "ННК "Казахойл"</v>
          </cell>
        </row>
        <row r="29">
          <cell r="B29" t="str">
            <v>24</v>
          </cell>
          <cell r="C29" t="str">
            <v>ЗАО "НК "Транспорт Нефти и Газа"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97"/>
      <sheetName val="Data98"/>
      <sheetName val="Data99"/>
      <sheetName val="Plan"/>
      <sheetName val="Rates"/>
      <sheetName val="CI"/>
      <sheetName val="EMail"/>
      <sheetName val="ReportEng"/>
      <sheetName val="ReportRus"/>
      <sheetName val="NewEst"/>
      <sheetName val="Utility"/>
      <sheetName val="2003-2008"/>
      <sheetName val="Предпр"/>
      <sheetName val="ЦентрЗатр"/>
      <sheetName val="ЕдИзм"/>
      <sheetName val="Акколь"/>
      <sheetName val="m Project Num-Sevice-Pay"/>
      <sheetName val="ГП ЦК рабочий"/>
      <sheetName val="Форма2"/>
      <sheetName val="Monitor99_03 Adjusted for ST"/>
      <sheetName val="067 100 (апп не имеющ.право) "/>
      <sheetName val="DEPLETION TOOL"/>
      <sheetName val="FY16_"/>
      <sheetName val="Parameters"/>
      <sheetName val="Commutations"/>
      <sheetName val="34-143"/>
      <sheetName val="Main"/>
      <sheetName val="2"/>
      <sheetName val="Изменения"/>
      <sheetName val="1"/>
      <sheetName val="EXP"/>
      <sheetName val="IN"/>
      <sheetName val="DBF"/>
      <sheetName val="22"/>
      <sheetName val="Дем прогноз"/>
      <sheetName val="m_Project_Num-Sevice-Pay"/>
      <sheetName val="ГП_ЦК_рабочий"/>
      <sheetName val="7"/>
      <sheetName val="Monitor99_03_Adjusted_for_ST"/>
      <sheetName val="067_100_(апп_не_имеющ_право)_"/>
      <sheetName val="DEPLETION_TOOL"/>
      <sheetName val="Anlagevermögen"/>
      <sheetName val="консалт"/>
      <sheetName val="CBA bal.sheet 98-99"/>
      <sheetName val="1NK"/>
      <sheetName val="fes"/>
      <sheetName val="2.2 ОтклОТМ"/>
      <sheetName val="1.3.2 ОТМ"/>
      <sheetName val="m_Project_Num-Sevice-Pay3"/>
      <sheetName val="ГП_ЦК_рабочий3"/>
      <sheetName val="Monitor99_03_Adjusted_for_ST3"/>
      <sheetName val="067_100_(апп_не_имеющ_право)_3"/>
      <sheetName val="DEPLETION_TOOL3"/>
      <sheetName val="m_Project_Num-Sevice-Pay1"/>
      <sheetName val="ГП_ЦК_рабочий1"/>
      <sheetName val="Monitor99_03_Adjusted_for_ST1"/>
      <sheetName val="067_100_(апп_не_имеющ_право)_1"/>
      <sheetName val="DEPLETION_TOOL1"/>
      <sheetName val="m_Project_Num-Sevice-Pay2"/>
      <sheetName val="ГП_ЦК_рабочий2"/>
      <sheetName val="Monitor99_03_Adjusted_for_ST2"/>
      <sheetName val="067_100_(апп_не_имеющ_право)_2"/>
      <sheetName val="DEPLETION_TOOL2"/>
      <sheetName val="m_Project_Num-Sevice-Pay4"/>
      <sheetName val="ГП_ЦК_рабочий4"/>
      <sheetName val="Monitor99_03_Adjusted_for_ST4"/>
      <sheetName val="067_100_(апп_не_имеющ_право)_4"/>
      <sheetName val="DEPLETION_TOOL4"/>
      <sheetName val="m_Project_Num-Sevice-Pay5"/>
      <sheetName val="ГП_ЦК_рабочий5"/>
      <sheetName val="Monitor99_03_Adjusted_for_ST5"/>
      <sheetName val="067_100_(апп_не_имеющ_право)_5"/>
      <sheetName val="DEPLETION_TOOL5"/>
      <sheetName val="m_Project_Num-Sevice-Pay6"/>
      <sheetName val="ГП_ЦК_рабочий6"/>
      <sheetName val="Monitor99_03_Adjusted_for_ST6"/>
      <sheetName val="067_100_(апп_не_имеющ_право)_6"/>
      <sheetName val="DEPLETION_TOOL6"/>
      <sheetName val="m_Project_Num-Sevice-Pay10"/>
      <sheetName val="ГП_ЦК_рабочий10"/>
      <sheetName val="Monitor99_03_Adjusted_for_ST10"/>
      <sheetName val="067_100_(апп_не_имеющ_право)_10"/>
      <sheetName val="DEPLETION_TOOL10"/>
      <sheetName val="m_Project_Num-Sevice-Pay7"/>
      <sheetName val="ГП_ЦК_рабочий7"/>
      <sheetName val="Monitor99_03_Adjusted_for_ST7"/>
      <sheetName val="067_100_(апп_не_имеющ_право)_7"/>
      <sheetName val="DEPLETION_TOOL7"/>
      <sheetName val="m_Project_Num-Sevice-Pay8"/>
      <sheetName val="ГП_ЦК_рабочий8"/>
      <sheetName val="Monitor99_03_Adjusted_for_ST8"/>
      <sheetName val="067_100_(апп_не_имеющ_право)_8"/>
      <sheetName val="DEPLETION_TOOL8"/>
      <sheetName val="m_Project_Num-Sevice-Pay9"/>
      <sheetName val="ГП_ЦК_рабочий9"/>
      <sheetName val="Monitor99_03_Adjusted_for_ST9"/>
      <sheetName val="067_100_(апп_не_имеющ_право)_9"/>
      <sheetName val="DEPLETION_TOOL9"/>
      <sheetName val="m_Project_Num-Sevice-Pay11"/>
      <sheetName val="ГП_ЦК_рабочий11"/>
      <sheetName val="Monitor99_03_Adjusted_for_ST11"/>
      <sheetName val="067_100_(апп_не_имеющ_право)_11"/>
      <sheetName val="DEPLETION_TOOL11"/>
      <sheetName val="m_Project_Num-Sevice-Pay12"/>
      <sheetName val="ГП_ЦК_рабочий12"/>
      <sheetName val="Monitor99_03_Adjusted_for_ST12"/>
      <sheetName val="067_100_(апп_не_имеющ_право)_12"/>
      <sheetName val="DEPLETION_TOOL12"/>
      <sheetName val="m_Project_Num-Sevice-Pay16"/>
      <sheetName val="ГП_ЦК_рабочий16"/>
      <sheetName val="Monitor99_03_Adjusted_for_ST16"/>
      <sheetName val="067_100_(апп_не_имеющ_право)_16"/>
      <sheetName val="DEPLETION_TOOL16"/>
      <sheetName val="m_Project_Num-Sevice-Pay13"/>
      <sheetName val="ГП_ЦК_рабочий13"/>
      <sheetName val="Monitor99_03_Adjusted_for_ST13"/>
      <sheetName val="067_100_(апп_не_имеющ_право)_13"/>
      <sheetName val="DEPLETION_TOOL13"/>
      <sheetName val="m_Project_Num-Sevice-Pay14"/>
      <sheetName val="ГП_ЦК_рабочий14"/>
      <sheetName val="Monitor99_03_Adjusted_for_ST14"/>
      <sheetName val="067_100_(апп_не_имеющ_право)_14"/>
      <sheetName val="DEPLETION_TOOL14"/>
      <sheetName val="m_Project_Num-Sevice-Pay15"/>
      <sheetName val="ГП_ЦК_рабочий15"/>
      <sheetName val="Monitor99_03_Adjusted_for_ST15"/>
      <sheetName val="067_100_(апп_не_имеющ_право)_15"/>
      <sheetName val="DEPLETION_TOOL15"/>
      <sheetName val="m_Project_Num-Sevice-Pay17"/>
      <sheetName val="ГП_ЦК_рабочий17"/>
      <sheetName val="Monitor99_03_Adjusted_for_ST17"/>
      <sheetName val="067_100_(апп_не_имеющ_право)_17"/>
      <sheetName val="DEPLETION_TOOL17"/>
      <sheetName val="m_Project_Num-Sevice-Pay18"/>
      <sheetName val="ГП_ЦК_рабочий18"/>
      <sheetName val="Monitor99_03_Adjusted_for_ST18"/>
      <sheetName val="067_100_(апп_не_имеющ_право)_18"/>
      <sheetName val="DEPLETION_TOOL18"/>
      <sheetName val="m_Project_Num-Sevice-Pay20"/>
      <sheetName val="ГП_ЦК_рабочий20"/>
      <sheetName val="Monitor99_03_Adjusted_for_ST20"/>
      <sheetName val="067_100_(апп_не_имеющ_право)_20"/>
      <sheetName val="DEPLETION_TOOL20"/>
      <sheetName val="m_Project_Num-Sevice-Pay19"/>
      <sheetName val="ГП_ЦК_рабочий19"/>
      <sheetName val="Monitor99_03_Adjusted_for_ST19"/>
      <sheetName val="067_100_(апп_не_имеющ_право)_19"/>
      <sheetName val="DEPLETION_TOOL19"/>
      <sheetName val="m_Project_Num-Sevice-Pay21"/>
      <sheetName val="ГП_ЦК_рабочий21"/>
      <sheetName val="Monitor99_03_Adjusted_for_ST21"/>
      <sheetName val="067_100_(апп_не_имеющ_право)_21"/>
      <sheetName val="DEPLETION_TOOL21"/>
      <sheetName val="m_Project_Num-Sevice-Pay22"/>
      <sheetName val="ГП_ЦК_рабочий22"/>
      <sheetName val="Monitor99_03_Adjusted_for_ST22"/>
      <sheetName val="067_100_(апп_не_имеющ_право)_22"/>
      <sheetName val="DEPLETION_TOOL22"/>
      <sheetName val="m_Project_Num-Sevice-Pay23"/>
      <sheetName val="ГП_ЦК_рабочий23"/>
      <sheetName val="Monitor99_03_Adjusted_for_ST23"/>
      <sheetName val="067_100_(апп_не_имеющ_право)_23"/>
      <sheetName val="DEPLETION_TOOL23"/>
      <sheetName val="m_Project_Num-Sevice-Pay25"/>
      <sheetName val="ГП_ЦК_рабочий25"/>
      <sheetName val="Monitor99_03_Adjusted_for_ST25"/>
      <sheetName val="067_100_(апп_не_имеющ_право)_25"/>
      <sheetName val="DEPLETION_TOOL25"/>
      <sheetName val="m_Project_Num-Sevice-Pay24"/>
      <sheetName val="ГП_ЦК_рабочий24"/>
      <sheetName val="Monitor99_03_Adjusted_for_ST24"/>
      <sheetName val="067_100_(апп_не_имеющ_право)_24"/>
      <sheetName val="DEPLETION_TOOL24"/>
      <sheetName val="m_Project_Num-Sevice-Pay26"/>
      <sheetName val="ГП_ЦК_рабочий26"/>
      <sheetName val="Monitor99_03_Adjusted_for_ST26"/>
      <sheetName val="067_100_(апп_не_имеющ_право)_26"/>
      <sheetName val="DEPLETION_TOOL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March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es"/>
      <sheetName val="Cash flow"/>
      <sheetName val="BS &amp; PL"/>
      <sheetName val="Rollforward IAS"/>
      <sheetName val="FA Rollforward IAS"/>
      <sheetName val="2000 FA Disposals"/>
      <sheetName val="FA 2000"/>
      <sheetName val="FA 1999"/>
      <sheetName val="CPI FA"/>
      <sheetName val="Reserves for losses"/>
      <sheetName val="1999 Equity"/>
      <sheetName val="1999 Profit"/>
      <sheetName val="2000 Equity"/>
      <sheetName val="2000 Profit"/>
      <sheetName val="2000 Deferred"/>
      <sheetName val="Tax reconciliation"/>
      <sheetName val="1999 Deferred"/>
      <sheetName val="Other exp"/>
      <sheetName val="Roll Check"/>
      <sheetName val="Opening"/>
      <sheetName val="Rollforward TAL"/>
      <sheetName val="Contributions"/>
      <sheetName val="Reserves"/>
      <sheetName val="Expenses to funds"/>
      <sheetName val="Check"/>
      <sheetName val="Maturity"/>
      <sheetName val="Capital adequacy"/>
      <sheetName val="Fees &amp; Commissions"/>
      <sheetName val="Currency"/>
      <sheetName val="PL 2000"/>
      <sheetName val="CPI"/>
      <sheetName val="TTB Restatement 2000-12 NEW"/>
      <sheetName val="Data"/>
      <sheetName val="N_SVOD"/>
      <sheetName val="Hidden1"/>
      <sheetName val="Settings"/>
      <sheetName val="балансAL"/>
      <sheetName val="UNITPRICES"/>
      <sheetName val="Captions"/>
      <sheetName val="Cellular"/>
      <sheetName val="KAZAK RECO ST 99"/>
      <sheetName val="ЯНВАРЬ"/>
      <sheetName val="$ IS"/>
      <sheetName val="База"/>
      <sheetName val="2.2 ОтклОТМ"/>
      <sheetName val="1.3.2 ОТМ"/>
      <sheetName val="N101"/>
      <sheetName val="11"/>
      <sheetName val="VL1"/>
      <sheetName val="Статьи"/>
      <sheetName val="ЦентрЗатр"/>
      <sheetName val="ЕдИзм"/>
      <sheetName val="Предпр"/>
      <sheetName val="PIT&amp;PP(2)"/>
    </sheetNames>
    <sheetDataSet>
      <sheetData sheetId="0">
        <row r="1">
          <cell r="A1" t="str">
            <v>Code</v>
          </cell>
        </row>
      </sheetData>
      <sheetData sheetId="1">
        <row r="1">
          <cell r="A1" t="str">
            <v>Code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1">
          <cell r="A1" t="str">
            <v>Code</v>
          </cell>
        </row>
      </sheetData>
      <sheetData sheetId="30">
        <row r="1">
          <cell r="A1" t="str">
            <v>Code</v>
          </cell>
          <cell r="B1" t="str">
            <v>Month</v>
          </cell>
          <cell r="C1" t="str">
            <v>Year</v>
          </cell>
          <cell r="D1" t="str">
            <v>Month</v>
          </cell>
          <cell r="E1" t="str">
            <v>Index</v>
          </cell>
          <cell r="F1" t="str">
            <v>%</v>
          </cell>
          <cell r="G1" t="str">
            <v>Index for 1999</v>
          </cell>
          <cell r="H1" t="str">
            <v>Index for 2000</v>
          </cell>
        </row>
        <row r="2">
          <cell r="A2" t="str">
            <v>1 1993</v>
          </cell>
          <cell r="B2">
            <v>1</v>
          </cell>
          <cell r="C2">
            <v>1993</v>
          </cell>
          <cell r="D2" t="str">
            <v>Jan</v>
          </cell>
          <cell r="E2">
            <v>114.6</v>
          </cell>
          <cell r="F2">
            <v>1.1459999999999999</v>
          </cell>
          <cell r="G2">
            <v>186392.70066639243</v>
          </cell>
          <cell r="H2">
            <v>197370.03407411592</v>
          </cell>
        </row>
        <row r="3">
          <cell r="A3" t="str">
            <v>2 1993</v>
          </cell>
          <cell r="B3">
            <v>2</v>
          </cell>
          <cell r="C3">
            <v>1993</v>
          </cell>
          <cell r="D3" t="str">
            <v>Feb</v>
          </cell>
          <cell r="E3">
            <v>241.3</v>
          </cell>
          <cell r="F3">
            <v>2.4130000000000003</v>
          </cell>
          <cell r="G3">
            <v>162646.3356600283</v>
          </cell>
          <cell r="H3">
            <v>172225.16062313781</v>
          </cell>
        </row>
        <row r="4">
          <cell r="A4" t="str">
            <v>3 1993</v>
          </cell>
          <cell r="B4">
            <v>3</v>
          </cell>
          <cell r="C4">
            <v>1993</v>
          </cell>
          <cell r="D4" t="str">
            <v>Mar</v>
          </cell>
          <cell r="E4">
            <v>115.1</v>
          </cell>
          <cell r="F4">
            <v>1.151</v>
          </cell>
          <cell r="G4">
            <v>67404.200439298918</v>
          </cell>
          <cell r="H4">
            <v>71373.875102833728</v>
          </cell>
        </row>
        <row r="5">
          <cell r="A5" t="str">
            <v>4 1993</v>
          </cell>
          <cell r="B5">
            <v>4</v>
          </cell>
          <cell r="C5">
            <v>1993</v>
          </cell>
          <cell r="D5" t="str">
            <v>Apr</v>
          </cell>
          <cell r="E5">
            <v>128</v>
          </cell>
          <cell r="F5">
            <v>1.28</v>
          </cell>
          <cell r="G5">
            <v>58561.425229625471</v>
          </cell>
          <cell r="H5">
            <v>62010.317204894636</v>
          </cell>
        </row>
        <row r="6">
          <cell r="A6" t="str">
            <v>5 1993</v>
          </cell>
          <cell r="B6">
            <v>5</v>
          </cell>
          <cell r="C6">
            <v>1993</v>
          </cell>
          <cell r="D6" t="str">
            <v>May</v>
          </cell>
          <cell r="E6">
            <v>114</v>
          </cell>
          <cell r="F6">
            <v>1.1399999999999999</v>
          </cell>
          <cell r="G6">
            <v>45751.113460644898</v>
          </cell>
          <cell r="H6">
            <v>48445.560316323936</v>
          </cell>
        </row>
        <row r="7">
          <cell r="A7" t="str">
            <v>6 1993</v>
          </cell>
          <cell r="B7">
            <v>6</v>
          </cell>
          <cell r="C7">
            <v>1993</v>
          </cell>
          <cell r="D7" t="str">
            <v>Jun</v>
          </cell>
          <cell r="E7">
            <v>155.80000000000001</v>
          </cell>
          <cell r="F7">
            <v>1.5580000000000001</v>
          </cell>
          <cell r="G7">
            <v>40132.555667232373</v>
          </cell>
          <cell r="H7">
            <v>42496.105540635035</v>
          </cell>
        </row>
        <row r="8">
          <cell r="A8" t="str">
            <v>7 1993</v>
          </cell>
          <cell r="B8">
            <v>7</v>
          </cell>
          <cell r="C8">
            <v>1993</v>
          </cell>
          <cell r="D8" t="str">
            <v>Jul</v>
          </cell>
          <cell r="E8">
            <v>115.4</v>
          </cell>
          <cell r="F8">
            <v>1.1540000000000001</v>
          </cell>
          <cell r="G8">
            <v>25759.021609263396</v>
          </cell>
          <cell r="H8">
            <v>27276.0626063126</v>
          </cell>
        </row>
        <row r="9">
          <cell r="A9" t="str">
            <v>8 1993</v>
          </cell>
          <cell r="B9">
            <v>8</v>
          </cell>
          <cell r="C9">
            <v>1993</v>
          </cell>
          <cell r="D9" t="str">
            <v>Aug</v>
          </cell>
          <cell r="E9">
            <v>116</v>
          </cell>
          <cell r="F9">
            <v>1.1599999999999999</v>
          </cell>
          <cell r="G9">
            <v>22321.509193469145</v>
          </cell>
          <cell r="H9">
            <v>23636.102778433793</v>
          </cell>
        </row>
        <row r="10">
          <cell r="A10" t="str">
            <v>9 1993</v>
          </cell>
          <cell r="B10">
            <v>9</v>
          </cell>
          <cell r="C10">
            <v>1993</v>
          </cell>
          <cell r="D10" t="str">
            <v>Sep</v>
          </cell>
          <cell r="E10">
            <v>121.7</v>
          </cell>
          <cell r="F10">
            <v>1.2170000000000001</v>
          </cell>
          <cell r="G10">
            <v>19242.680339197541</v>
          </cell>
          <cell r="H10">
            <v>20375.950671063616</v>
          </cell>
        </row>
        <row r="11">
          <cell r="A11" t="str">
            <v>10 1993</v>
          </cell>
          <cell r="B11">
            <v>10</v>
          </cell>
          <cell r="C11">
            <v>1993</v>
          </cell>
          <cell r="D11" t="str">
            <v>Oct</v>
          </cell>
          <cell r="E11">
            <v>127.7</v>
          </cell>
          <cell r="F11">
            <v>1.2770000000000001</v>
          </cell>
          <cell r="G11">
            <v>15811.569711748183</v>
          </cell>
          <cell r="H11">
            <v>16742.769655763037</v>
          </cell>
        </row>
        <row r="12">
          <cell r="A12" t="str">
            <v>11 1993</v>
          </cell>
          <cell r="B12">
            <v>11</v>
          </cell>
          <cell r="C12">
            <v>1993</v>
          </cell>
          <cell r="D12" t="str">
            <v>Nov</v>
          </cell>
          <cell r="E12">
            <v>529.1</v>
          </cell>
          <cell r="F12">
            <v>5.2910000000000004</v>
          </cell>
          <cell r="G12">
            <v>12381.808701447284</v>
          </cell>
          <cell r="H12">
            <v>13111.017741396268</v>
          </cell>
        </row>
        <row r="13">
          <cell r="A13" t="str">
            <v>12 1993</v>
          </cell>
          <cell r="B13">
            <v>12</v>
          </cell>
          <cell r="C13">
            <v>1993</v>
          </cell>
          <cell r="D13" t="str">
            <v>Dec</v>
          </cell>
          <cell r="E13">
            <v>126.2</v>
          </cell>
          <cell r="F13">
            <v>1.262</v>
          </cell>
          <cell r="G13">
            <v>2340.1641847377214</v>
          </cell>
          <cell r="H13">
            <v>2477.9848311087258</v>
          </cell>
        </row>
        <row r="14">
          <cell r="A14" t="str">
            <v>1 1994</v>
          </cell>
          <cell r="B14">
            <v>1</v>
          </cell>
          <cell r="C14">
            <v>1994</v>
          </cell>
          <cell r="D14" t="str">
            <v>Jan</v>
          </cell>
          <cell r="E14">
            <v>125.5</v>
          </cell>
          <cell r="F14">
            <v>1.2549999999999999</v>
          </cell>
          <cell r="G14">
            <v>1854.3297818840897</v>
          </cell>
          <cell r="H14">
            <v>1963.5379010370252</v>
          </cell>
        </row>
        <row r="15">
          <cell r="A15" t="str">
            <v>2 1994</v>
          </cell>
          <cell r="B15">
            <v>2</v>
          </cell>
          <cell r="C15">
            <v>1994</v>
          </cell>
          <cell r="D15" t="str">
            <v>Feb</v>
          </cell>
          <cell r="E15">
            <v>118.8</v>
          </cell>
          <cell r="F15">
            <v>1.1879999999999999</v>
          </cell>
          <cell r="G15">
            <v>1477.5536110630198</v>
          </cell>
          <cell r="H15">
            <v>1564.5720326988251</v>
          </cell>
        </row>
        <row r="16">
          <cell r="A16" t="str">
            <v>3 1994</v>
          </cell>
          <cell r="B16">
            <v>3</v>
          </cell>
          <cell r="C16">
            <v>1994</v>
          </cell>
          <cell r="D16" t="str">
            <v>Mar</v>
          </cell>
          <cell r="E16">
            <v>135</v>
          </cell>
          <cell r="F16">
            <v>1.35</v>
          </cell>
          <cell r="G16">
            <v>1243.7319958442929</v>
          </cell>
          <cell r="H16">
            <v>1316.9798255040616</v>
          </cell>
        </row>
        <row r="17">
          <cell r="A17" t="str">
            <v>4 1994</v>
          </cell>
          <cell r="B17">
            <v>4</v>
          </cell>
          <cell r="C17">
            <v>1994</v>
          </cell>
          <cell r="D17" t="str">
            <v>Apr</v>
          </cell>
          <cell r="E17">
            <v>132.19999999999999</v>
          </cell>
          <cell r="F17">
            <v>1.3219999999999998</v>
          </cell>
          <cell r="G17">
            <v>921.28295988466141</v>
          </cell>
          <cell r="H17">
            <v>975.54061148449</v>
          </cell>
        </row>
        <row r="18">
          <cell r="A18" t="str">
            <v>5 1994</v>
          </cell>
          <cell r="B18">
            <v>5</v>
          </cell>
          <cell r="C18">
            <v>1994</v>
          </cell>
          <cell r="D18" t="str">
            <v>May</v>
          </cell>
          <cell r="E18">
            <v>115</v>
          </cell>
          <cell r="F18">
            <v>1.1499999999999999</v>
          </cell>
          <cell r="G18">
            <v>696.88574877811004</v>
          </cell>
          <cell r="H18">
            <v>737.92784529840401</v>
          </cell>
        </row>
        <row r="19">
          <cell r="A19" t="str">
            <v>6 1994</v>
          </cell>
          <cell r="B19">
            <v>6</v>
          </cell>
          <cell r="C19">
            <v>1994</v>
          </cell>
          <cell r="D19" t="str">
            <v>Jun</v>
          </cell>
          <cell r="E19">
            <v>115</v>
          </cell>
          <cell r="F19">
            <v>1.1499999999999999</v>
          </cell>
          <cell r="G19">
            <v>605.98760763313919</v>
          </cell>
          <cell r="H19">
            <v>641.67638721600349</v>
          </cell>
        </row>
        <row r="20">
          <cell r="A20" t="str">
            <v>7 1994</v>
          </cell>
          <cell r="B20">
            <v>7</v>
          </cell>
          <cell r="C20">
            <v>1994</v>
          </cell>
          <cell r="D20" t="str">
            <v>Jul</v>
          </cell>
          <cell r="E20">
            <v>120</v>
          </cell>
          <cell r="F20">
            <v>1.2</v>
          </cell>
          <cell r="G20">
            <v>526.94574576794719</v>
          </cell>
          <cell r="H20">
            <v>557.97946714435091</v>
          </cell>
        </row>
        <row r="21">
          <cell r="A21" t="str">
            <v>8 1994</v>
          </cell>
          <cell r="B21">
            <v>8</v>
          </cell>
          <cell r="C21">
            <v>1994</v>
          </cell>
          <cell r="D21" t="str">
            <v>Aug</v>
          </cell>
          <cell r="E21">
            <v>138.9</v>
          </cell>
          <cell r="F21">
            <v>1.389</v>
          </cell>
          <cell r="G21">
            <v>439.12145480662264</v>
          </cell>
          <cell r="H21">
            <v>464.98288928695911</v>
          </cell>
        </row>
        <row r="22">
          <cell r="A22" t="str">
            <v>9 1994</v>
          </cell>
          <cell r="B22">
            <v>9</v>
          </cell>
          <cell r="C22">
            <v>1994</v>
          </cell>
          <cell r="D22" t="str">
            <v>Sep</v>
          </cell>
          <cell r="E22">
            <v>125.6</v>
          </cell>
          <cell r="F22">
            <v>1.256</v>
          </cell>
          <cell r="G22">
            <v>316.14215608828124</v>
          </cell>
          <cell r="H22">
            <v>334.76089941465739</v>
          </cell>
        </row>
        <row r="23">
          <cell r="A23" t="str">
            <v>10 1994</v>
          </cell>
          <cell r="B23">
            <v>10</v>
          </cell>
          <cell r="C23">
            <v>1994</v>
          </cell>
          <cell r="D23" t="str">
            <v>Oct</v>
          </cell>
          <cell r="E23">
            <v>125.8</v>
          </cell>
          <cell r="F23">
            <v>1.258</v>
          </cell>
          <cell r="G23">
            <v>251.70553828684811</v>
          </cell>
          <cell r="H23">
            <v>266.52937851485461</v>
          </cell>
        </row>
        <row r="24">
          <cell r="A24" t="str">
            <v>11 1994</v>
          </cell>
          <cell r="B24">
            <v>11</v>
          </cell>
          <cell r="C24">
            <v>1994</v>
          </cell>
          <cell r="D24" t="str">
            <v>Nov</v>
          </cell>
          <cell r="E24">
            <v>115.5</v>
          </cell>
          <cell r="F24">
            <v>1.155</v>
          </cell>
          <cell r="G24">
            <v>200.08389370973617</v>
          </cell>
          <cell r="H24">
            <v>211.86755048875565</v>
          </cell>
        </row>
        <row r="25">
          <cell r="A25" t="str">
            <v>12 1994</v>
          </cell>
          <cell r="B25">
            <v>12</v>
          </cell>
          <cell r="C25">
            <v>1994</v>
          </cell>
          <cell r="D25" t="str">
            <v>Dec</v>
          </cell>
          <cell r="E25">
            <v>133.4</v>
          </cell>
          <cell r="F25">
            <v>1.3340000000000001</v>
          </cell>
          <cell r="G25">
            <v>173.23280840669798</v>
          </cell>
          <cell r="H25">
            <v>183.43510864827329</v>
          </cell>
        </row>
        <row r="26">
          <cell r="A26" t="str">
            <v>1 1995</v>
          </cell>
          <cell r="B26">
            <v>1</v>
          </cell>
          <cell r="C26">
            <v>1995</v>
          </cell>
          <cell r="D26" t="str">
            <v>Jan</v>
          </cell>
          <cell r="E26">
            <v>146.80000000000001</v>
          </cell>
          <cell r="F26">
            <v>1.4680000000000002</v>
          </cell>
          <cell r="G26">
            <v>129.85967646679009</v>
          </cell>
          <cell r="H26">
            <v>137.50757769735628</v>
          </cell>
        </row>
        <row r="27">
          <cell r="A27" t="str">
            <v>2 1995</v>
          </cell>
          <cell r="B27">
            <v>2</v>
          </cell>
          <cell r="C27">
            <v>1995</v>
          </cell>
          <cell r="D27" t="str">
            <v>Feb</v>
          </cell>
          <cell r="E27">
            <v>121.1</v>
          </cell>
          <cell r="F27">
            <v>1.2109999999999999</v>
          </cell>
          <cell r="G27">
            <v>88.460270072745274</v>
          </cell>
          <cell r="H27">
            <v>93.670012055419804</v>
          </cell>
        </row>
        <row r="28">
          <cell r="A28" t="str">
            <v>3 1995</v>
          </cell>
          <cell r="B28">
            <v>3</v>
          </cell>
          <cell r="C28">
            <v>1995</v>
          </cell>
          <cell r="D28" t="str">
            <v>Mar</v>
          </cell>
          <cell r="E28">
            <v>118.2</v>
          </cell>
          <cell r="F28">
            <v>1.1819999999999999</v>
          </cell>
          <cell r="G28">
            <v>73.047291554702966</v>
          </cell>
          <cell r="H28">
            <v>77.34930805567285</v>
          </cell>
        </row>
        <row r="29">
          <cell r="A29" t="str">
            <v>4 1995</v>
          </cell>
          <cell r="B29">
            <v>4</v>
          </cell>
          <cell r="C29">
            <v>1995</v>
          </cell>
          <cell r="D29" t="str">
            <v>Apr</v>
          </cell>
          <cell r="E29">
            <v>111.7</v>
          </cell>
          <cell r="F29">
            <v>1.117</v>
          </cell>
          <cell r="G29">
            <v>61.799739047972054</v>
          </cell>
          <cell r="H29">
            <v>65.439346916812909</v>
          </cell>
        </row>
        <row r="30">
          <cell r="A30" t="str">
            <v>5 1995</v>
          </cell>
          <cell r="B30">
            <v>5</v>
          </cell>
          <cell r="C30">
            <v>1995</v>
          </cell>
          <cell r="D30" t="str">
            <v>May</v>
          </cell>
          <cell r="E30">
            <v>106.7</v>
          </cell>
          <cell r="F30">
            <v>1.0669999999999999</v>
          </cell>
          <cell r="G30">
            <v>55.326534510270413</v>
          </cell>
          <cell r="H30">
            <v>58.584912190521855</v>
          </cell>
        </row>
        <row r="31">
          <cell r="A31" t="str">
            <v>6 1995</v>
          </cell>
          <cell r="B31">
            <v>6</v>
          </cell>
          <cell r="C31">
            <v>1995</v>
          </cell>
          <cell r="D31" t="str">
            <v>Jun</v>
          </cell>
          <cell r="E31">
            <v>99.6</v>
          </cell>
          <cell r="F31">
            <v>0.996</v>
          </cell>
          <cell r="G31">
            <v>51.852422221434317</v>
          </cell>
          <cell r="H31">
            <v>54.906196992054227</v>
          </cell>
        </row>
        <row r="32">
          <cell r="A32" t="str">
            <v>7 1995</v>
          </cell>
          <cell r="B32">
            <v>7</v>
          </cell>
          <cell r="C32">
            <v>1995</v>
          </cell>
          <cell r="D32" t="str">
            <v>Jul</v>
          </cell>
          <cell r="E32">
            <v>105.8</v>
          </cell>
          <cell r="F32">
            <v>1.0580000000000001</v>
          </cell>
          <cell r="G32">
            <v>52.06066488095815</v>
          </cell>
          <cell r="H32">
            <v>55.126703807283363</v>
          </cell>
        </row>
        <row r="33">
          <cell r="A33" t="str">
            <v>8 1995</v>
          </cell>
          <cell r="B33">
            <v>8</v>
          </cell>
          <cell r="C33">
            <v>1995</v>
          </cell>
          <cell r="D33" t="str">
            <v>Aug</v>
          </cell>
          <cell r="E33">
            <v>123.5</v>
          </cell>
          <cell r="F33">
            <v>1.2350000000000001</v>
          </cell>
          <cell r="G33">
            <v>49.206677581245884</v>
          </cell>
          <cell r="H33">
            <v>52.104634978528694</v>
          </cell>
        </row>
        <row r="34">
          <cell r="A34" t="str">
            <v>9 1995</v>
          </cell>
          <cell r="B34">
            <v>9</v>
          </cell>
          <cell r="C34">
            <v>1995</v>
          </cell>
          <cell r="D34" t="str">
            <v>Sep</v>
          </cell>
          <cell r="E34">
            <v>130.5</v>
          </cell>
          <cell r="F34">
            <v>1.3049999999999999</v>
          </cell>
          <cell r="G34">
            <v>39.843463628539176</v>
          </cell>
          <cell r="H34">
            <v>42.189987836865335</v>
          </cell>
        </row>
        <row r="35">
          <cell r="A35" t="str">
            <v>10 1995</v>
          </cell>
          <cell r="B35">
            <v>10</v>
          </cell>
          <cell r="C35">
            <v>1995</v>
          </cell>
          <cell r="D35" t="str">
            <v>Oct</v>
          </cell>
          <cell r="E35">
            <v>132.9</v>
          </cell>
          <cell r="F35">
            <v>1.329</v>
          </cell>
          <cell r="G35">
            <v>30.531389753669867</v>
          </cell>
          <cell r="H35">
            <v>32.329492595299108</v>
          </cell>
        </row>
        <row r="36">
          <cell r="A36" t="str">
            <v>11 1995</v>
          </cell>
          <cell r="B36">
            <v>11</v>
          </cell>
          <cell r="C36">
            <v>1995</v>
          </cell>
          <cell r="D36" t="str">
            <v>Nov</v>
          </cell>
          <cell r="E36">
            <v>154.69999999999999</v>
          </cell>
          <cell r="F36">
            <v>1.5469999999999999</v>
          </cell>
          <cell r="G36">
            <v>22.973205232257236</v>
          </cell>
          <cell r="H36">
            <v>24.326179529946657</v>
          </cell>
        </row>
        <row r="37">
          <cell r="A37" t="str">
            <v>12 1995</v>
          </cell>
          <cell r="B37">
            <v>12</v>
          </cell>
          <cell r="C37">
            <v>1995</v>
          </cell>
          <cell r="D37" t="str">
            <v>Dec</v>
          </cell>
          <cell r="E37">
            <v>155.69999999999999</v>
          </cell>
          <cell r="F37">
            <v>1.5569999999999999</v>
          </cell>
          <cell r="G37">
            <v>14.850164985298795</v>
          </cell>
          <cell r="H37">
            <v>15.724744363249293</v>
          </cell>
        </row>
        <row r="38">
          <cell r="A38" t="str">
            <v>1 1996</v>
          </cell>
          <cell r="B38">
            <v>1</v>
          </cell>
          <cell r="C38">
            <v>1996</v>
          </cell>
          <cell r="D38" t="str">
            <v>Jan</v>
          </cell>
          <cell r="E38">
            <v>162.5</v>
          </cell>
          <cell r="F38">
            <v>1.625</v>
          </cell>
          <cell r="G38">
            <v>9.5376782179183017</v>
          </cell>
          <cell r="H38">
            <v>10.099386232016245</v>
          </cell>
        </row>
        <row r="39">
          <cell r="A39" t="str">
            <v>2 1996</v>
          </cell>
          <cell r="B39">
            <v>2</v>
          </cell>
          <cell r="C39">
            <v>1996</v>
          </cell>
          <cell r="D39" t="str">
            <v>Feb</v>
          </cell>
          <cell r="E39">
            <v>125</v>
          </cell>
          <cell r="F39">
            <v>1.25</v>
          </cell>
          <cell r="G39">
            <v>5.8693404417958774</v>
          </cell>
          <cell r="H39">
            <v>6.2150069120099971</v>
          </cell>
        </row>
        <row r="40">
          <cell r="A40" t="str">
            <v>3 1996</v>
          </cell>
          <cell r="B40">
            <v>3</v>
          </cell>
          <cell r="C40">
            <v>1996</v>
          </cell>
          <cell r="D40" t="str">
            <v>Mar</v>
          </cell>
          <cell r="E40">
            <v>119.1</v>
          </cell>
          <cell r="F40">
            <v>1.1909999999999998</v>
          </cell>
          <cell r="G40">
            <v>4.6954723534367018</v>
          </cell>
          <cell r="H40">
            <v>4.9720055296079977</v>
          </cell>
        </row>
        <row r="41">
          <cell r="A41" t="str">
            <v>4 1996</v>
          </cell>
          <cell r="B41">
            <v>4</v>
          </cell>
          <cell r="C41">
            <v>1996</v>
          </cell>
          <cell r="D41" t="str">
            <v>Apr</v>
          </cell>
          <cell r="E41">
            <v>114.8</v>
          </cell>
          <cell r="F41">
            <v>1.1479999999999999</v>
          </cell>
          <cell r="G41">
            <v>3.9424620935656609</v>
          </cell>
          <cell r="H41">
            <v>4.1746477998387892</v>
          </cell>
        </row>
        <row r="42">
          <cell r="A42" t="str">
            <v>5 1996</v>
          </cell>
          <cell r="B42">
            <v>5</v>
          </cell>
          <cell r="C42">
            <v>1996</v>
          </cell>
          <cell r="D42" t="str">
            <v>May</v>
          </cell>
          <cell r="E42">
            <v>108.5</v>
          </cell>
          <cell r="F42">
            <v>1.085</v>
          </cell>
          <cell r="G42">
            <v>3.4342004299352449</v>
          </cell>
          <cell r="H42">
            <v>3.6364527873160184</v>
          </cell>
        </row>
        <row r="43">
          <cell r="A43" t="str">
            <v>6 1996</v>
          </cell>
          <cell r="B43">
            <v>6</v>
          </cell>
          <cell r="C43">
            <v>1996</v>
          </cell>
          <cell r="D43" t="str">
            <v>Jun</v>
          </cell>
          <cell r="E43">
            <v>105.4</v>
          </cell>
          <cell r="F43">
            <v>1.054</v>
          </cell>
          <cell r="G43">
            <v>3.1651616865762628</v>
          </cell>
          <cell r="H43">
            <v>3.3515693892313534</v>
          </cell>
        </row>
        <row r="44">
          <cell r="A44" t="str">
            <v>7 1996</v>
          </cell>
          <cell r="B44">
            <v>7</v>
          </cell>
          <cell r="C44">
            <v>1996</v>
          </cell>
          <cell r="D44" t="str">
            <v>Jul</v>
          </cell>
          <cell r="E44">
            <v>103.6</v>
          </cell>
          <cell r="F44">
            <v>1.036</v>
          </cell>
          <cell r="G44">
            <v>3.0029997026340252</v>
          </cell>
          <cell r="H44">
            <v>3.179857105532593</v>
          </cell>
        </row>
        <row r="45">
          <cell r="A45" t="str">
            <v>8 1996</v>
          </cell>
          <cell r="B45">
            <v>8</v>
          </cell>
          <cell r="C45">
            <v>1996</v>
          </cell>
          <cell r="D45" t="str">
            <v>Aug</v>
          </cell>
          <cell r="E45">
            <v>110.3</v>
          </cell>
          <cell r="F45">
            <v>1.103</v>
          </cell>
          <cell r="G45">
            <v>2.8986483616158543</v>
          </cell>
          <cell r="H45">
            <v>3.0693601404754758</v>
          </cell>
        </row>
        <row r="46">
          <cell r="A46" t="str">
            <v>9 1996</v>
          </cell>
          <cell r="B46">
            <v>9</v>
          </cell>
          <cell r="C46">
            <v>1996</v>
          </cell>
          <cell r="D46" t="str">
            <v>Sep</v>
          </cell>
          <cell r="E46">
            <v>109</v>
          </cell>
          <cell r="F46">
            <v>1.0900000000000001</v>
          </cell>
          <cell r="G46">
            <v>2.6279676895882633</v>
          </cell>
          <cell r="H46">
            <v>2.7827381146649826</v>
          </cell>
        </row>
        <row r="47">
          <cell r="A47" t="str">
            <v>10 1996</v>
          </cell>
          <cell r="B47">
            <v>10</v>
          </cell>
          <cell r="C47">
            <v>1996</v>
          </cell>
          <cell r="D47" t="str">
            <v>Oct</v>
          </cell>
          <cell r="E47">
            <v>112</v>
          </cell>
          <cell r="F47">
            <v>1.1200000000000001</v>
          </cell>
          <cell r="G47">
            <v>2.4109795317323517</v>
          </cell>
          <cell r="H47">
            <v>2.5529707473990664</v>
          </cell>
        </row>
        <row r="48">
          <cell r="A48" t="str">
            <v>11 1996</v>
          </cell>
          <cell r="B48">
            <v>11</v>
          </cell>
          <cell r="C48">
            <v>1996</v>
          </cell>
          <cell r="D48" t="str">
            <v>Nov</v>
          </cell>
          <cell r="E48">
            <v>112.8</v>
          </cell>
          <cell r="F48">
            <v>1.1279999999999999</v>
          </cell>
          <cell r="G48">
            <v>2.1526602961895995</v>
          </cell>
          <cell r="H48">
            <v>2.2794381673205946</v>
          </cell>
        </row>
        <row r="49">
          <cell r="A49" t="str">
            <v>12 1996</v>
          </cell>
          <cell r="B49">
            <v>12</v>
          </cell>
          <cell r="C49">
            <v>1996</v>
          </cell>
          <cell r="D49" t="str">
            <v>Dec</v>
          </cell>
          <cell r="E49">
            <v>109.2</v>
          </cell>
          <cell r="F49">
            <v>1.0920000000000001</v>
          </cell>
          <cell r="G49">
            <v>1.9083867874021274</v>
          </cell>
          <cell r="H49">
            <v>2.0207785171281869</v>
          </cell>
        </row>
        <row r="50">
          <cell r="A50" t="str">
            <v>1 1997</v>
          </cell>
          <cell r="B50">
            <v>1</v>
          </cell>
          <cell r="C50">
            <v>1997</v>
          </cell>
          <cell r="D50" t="str">
            <v>Jan</v>
          </cell>
          <cell r="E50">
            <v>106.9</v>
          </cell>
          <cell r="F50">
            <v>1.069</v>
          </cell>
          <cell r="G50">
            <v>1.7476069481704462</v>
          </cell>
          <cell r="H50">
            <v>1.8505297775899145</v>
          </cell>
        </row>
        <row r="51">
          <cell r="A51" t="str">
            <v>2 1997</v>
          </cell>
          <cell r="B51">
            <v>2</v>
          </cell>
          <cell r="C51">
            <v>1997</v>
          </cell>
          <cell r="D51" t="str">
            <v>Feb</v>
          </cell>
          <cell r="E51">
            <v>102.59</v>
          </cell>
          <cell r="F51">
            <v>1.0259</v>
          </cell>
          <cell r="G51">
            <v>1.6348053771472837</v>
          </cell>
          <cell r="H51">
            <v>1.7310849182319126</v>
          </cell>
        </row>
        <row r="52">
          <cell r="A52" t="str">
            <v>3 1997</v>
          </cell>
          <cell r="B52">
            <v>3</v>
          </cell>
          <cell r="C52">
            <v>1997</v>
          </cell>
          <cell r="D52" t="str">
            <v>Mar</v>
          </cell>
          <cell r="E52">
            <v>101.62</v>
          </cell>
          <cell r="F52">
            <v>1.0162</v>
          </cell>
          <cell r="G52">
            <v>1.5935328756674956</v>
          </cell>
          <cell r="H52">
            <v>1.687381731388939</v>
          </cell>
        </row>
        <row r="53">
          <cell r="A53" t="str">
            <v>4 1997</v>
          </cell>
          <cell r="B53">
            <v>4</v>
          </cell>
          <cell r="C53">
            <v>1997</v>
          </cell>
          <cell r="D53" t="str">
            <v>Apr</v>
          </cell>
          <cell r="E53">
            <v>102.5</v>
          </cell>
          <cell r="F53">
            <v>1.0249999999999999</v>
          </cell>
          <cell r="G53">
            <v>1.5681291829044437</v>
          </cell>
          <cell r="H53">
            <v>1.6604819242166295</v>
          </cell>
        </row>
        <row r="54">
          <cell r="A54" t="str">
            <v>5 1997</v>
          </cell>
          <cell r="B54">
            <v>5</v>
          </cell>
          <cell r="C54">
            <v>1997</v>
          </cell>
          <cell r="D54" t="str">
            <v>May</v>
          </cell>
          <cell r="E54">
            <v>102.59</v>
          </cell>
          <cell r="F54">
            <v>1.0259</v>
          </cell>
          <cell r="G54">
            <v>1.529882129662872</v>
          </cell>
          <cell r="H54">
            <v>1.6199823650893947</v>
          </cell>
        </row>
        <row r="55">
          <cell r="A55" t="str">
            <v>6 1997</v>
          </cell>
          <cell r="B55">
            <v>6</v>
          </cell>
          <cell r="C55">
            <v>1997</v>
          </cell>
          <cell r="D55" t="str">
            <v>Jun</v>
          </cell>
          <cell r="E55">
            <v>98.46</v>
          </cell>
          <cell r="F55">
            <v>0.98459999999999992</v>
          </cell>
          <cell r="G55">
            <v>1.4912585336415556</v>
          </cell>
          <cell r="H55">
            <v>1.5790840872301342</v>
          </cell>
        </row>
        <row r="56">
          <cell r="A56" t="str">
            <v>7 1997</v>
          </cell>
          <cell r="B56">
            <v>7</v>
          </cell>
          <cell r="C56">
            <v>1997</v>
          </cell>
          <cell r="D56" t="str">
            <v>Jul</v>
          </cell>
          <cell r="E56">
            <v>97.92</v>
          </cell>
          <cell r="F56">
            <v>0.97920000000000007</v>
          </cell>
          <cell r="G56">
            <v>1.514583113590855</v>
          </cell>
          <cell r="H56">
            <v>1.6037823351920926</v>
          </cell>
        </row>
        <row r="57">
          <cell r="A57" t="str">
            <v>8 1997</v>
          </cell>
          <cell r="B57">
            <v>8</v>
          </cell>
          <cell r="C57">
            <v>1997</v>
          </cell>
          <cell r="D57" t="str">
            <v>Aug</v>
          </cell>
          <cell r="E57">
            <v>100.52</v>
          </cell>
          <cell r="F57">
            <v>1.0051999999999999</v>
          </cell>
          <cell r="G57">
            <v>1.5467556307096149</v>
          </cell>
          <cell r="H57">
            <v>1.6378496070180684</v>
          </cell>
        </row>
        <row r="58">
          <cell r="A58" t="str">
            <v>9 1997</v>
          </cell>
          <cell r="B58">
            <v>9</v>
          </cell>
          <cell r="C58">
            <v>1997</v>
          </cell>
          <cell r="D58" t="str">
            <v>Sep</v>
          </cell>
          <cell r="E58">
            <v>101.27</v>
          </cell>
          <cell r="F58">
            <v>1.0126999999999999</v>
          </cell>
          <cell r="G58">
            <v>1.5387541093410417</v>
          </cell>
          <cell r="H58">
            <v>1.6293768474115287</v>
          </cell>
        </row>
        <row r="59">
          <cell r="A59" t="str">
            <v>10 1997</v>
          </cell>
          <cell r="B59">
            <v>10</v>
          </cell>
          <cell r="C59">
            <v>1997</v>
          </cell>
          <cell r="D59" t="str">
            <v>Oct</v>
          </cell>
          <cell r="E59">
            <v>101.97</v>
          </cell>
          <cell r="F59">
            <v>1.0197000000000001</v>
          </cell>
          <cell r="G59">
            <v>1.5194570053728071</v>
          </cell>
          <cell r="H59">
            <v>1.6089432679090834</v>
          </cell>
        </row>
        <row r="60">
          <cell r="A60" t="str">
            <v>11 1997</v>
          </cell>
          <cell r="B60">
            <v>11</v>
          </cell>
          <cell r="C60">
            <v>1997</v>
          </cell>
          <cell r="D60" t="str">
            <v>Nov</v>
          </cell>
          <cell r="E60">
            <v>100.77</v>
          </cell>
          <cell r="F60">
            <v>1.0077</v>
          </cell>
          <cell r="G60">
            <v>1.4901019960506101</v>
          </cell>
          <cell r="H60">
            <v>1.5778594370001797</v>
          </cell>
        </row>
        <row r="61">
          <cell r="A61" t="str">
            <v>12 1997</v>
          </cell>
          <cell r="B61">
            <v>12</v>
          </cell>
          <cell r="C61">
            <v>1997</v>
          </cell>
          <cell r="D61" t="str">
            <v>Dec</v>
          </cell>
          <cell r="E61">
            <v>102.72</v>
          </cell>
          <cell r="F61">
            <v>1.0271999999999999</v>
          </cell>
          <cell r="G61">
            <v>1.4787158837457677</v>
          </cell>
          <cell r="H61">
            <v>1.5658027557806684</v>
          </cell>
        </row>
        <row r="62">
          <cell r="A62" t="str">
            <v>1 1998</v>
          </cell>
          <cell r="B62">
            <v>1</v>
          </cell>
          <cell r="C62">
            <v>1998</v>
          </cell>
          <cell r="D62" t="str">
            <v>Jan</v>
          </cell>
          <cell r="E62">
            <v>103.6</v>
          </cell>
          <cell r="F62">
            <v>1.036</v>
          </cell>
          <cell r="G62">
            <v>1.439559855671503</v>
          </cell>
          <cell r="H62">
            <v>1.5243406890388129</v>
          </cell>
        </row>
        <row r="63">
          <cell r="A63" t="str">
            <v>2 1998</v>
          </cell>
          <cell r="B63">
            <v>2</v>
          </cell>
          <cell r="C63">
            <v>1998</v>
          </cell>
          <cell r="D63" t="str">
            <v>Feb</v>
          </cell>
          <cell r="E63">
            <v>102.6</v>
          </cell>
          <cell r="F63">
            <v>1.026</v>
          </cell>
          <cell r="G63">
            <v>1.3895365402234585</v>
          </cell>
          <cell r="H63">
            <v>1.4713713214660356</v>
          </cell>
        </row>
        <row r="64">
          <cell r="A64" t="str">
            <v>3 1998</v>
          </cell>
          <cell r="B64">
            <v>3</v>
          </cell>
          <cell r="C64">
            <v>1998</v>
          </cell>
          <cell r="D64" t="str">
            <v>Mar</v>
          </cell>
          <cell r="E64">
            <v>102.1</v>
          </cell>
          <cell r="F64">
            <v>1.0209999999999999</v>
          </cell>
          <cell r="G64">
            <v>1.3543241132782247</v>
          </cell>
          <cell r="H64">
            <v>1.4340851086413602</v>
          </cell>
        </row>
        <row r="65">
          <cell r="A65" t="str">
            <v>4 1998</v>
          </cell>
          <cell r="B65">
            <v>4</v>
          </cell>
          <cell r="C65">
            <v>1998</v>
          </cell>
          <cell r="D65" t="str">
            <v>Apr</v>
          </cell>
          <cell r="E65">
            <v>102.8</v>
          </cell>
          <cell r="F65">
            <v>1.028</v>
          </cell>
          <cell r="G65">
            <v>1.3264682794106022</v>
          </cell>
          <cell r="H65">
            <v>1.4045887449964352</v>
          </cell>
        </row>
        <row r="66">
          <cell r="A66" t="str">
            <v>5 1998</v>
          </cell>
          <cell r="B66">
            <v>5</v>
          </cell>
          <cell r="C66">
            <v>1998</v>
          </cell>
          <cell r="D66" t="str">
            <v>May</v>
          </cell>
          <cell r="E66">
            <v>99.6</v>
          </cell>
          <cell r="F66">
            <v>0.996</v>
          </cell>
          <cell r="G66">
            <v>1.2903387932009749</v>
          </cell>
          <cell r="H66">
            <v>1.3663314640043143</v>
          </cell>
        </row>
        <row r="67">
          <cell r="A67" t="str">
            <v>6 1998</v>
          </cell>
          <cell r="B67">
            <v>6</v>
          </cell>
          <cell r="C67">
            <v>1998</v>
          </cell>
          <cell r="D67" t="str">
            <v>Jun</v>
          </cell>
          <cell r="E67">
            <v>98.7</v>
          </cell>
          <cell r="F67">
            <v>0.98699999999999999</v>
          </cell>
          <cell r="G67">
            <v>1.2955208767078061</v>
          </cell>
          <cell r="H67">
            <v>1.3718187389601548</v>
          </cell>
        </row>
        <row r="68">
          <cell r="A68" t="str">
            <v>7 1998</v>
          </cell>
          <cell r="B68">
            <v>7</v>
          </cell>
          <cell r="C68">
            <v>1998</v>
          </cell>
          <cell r="D68" t="str">
            <v>Jul</v>
          </cell>
          <cell r="E68">
            <v>97.9</v>
          </cell>
          <cell r="F68">
            <v>0.97900000000000009</v>
          </cell>
          <cell r="G68">
            <v>1.3125844748812625</v>
          </cell>
          <cell r="H68">
            <v>1.3898872735158609</v>
          </cell>
        </row>
        <row r="69">
          <cell r="A69" t="str">
            <v>8 1998</v>
          </cell>
          <cell r="B69">
            <v>8</v>
          </cell>
          <cell r="C69">
            <v>1998</v>
          </cell>
          <cell r="D69" t="str">
            <v>Aug</v>
          </cell>
          <cell r="E69">
            <v>99</v>
          </cell>
          <cell r="F69">
            <v>0.99</v>
          </cell>
          <cell r="G69">
            <v>1.3407400152004723</v>
          </cell>
          <cell r="H69">
            <v>1.4197009943982235</v>
          </cell>
        </row>
        <row r="70">
          <cell r="A70" t="str">
            <v>9 1998</v>
          </cell>
          <cell r="B70">
            <v>9</v>
          </cell>
          <cell r="C70">
            <v>1998</v>
          </cell>
          <cell r="D70" t="str">
            <v>Sep</v>
          </cell>
          <cell r="E70">
            <v>101.8</v>
          </cell>
          <cell r="F70">
            <v>1.018</v>
          </cell>
          <cell r="G70">
            <v>1.3542828436368406</v>
          </cell>
          <cell r="H70">
            <v>1.4340414084830539</v>
          </cell>
        </row>
        <row r="71">
          <cell r="A71" t="str">
            <v>10 1998</v>
          </cell>
          <cell r="B71">
            <v>10</v>
          </cell>
          <cell r="C71">
            <v>1998</v>
          </cell>
          <cell r="D71" t="str">
            <v>Oct</v>
          </cell>
          <cell r="E71">
            <v>104.5</v>
          </cell>
          <cell r="F71">
            <v>1.0449999999999999</v>
          </cell>
          <cell r="G71">
            <v>1.3303367815686056</v>
          </cell>
          <cell r="H71">
            <v>1.4086850770953379</v>
          </cell>
        </row>
        <row r="72">
          <cell r="A72" t="str">
            <v>11 1998</v>
          </cell>
          <cell r="B72">
            <v>11</v>
          </cell>
          <cell r="C72">
            <v>1998</v>
          </cell>
          <cell r="D72" t="str">
            <v>Nov</v>
          </cell>
          <cell r="E72">
            <v>101.5</v>
          </cell>
          <cell r="F72">
            <v>1.0149999999999999</v>
          </cell>
          <cell r="G72">
            <v>1.2730495517402924</v>
          </cell>
          <cell r="H72">
            <v>1.3480239972204191</v>
          </cell>
        </row>
        <row r="73">
          <cell r="A73" t="str">
            <v>12 1998</v>
          </cell>
          <cell r="B73">
            <v>12</v>
          </cell>
          <cell r="C73">
            <v>1998</v>
          </cell>
          <cell r="D73" t="str">
            <v>Dec</v>
          </cell>
          <cell r="E73">
            <v>104.4</v>
          </cell>
          <cell r="F73">
            <v>1.044</v>
          </cell>
          <cell r="G73">
            <v>1.2542360115667908</v>
          </cell>
          <cell r="H73">
            <v>1.3281024603156839</v>
          </cell>
        </row>
        <row r="74">
          <cell r="A74" t="str">
            <v>1 1999</v>
          </cell>
          <cell r="B74">
            <v>1</v>
          </cell>
          <cell r="C74">
            <v>1999</v>
          </cell>
          <cell r="D74" t="str">
            <v>Jan</v>
          </cell>
          <cell r="E74">
            <v>104</v>
          </cell>
          <cell r="F74">
            <v>1.04</v>
          </cell>
          <cell r="G74">
            <v>1.2013754900065046</v>
          </cell>
          <cell r="H74">
            <v>1.2721287934058274</v>
          </cell>
        </row>
        <row r="75">
          <cell r="A75" t="str">
            <v>2 1999</v>
          </cell>
          <cell r="B75">
            <v>2</v>
          </cell>
          <cell r="C75">
            <v>1999</v>
          </cell>
          <cell r="D75" t="str">
            <v>Feb</v>
          </cell>
          <cell r="E75">
            <v>102.4</v>
          </cell>
          <cell r="F75">
            <v>1.024</v>
          </cell>
          <cell r="G75">
            <v>1.1551687403908697</v>
          </cell>
          <cell r="H75">
            <v>1.2232007628902186</v>
          </cell>
        </row>
        <row r="76">
          <cell r="A76" t="str">
            <v>3 1999</v>
          </cell>
          <cell r="B76">
            <v>3</v>
          </cell>
          <cell r="C76">
            <v>1999</v>
          </cell>
          <cell r="D76" t="str">
            <v>Mar</v>
          </cell>
          <cell r="E76">
            <v>103.1</v>
          </cell>
          <cell r="F76">
            <v>1.0309999999999999</v>
          </cell>
          <cell r="G76">
            <v>1.1280944730379587</v>
          </cell>
          <cell r="H76">
            <v>1.1945319950099791</v>
          </cell>
        </row>
        <row r="77">
          <cell r="A77" t="str">
            <v>4 1999</v>
          </cell>
          <cell r="B77">
            <v>4</v>
          </cell>
          <cell r="C77">
            <v>1999</v>
          </cell>
          <cell r="D77" t="str">
            <v>Apr</v>
          </cell>
          <cell r="E77">
            <v>103</v>
          </cell>
          <cell r="F77">
            <v>1.03</v>
          </cell>
          <cell r="G77">
            <v>1.0941750465935585</v>
          </cell>
          <cell r="H77">
            <v>1.1586149321144319</v>
          </cell>
        </row>
        <row r="78">
          <cell r="A78" t="str">
            <v>5 1999</v>
          </cell>
          <cell r="B78">
            <v>5</v>
          </cell>
          <cell r="C78">
            <v>1999</v>
          </cell>
          <cell r="D78" t="str">
            <v>May</v>
          </cell>
          <cell r="E78">
            <v>101.8</v>
          </cell>
          <cell r="F78">
            <v>1.018</v>
          </cell>
          <cell r="G78">
            <v>1.062305870479183</v>
          </cell>
          <cell r="H78">
            <v>1.1248688661305164</v>
          </cell>
        </row>
        <row r="79">
          <cell r="A79" t="str">
            <v>6 1999</v>
          </cell>
          <cell r="B79">
            <v>6</v>
          </cell>
          <cell r="C79">
            <v>1999</v>
          </cell>
          <cell r="D79" t="str">
            <v>Jun</v>
          </cell>
          <cell r="E79">
            <v>99.3</v>
          </cell>
          <cell r="F79">
            <v>0.99299999999999999</v>
          </cell>
          <cell r="G79">
            <v>1.0435224660895708</v>
          </cell>
          <cell r="H79">
            <v>1.1049792398138667</v>
          </cell>
        </row>
        <row r="80">
          <cell r="A80" t="str">
            <v>7 1999</v>
          </cell>
          <cell r="B80">
            <v>7</v>
          </cell>
          <cell r="C80">
            <v>1999</v>
          </cell>
          <cell r="D80" t="str">
            <v>Jul</v>
          </cell>
          <cell r="E80">
            <v>99.5</v>
          </cell>
          <cell r="F80">
            <v>0.995</v>
          </cell>
          <cell r="G80">
            <v>1.0508786164044015</v>
          </cell>
          <cell r="H80">
            <v>1.1127686201549514</v>
          </cell>
        </row>
        <row r="81">
          <cell r="A81" t="str">
            <v>8 1999</v>
          </cell>
          <cell r="B81">
            <v>8</v>
          </cell>
          <cell r="C81">
            <v>1999</v>
          </cell>
          <cell r="D81" t="str">
            <v>Aug</v>
          </cell>
          <cell r="E81">
            <v>100.6</v>
          </cell>
          <cell r="F81">
            <v>1.006</v>
          </cell>
          <cell r="G81">
            <v>1.0561594134717602</v>
          </cell>
          <cell r="H81">
            <v>1.1183604222662828</v>
          </cell>
        </row>
        <row r="82">
          <cell r="A82" t="str">
            <v>9 1999</v>
          </cell>
          <cell r="B82">
            <v>9</v>
          </cell>
          <cell r="C82">
            <v>1999</v>
          </cell>
          <cell r="D82" t="str">
            <v>Sep</v>
          </cell>
          <cell r="E82">
            <v>100.6</v>
          </cell>
          <cell r="F82">
            <v>1.006</v>
          </cell>
          <cell r="G82">
            <v>1.0498602519600002</v>
          </cell>
          <cell r="H82">
            <v>1.1116902805827862</v>
          </cell>
        </row>
        <row r="83">
          <cell r="A83" t="str">
            <v>10 1999</v>
          </cell>
          <cell r="B83">
            <v>10</v>
          </cell>
          <cell r="C83">
            <v>1999</v>
          </cell>
          <cell r="D83" t="str">
            <v>Oct</v>
          </cell>
          <cell r="E83">
            <v>101</v>
          </cell>
          <cell r="F83">
            <v>1.01</v>
          </cell>
          <cell r="G83">
            <v>1.0435986600000002</v>
          </cell>
          <cell r="H83">
            <v>1.1050599210564476</v>
          </cell>
        </row>
        <row r="84">
          <cell r="A84" t="str">
            <v>11 1999</v>
          </cell>
          <cell r="B84">
            <v>11</v>
          </cell>
          <cell r="C84">
            <v>1999</v>
          </cell>
          <cell r="D84" t="str">
            <v>Nov</v>
          </cell>
          <cell r="E84">
            <v>101.4</v>
          </cell>
          <cell r="F84">
            <v>1.014</v>
          </cell>
          <cell r="G84">
            <v>1.0332660000000002</v>
          </cell>
          <cell r="H84">
            <v>1.0941187337192551</v>
          </cell>
        </row>
        <row r="85">
          <cell r="A85" t="str">
            <v>12 1999</v>
          </cell>
          <cell r="B85">
            <v>12</v>
          </cell>
          <cell r="C85">
            <v>1999</v>
          </cell>
          <cell r="D85" t="str">
            <v>Dec</v>
          </cell>
          <cell r="E85">
            <v>101.9</v>
          </cell>
          <cell r="F85">
            <v>1.0190000000000001</v>
          </cell>
          <cell r="G85">
            <v>1.0190000000000001</v>
          </cell>
          <cell r="H85">
            <v>1.0790125579085355</v>
          </cell>
        </row>
        <row r="86">
          <cell r="A86" t="str">
            <v>1 2000</v>
          </cell>
          <cell r="B86">
            <v>1</v>
          </cell>
          <cell r="C86">
            <v>2000</v>
          </cell>
          <cell r="D86" t="str">
            <v>Jan</v>
          </cell>
          <cell r="E86">
            <v>100.8</v>
          </cell>
          <cell r="F86">
            <v>1.008</v>
          </cell>
          <cell r="H86">
            <v>1.0588935798906136</v>
          </cell>
        </row>
        <row r="87">
          <cell r="A87" t="str">
            <v>2 2000</v>
          </cell>
          <cell r="B87">
            <v>2</v>
          </cell>
          <cell r="C87">
            <v>2000</v>
          </cell>
          <cell r="D87" t="str">
            <v>Feb</v>
          </cell>
          <cell r="E87">
            <v>100.4</v>
          </cell>
          <cell r="F87">
            <v>1.004</v>
          </cell>
          <cell r="H87">
            <v>1.0504896625898945</v>
          </cell>
        </row>
        <row r="88">
          <cell r="A88" t="str">
            <v>3 2000</v>
          </cell>
          <cell r="B88">
            <v>3</v>
          </cell>
          <cell r="C88">
            <v>2000</v>
          </cell>
          <cell r="D88" t="str">
            <v>Mar</v>
          </cell>
          <cell r="E88">
            <v>100.3</v>
          </cell>
          <cell r="F88">
            <v>1.0029999999999999</v>
          </cell>
          <cell r="H88">
            <v>1.046304444810652</v>
          </cell>
        </row>
        <row r="89">
          <cell r="A89" t="str">
            <v>4 2000</v>
          </cell>
          <cell r="B89">
            <v>4</v>
          </cell>
          <cell r="C89">
            <v>2000</v>
          </cell>
          <cell r="D89" t="str">
            <v>Apr</v>
          </cell>
          <cell r="E89">
            <v>99.6</v>
          </cell>
          <cell r="F89">
            <v>0.996</v>
          </cell>
          <cell r="H89">
            <v>1.0431749200505005</v>
          </cell>
        </row>
        <row r="90">
          <cell r="A90" t="str">
            <v>5 2000</v>
          </cell>
          <cell r="B90">
            <v>5</v>
          </cell>
          <cell r="C90">
            <v>2000</v>
          </cell>
          <cell r="D90" t="str">
            <v>May</v>
          </cell>
          <cell r="E90">
            <v>99.5</v>
          </cell>
          <cell r="F90">
            <v>0.995</v>
          </cell>
          <cell r="H90">
            <v>1.0473643775607435</v>
          </cell>
        </row>
        <row r="91">
          <cell r="A91" t="str">
            <v>6 2000</v>
          </cell>
          <cell r="B91">
            <v>6</v>
          </cell>
          <cell r="C91">
            <v>2000</v>
          </cell>
          <cell r="D91" t="str">
            <v>Jun</v>
          </cell>
          <cell r="E91">
            <v>99.1</v>
          </cell>
          <cell r="F91">
            <v>0.99099999999999999</v>
          </cell>
          <cell r="H91">
            <v>1.0526275151364257</v>
          </cell>
        </row>
        <row r="92">
          <cell r="A92" t="str">
            <v>7 2000</v>
          </cell>
          <cell r="B92">
            <v>7</v>
          </cell>
          <cell r="C92">
            <v>2000</v>
          </cell>
          <cell r="D92" t="str">
            <v>Jul</v>
          </cell>
          <cell r="E92">
            <v>99.4</v>
          </cell>
          <cell r="F92">
            <v>0.99400000000000011</v>
          </cell>
          <cell r="H92">
            <v>1.0621871999358483</v>
          </cell>
        </row>
        <row r="93">
          <cell r="A93" t="str">
            <v>8 2000</v>
          </cell>
          <cell r="B93">
            <v>8</v>
          </cell>
          <cell r="C93">
            <v>2000</v>
          </cell>
          <cell r="D93" t="str">
            <v>Aug</v>
          </cell>
          <cell r="E93">
            <v>100.9</v>
          </cell>
          <cell r="F93">
            <v>1.0090000000000001</v>
          </cell>
          <cell r="H93">
            <v>1.0685987926920002</v>
          </cell>
        </row>
        <row r="94">
          <cell r="A94" t="str">
            <v>9 2000</v>
          </cell>
          <cell r="B94">
            <v>9</v>
          </cell>
          <cell r="C94">
            <v>2000</v>
          </cell>
          <cell r="D94" t="str">
            <v>Sep</v>
          </cell>
          <cell r="E94">
            <v>101.7</v>
          </cell>
          <cell r="F94">
            <v>1.0170000000000001</v>
          </cell>
          <cell r="H94">
            <v>1.059067188</v>
          </cell>
        </row>
        <row r="95">
          <cell r="A95" t="str">
            <v>10 2000</v>
          </cell>
          <cell r="B95">
            <v>10</v>
          </cell>
          <cell r="C95">
            <v>2000</v>
          </cell>
          <cell r="D95" t="str">
            <v>Oct</v>
          </cell>
          <cell r="E95">
            <v>102.8</v>
          </cell>
          <cell r="F95">
            <v>1.028</v>
          </cell>
          <cell r="H95">
            <v>1.041364</v>
          </cell>
        </row>
        <row r="96">
          <cell r="A96" t="str">
            <v>11 2000</v>
          </cell>
          <cell r="B96">
            <v>11</v>
          </cell>
          <cell r="C96">
            <v>2000</v>
          </cell>
          <cell r="D96" t="str">
            <v>Nov</v>
          </cell>
          <cell r="E96">
            <v>101.3</v>
          </cell>
          <cell r="F96">
            <v>1.0129999999999999</v>
          </cell>
          <cell r="H96">
            <v>1.0129999999999999</v>
          </cell>
        </row>
        <row r="97">
          <cell r="A97" t="str">
            <v>12 2000</v>
          </cell>
          <cell r="B97">
            <v>12</v>
          </cell>
          <cell r="C97">
            <v>2000</v>
          </cell>
          <cell r="D97" t="str">
            <v>Dec</v>
          </cell>
          <cell r="E97">
            <v>101.4</v>
          </cell>
          <cell r="F97">
            <v>1.014</v>
          </cell>
          <cell r="H97">
            <v>1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-111"/>
      <sheetName val="СВОД -113 леп пособое"/>
      <sheetName val="СВОД -113 мат помощь"/>
      <sheetName val="Аксукент РП "/>
      <sheetName val="ШГДП №3 "/>
      <sheetName val="ШГП 7"/>
      <sheetName val="ШЦП"/>
      <sheetName val="Казыгурт РП"/>
      <sheetName val="ШГДП № 1 "/>
      <sheetName val="Мырзакент РП "/>
      <sheetName val="Сарыагаш РП "/>
      <sheetName val="ШГП №5"/>
      <sheetName val="Асыката РП "/>
      <sheetName val="Атакент РП "/>
      <sheetName val="Байдибек РП"/>
      <sheetName val="Ордабасы РП "/>
      <sheetName val="Сайрам РП"/>
      <sheetName val="ШГП 4"/>
      <sheetName val="Кентау ГП "/>
      <sheetName val="Абай РП"/>
      <sheetName val="Арыс РП"/>
      <sheetName val="Ленгер РП"/>
      <sheetName val="Отрар РП"/>
      <sheetName val="Карабулак РП"/>
      <sheetName val="Жетисай РП"/>
      <sheetName val="Толеби РП "/>
      <sheetName val="Туркестан РП "/>
      <sheetName val=" ШГДП-2"/>
      <sheetName val="ШГП №1"/>
      <sheetName val="СВА Бейбит "/>
      <sheetName val="СВА АЯТ"/>
      <sheetName val="Поликлиника Чапаевка"/>
      <sheetName val="МКТУ клиника "/>
      <sheetName val="СВА №1"/>
      <sheetName val="Тюлькубас РП"/>
      <sheetName val="СВА Кайтпас "/>
      <sheetName val="Мед. служба трнаспорта"/>
      <sheetName val="Созак РП"/>
      <sheetName val="СВА №2"/>
      <sheetName val="ШГП №2"/>
      <sheetName val="Шардара 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5">
          <cell r="H5">
            <v>17696.25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мпь комплек"/>
      <sheetName val="перефер. обор"/>
      <sheetName val="вспом. обор"/>
      <sheetName val="прогр обесп"/>
      <sheetName val="мульти"/>
      <sheetName val="ноотбук"/>
      <sheetName val="сервер"/>
      <sheetName val="минитипография"/>
      <sheetName val="ито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1">
          <cell r="E11">
            <v>639900</v>
          </cell>
        </row>
      </sheetData>
      <sheetData sheetId="6">
        <row r="15">
          <cell r="F15">
            <v>3125400</v>
          </cell>
        </row>
      </sheetData>
      <sheetData sheetId="7">
        <row r="21">
          <cell r="E21">
            <v>3979500</v>
          </cell>
        </row>
      </sheetData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Operating statement_IK_Pg 1_3"/>
      <sheetName val="VCOST_2003_Pg4_5"/>
      <sheetName val="YIELD_2001_2003_Pg6"/>
      <sheetName val="Variance Bridge_Pg7"/>
      <sheetName val="July_03_Pg8"/>
      <sheetName val="July_03_Pg9"/>
      <sheetName val="July_03_Pg10"/>
      <sheetName val="YTD_June_Pg11"/>
      <sheetName val="YTD_June_Pg12"/>
      <sheetName val="YTD_June_Pg7"/>
      <sheetName val="Qtr_2_Pg14"/>
      <sheetName val="Qtr_2_Pg15"/>
      <sheetName val="Qtr_2_Pg16"/>
      <sheetName val="Qtr_1_Pg17"/>
      <sheetName val="Qtr_1_Pg18"/>
      <sheetName val="Qtr_1_Pg19"/>
      <sheetName val="Fixed costs 2003_Pg20_28"/>
      <sheetName val="ironore_coal_29"/>
      <sheetName val="Ispat service_Pg30"/>
      <sheetName val="Inventory_input_Pg31"/>
      <sheetName val="Inv Value_Pg32"/>
      <sheetName val="Inv Quantity_Pg33"/>
      <sheetName val="Inv Rate_Pg34"/>
      <sheetName val="Ap_input_35"/>
      <sheetName val="AR_input_36"/>
      <sheetName val="Actuals Input"/>
      <sheetName val="CPI"/>
      <sheetName val="123100 O&amp;G Assets"/>
      <sheetName val="153541"/>
      <sheetName val="U201"/>
      <sheetName val="Выбор"/>
      <sheetName val="GAAP TB 30.09.01  detail p&amp;l"/>
      <sheetName val="Sheet6"/>
      <sheetName val="Статьи"/>
      <sheetName val="ARY tolf"/>
      <sheetName val="Interco payables&amp;receivables"/>
      <sheetName val="I. Прогноз доходов"/>
      <sheetName val="Post Frac"/>
      <sheetName val="IPR"/>
      <sheetName val="Variance Analysis_VC_Ytd aug 20"/>
      <sheetName val="2 спец затраты-себестоимост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-Steel KZT98"/>
      <sheetName val="BS-Coal KZT98"/>
      <sheetName val="BS- KZT  IK 98"/>
      <sheetName val="BS-Steel $98"/>
      <sheetName val="BS-Coal $98"/>
      <sheetName val="BS- $ IK98"/>
      <sheetName val="Steel"/>
      <sheetName val="OOKS   "/>
      <sheetName val="Scrap shop "/>
      <sheetName val="Catering combine "/>
      <sheetName val="Ispat hotel "/>
      <sheetName val="Ispat Tex "/>
      <sheetName val="Tets 2 "/>
      <sheetName val="Steel Division "/>
      <sheetName val="B.S. Steel Div "/>
      <sheetName val="ppty ytd sept 97"/>
      <sheetName val="exchange rates"/>
      <sheetName val="GOODWILL 1999"/>
      <sheetName val="profit 99 Steel Div Tenge"/>
      <sheetName val="profit 99 Steel Div USD"/>
      <sheetName val="Profit Steel Div 0199"/>
      <sheetName val="Profit Steel Div 0299"/>
      <sheetName val="Profit Steel Div 0399"/>
      <sheetName val="Profit Steel Div 0499"/>
      <sheetName val="Profit Steel Div 0599"/>
      <sheetName val="Profit Steel Div 0699"/>
      <sheetName val="Profit Steel Div 0799"/>
      <sheetName val="Profit Steel Div 0899"/>
      <sheetName val="Profit Steel Div 0999"/>
      <sheetName val="Profit Steel Div 1099"/>
      <sheetName val="Profit Steel Div 1199"/>
      <sheetName val="Profit Steel Div 1299"/>
      <sheetName val="Profit Steel Division YTD"/>
      <sheetName val="TRF PRICE DIFF COAL DIV"/>
      <sheetName val="KAZAK RECO ST 99"/>
      <sheetName val="KAZAK RECO ST 99 (2)"/>
      <sheetName val="KAZAK IAS PL AC  RECO  99"/>
      <sheetName val="KAZAK RECO STCoal  99"/>
      <sheetName val="PL-format Tenge Steel"/>
      <sheetName val="PL-format Tenge  Coal "/>
      <sheetName val="PL-format Tenge  IK "/>
      <sheetName val="BS-Steel KZT"/>
      <sheetName val="BS-Coal KZT"/>
      <sheetName val="BS- KZT  IK "/>
      <sheetName val="BS-Steel $"/>
      <sheetName val="BS-Coal $"/>
      <sheetName val="BS- $ IK"/>
      <sheetName val="PL-format $ Steel"/>
      <sheetName val="PL-format $ Coal"/>
      <sheetName val="PL-format $ IK"/>
      <sheetName val="Accounts receivable "/>
      <sheetName val="Creditors  "/>
      <sheetName val="Inventory"/>
      <sheetName val="Inventory valuation"/>
      <sheetName val="Inventory 0699"/>
      <sheetName val="acc 821 "/>
      <sheetName val="FIXED ASSETS Kazak0899"/>
      <sheetName val="Dues to govt"/>
      <sheetName val="TAXES kas"/>
      <sheetName val="DTL IAS  99"/>
      <sheetName val="NOTES"/>
      <sheetName val="corporate exposure 98"/>
      <sheetName val="corporate exposure 99"/>
      <sheetName val="BAD DEBTS"/>
      <sheetName val="profit 9"/>
      <sheetName val="profit 98(1)"/>
      <sheetName val="DEPN  YTD SEPT 97"/>
      <sheetName val="IAS bsheet june 97"/>
      <sheetName val="US Dollar 2003"/>
      <sheetName val="SDR 2003"/>
      <sheetName val="GAAP TB 31.12.01  detail p&amp;l"/>
      <sheetName val="Auxilliary_Info"/>
      <sheetName val="Links"/>
      <sheetName val="Статьи"/>
      <sheetName val="TB 2005"/>
      <sheetName val="1NK"/>
      <sheetName val="Hidden"/>
      <sheetName val="Betas by Sector"/>
      <sheetName val="RTS_tl"/>
      <sheetName val="Risk Country rating"/>
      <sheetName val="Risk Company Size"/>
      <sheetName val="GKO"/>
      <sheetName val="RTS"/>
      <sheetName val="I. Прогноз доход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>
        <row r="1">
          <cell r="A1" t="str">
            <v>ISPAT KARMET</v>
          </cell>
          <cell r="AO1">
            <v>36360</v>
          </cell>
        </row>
        <row r="2">
          <cell r="M2">
            <v>114.5</v>
          </cell>
          <cell r="P2">
            <v>128</v>
          </cell>
          <cell r="S2">
            <v>131</v>
          </cell>
        </row>
        <row r="3">
          <cell r="A3" t="str">
            <v>RECONCILIATION STATEMENT</v>
          </cell>
        </row>
        <row r="4">
          <cell r="A4" t="str">
            <v>PROFIT &amp; LOSS A/C HEADS STEEL DIVISION</v>
          </cell>
          <cell r="L4" t="str">
            <v>APRIL 99</v>
          </cell>
          <cell r="O4">
            <v>36281</v>
          </cell>
          <cell r="R4">
            <v>36312</v>
          </cell>
          <cell r="AM4" t="str">
            <v>TOTAL 99</v>
          </cell>
          <cell r="AO4" t="str">
            <v>REMARKS</v>
          </cell>
        </row>
        <row r="5">
          <cell r="A5" t="str">
            <v>Ytd August 99</v>
          </cell>
        </row>
        <row r="6">
          <cell r="K6" t="str">
            <v>TENGE X 1000</v>
          </cell>
          <cell r="L6" t="str">
            <v>USD X 1000</v>
          </cell>
          <cell r="M6" t="str">
            <v>ex rate</v>
          </cell>
          <cell r="N6" t="str">
            <v>TENGE X 1000</v>
          </cell>
          <cell r="O6" t="str">
            <v>USD X 1000</v>
          </cell>
          <cell r="P6" t="str">
            <v>ex rate</v>
          </cell>
          <cell r="Q6" t="str">
            <v>TENGE X 1000</v>
          </cell>
          <cell r="R6" t="str">
            <v>USD X 1000</v>
          </cell>
          <cell r="S6" t="str">
            <v>ex rate</v>
          </cell>
          <cell r="AL6" t="str">
            <v>TENGE X 1000</v>
          </cell>
          <cell r="AM6" t="str">
            <v>USD X 1000</v>
          </cell>
          <cell r="AN6" t="str">
            <v>ex rate</v>
          </cell>
        </row>
        <row r="9">
          <cell r="A9" t="str">
            <v>1. SALES</v>
          </cell>
        </row>
        <row r="11">
          <cell r="A11" t="str">
            <v>As per Kazak books</v>
          </cell>
          <cell r="K11">
            <v>6617108.9060000004</v>
          </cell>
          <cell r="L11">
            <v>57791.34415720524</v>
          </cell>
          <cell r="M11">
            <v>114.50000000000001</v>
          </cell>
          <cell r="N11">
            <v>6707661.5099999998</v>
          </cell>
          <cell r="O11">
            <v>52403.605546874998</v>
          </cell>
          <cell r="P11">
            <v>128</v>
          </cell>
          <cell r="Q11">
            <v>6733637.9159999993</v>
          </cell>
          <cell r="R11">
            <v>51401.816152671752</v>
          </cell>
          <cell r="S11">
            <v>131</v>
          </cell>
          <cell r="AL11">
            <v>46154378.056999996</v>
          </cell>
          <cell r="AM11">
            <v>403621.52405056887</v>
          </cell>
          <cell r="AN11">
            <v>114.35063619455887</v>
          </cell>
        </row>
        <row r="12">
          <cell r="AL12">
            <v>0</v>
          </cell>
          <cell r="AM12">
            <v>0</v>
          </cell>
          <cell r="AN12" t="e">
            <v>#DIV/0!</v>
          </cell>
        </row>
        <row r="13">
          <cell r="A13" t="str">
            <v>Adjustments for KAS / IAS :</v>
          </cell>
          <cell r="AL13">
            <v>0</v>
          </cell>
          <cell r="AM13">
            <v>0</v>
          </cell>
          <cell r="AN13" t="e">
            <v>#DIV/0!</v>
          </cell>
        </row>
        <row r="14">
          <cell r="AL14">
            <v>0</v>
          </cell>
          <cell r="AM14">
            <v>0</v>
          </cell>
          <cell r="AN14" t="e">
            <v>#DIV/0!</v>
          </cell>
        </row>
        <row r="15">
          <cell r="A15" t="str">
            <v>Adjustments for Variable Cost  :</v>
          </cell>
          <cell r="AL15">
            <v>0</v>
          </cell>
          <cell r="AM15">
            <v>0</v>
          </cell>
          <cell r="AN15" t="e">
            <v>#DIV/0!</v>
          </cell>
        </row>
        <row r="17">
          <cell r="A17" t="str">
            <v>Sub Total : Sales as per Variable Cost Statement</v>
          </cell>
          <cell r="K17">
            <v>6617108.9060000004</v>
          </cell>
          <cell r="L17">
            <v>57791.34415720524</v>
          </cell>
          <cell r="M17">
            <v>114.50000000000001</v>
          </cell>
          <cell r="N17">
            <v>6707661.5099999998</v>
          </cell>
          <cell r="O17">
            <v>52403.605546874998</v>
          </cell>
          <cell r="P17">
            <v>128</v>
          </cell>
          <cell r="Q17">
            <v>6733637.9159999993</v>
          </cell>
          <cell r="R17">
            <v>51401.816152671752</v>
          </cell>
          <cell r="S17">
            <v>131</v>
          </cell>
          <cell r="AL17">
            <v>46154378.056999996</v>
          </cell>
          <cell r="AM17">
            <v>403621.52405056887</v>
          </cell>
          <cell r="AN17">
            <v>114.35063619455887</v>
          </cell>
        </row>
        <row r="19">
          <cell r="M19" t="e">
            <v>#DIV/0!</v>
          </cell>
          <cell r="P19" t="e">
            <v>#DIV/0!</v>
          </cell>
          <cell r="S19" t="e">
            <v>#DIV/0!</v>
          </cell>
          <cell r="AL19">
            <v>0</v>
          </cell>
          <cell r="AM19">
            <v>0</v>
          </cell>
          <cell r="AN19" t="e">
            <v>#DIV/0!</v>
          </cell>
        </row>
        <row r="20">
          <cell r="A20" t="str">
            <v>tenge translated $ exchange Gain reversed</v>
          </cell>
          <cell r="L20">
            <v>-11396.179537117903</v>
          </cell>
          <cell r="O20">
            <v>-4742.1325000000006</v>
          </cell>
          <cell r="R20">
            <v>-1090.0526259541975</v>
          </cell>
          <cell r="AL20">
            <v>0</v>
          </cell>
          <cell r="AM20">
            <v>-19193.899729765639</v>
          </cell>
          <cell r="AN20">
            <v>0</v>
          </cell>
          <cell r="AO20" t="str">
            <v>Reversal of $ translation of Exchange Gain</v>
          </cell>
        </row>
        <row r="21">
          <cell r="A21" t="str">
            <v>tenge translated $ exchange Loss reversed</v>
          </cell>
          <cell r="L21">
            <v>650.14401746724889</v>
          </cell>
          <cell r="O21">
            <v>591.53201562499999</v>
          </cell>
          <cell r="R21">
            <v>133.60445038167938</v>
          </cell>
          <cell r="AL21">
            <v>0</v>
          </cell>
          <cell r="AM21">
            <v>1505.3817125611022</v>
          </cell>
          <cell r="AN21">
            <v>0</v>
          </cell>
          <cell r="AO21" t="str">
            <v>Reversal of $ translation of Exchange Loss</v>
          </cell>
        </row>
        <row r="22">
          <cell r="AL22">
            <v>0</v>
          </cell>
          <cell r="AM22">
            <v>0</v>
          </cell>
          <cell r="AN22" t="e">
            <v>#DIV/0!</v>
          </cell>
        </row>
        <row r="23">
          <cell r="A23" t="str">
            <v>Journal Entry Trf to Other Income</v>
          </cell>
          <cell r="AL23">
            <v>-123725</v>
          </cell>
          <cell r="AM23">
            <v>-1414</v>
          </cell>
          <cell r="AN23">
            <v>87.5</v>
          </cell>
          <cell r="AO23" t="str">
            <v>Contra Cost of Sales $ 839 /other income $ 575 TH</v>
          </cell>
        </row>
        <row r="24">
          <cell r="AL24">
            <v>0</v>
          </cell>
          <cell r="AM24">
            <v>0</v>
          </cell>
          <cell r="AN24" t="e">
            <v>#DIV/0!</v>
          </cell>
          <cell r="AO24" t="str">
            <v>Contra</v>
          </cell>
        </row>
        <row r="26">
          <cell r="A26" t="str">
            <v xml:space="preserve">TOTAL SALES FOR KAS / IAS </v>
          </cell>
          <cell r="K26">
            <v>6617108.9060000004</v>
          </cell>
          <cell r="L26">
            <v>47045.308637554583</v>
          </cell>
          <cell r="M26">
            <v>140.65395886717172</v>
          </cell>
          <cell r="N26">
            <v>6707661.5099999998</v>
          </cell>
          <cell r="O26">
            <v>48253.0050625</v>
          </cell>
          <cell r="P26">
            <v>139.01023369035482</v>
          </cell>
          <cell r="Q26">
            <v>6733637.9159999993</v>
          </cell>
          <cell r="R26">
            <v>50445.367977099238</v>
          </cell>
          <cell r="S26">
            <v>133.48377038416845</v>
          </cell>
          <cell r="AL26">
            <v>46030653.056999996</v>
          </cell>
          <cell r="AM26">
            <v>384519.00603336433</v>
          </cell>
          <cell r="AN26">
            <v>119.70969531999144</v>
          </cell>
        </row>
        <row r="27">
          <cell r="AL27">
            <v>0</v>
          </cell>
          <cell r="AM27">
            <v>0</v>
          </cell>
          <cell r="AO27" t="str">
            <v>check</v>
          </cell>
        </row>
        <row r="31">
          <cell r="A31" t="str">
            <v>2. COST OF SALES :</v>
          </cell>
        </row>
        <row r="33">
          <cell r="A33" t="str">
            <v>As per Kazak books</v>
          </cell>
          <cell r="K33">
            <v>-4609965.5980000002</v>
          </cell>
          <cell r="L33">
            <v>-40261.708279475999</v>
          </cell>
          <cell r="M33">
            <v>114.49999999999996</v>
          </cell>
          <cell r="N33">
            <v>-4987265.1300000008</v>
          </cell>
          <cell r="O33">
            <v>-38963.008828125006</v>
          </cell>
          <cell r="P33">
            <v>128</v>
          </cell>
          <cell r="Q33">
            <v>-4806080.5590000013</v>
          </cell>
          <cell r="R33">
            <v>-36687.637854961824</v>
          </cell>
          <cell r="S33">
            <v>131.00000000000006</v>
          </cell>
          <cell r="AL33">
            <v>-36629683.674000002</v>
          </cell>
          <cell r="AM33">
            <v>-329605.39022939093</v>
          </cell>
          <cell r="AN33">
            <v>111.13193157583784</v>
          </cell>
        </row>
        <row r="35">
          <cell r="A35" t="str">
            <v>Adjustments for KAS / IAS :</v>
          </cell>
        </row>
        <row r="37">
          <cell r="A37" t="str">
            <v>Adjustments for Variable Cost  :</v>
          </cell>
        </row>
        <row r="39">
          <cell r="A39" t="str">
            <v xml:space="preserve">Valuation of semi finished goods under ttl cost </v>
          </cell>
        </row>
        <row r="40">
          <cell r="A40" t="str">
            <v>reversed for the month</v>
          </cell>
          <cell r="K40">
            <v>-106937</v>
          </cell>
          <cell r="L40">
            <v>5257</v>
          </cell>
          <cell r="M40">
            <v>-20.341829941031005</v>
          </cell>
          <cell r="N40">
            <v>194490</v>
          </cell>
          <cell r="O40">
            <v>3734</v>
          </cell>
          <cell r="P40">
            <v>52.086234600964112</v>
          </cell>
          <cell r="Q40">
            <v>-355673</v>
          </cell>
          <cell r="R40">
            <v>-2320</v>
          </cell>
          <cell r="S40">
            <v>153.3073275862069</v>
          </cell>
          <cell r="AL40">
            <v>-367431</v>
          </cell>
          <cell r="AM40">
            <v>6645</v>
          </cell>
          <cell r="AN40">
            <v>-55.29435665914221</v>
          </cell>
          <cell r="AO40" t="str">
            <v>Contra Inventory A/c</v>
          </cell>
        </row>
        <row r="42">
          <cell r="A42" t="str">
            <v xml:space="preserve">Valuation of semi finished goods under var. cost </v>
          </cell>
          <cell r="K42">
            <v>134428</v>
          </cell>
          <cell r="L42">
            <v>-2509</v>
          </cell>
          <cell r="M42">
            <v>-53.578318055001994</v>
          </cell>
          <cell r="N42">
            <v>-135716</v>
          </cell>
          <cell r="O42">
            <v>-3726</v>
          </cell>
          <cell r="P42">
            <v>36.424047235641439</v>
          </cell>
          <cell r="Q42">
            <v>247334</v>
          </cell>
          <cell r="R42">
            <v>1906</v>
          </cell>
          <cell r="S42">
            <v>129.76600209863588</v>
          </cell>
          <cell r="AL42">
            <v>368425</v>
          </cell>
          <cell r="AM42">
            <v>-3752</v>
          </cell>
          <cell r="AN42">
            <v>-98.194296375266518</v>
          </cell>
          <cell r="AO42" t="str">
            <v>Contra Inventory A/c</v>
          </cell>
        </row>
        <row r="43">
          <cell r="A43" t="str">
            <v>incorporated for the month</v>
          </cell>
          <cell r="AO43" t="str">
            <v>( refer Inventory Schedule )</v>
          </cell>
        </row>
        <row r="45">
          <cell r="A45" t="str">
            <v>Sub Total : Cost of Sales as per Variable Cost Statement</v>
          </cell>
          <cell r="K45">
            <v>-4582474.5980000002</v>
          </cell>
          <cell r="L45">
            <v>-37513.708279475999</v>
          </cell>
          <cell r="M45">
            <v>122.15466847107469</v>
          </cell>
          <cell r="N45">
            <v>-4928491.1300000008</v>
          </cell>
          <cell r="O45">
            <v>-38955.008828125006</v>
          </cell>
          <cell r="P45">
            <v>126.51752055159835</v>
          </cell>
          <cell r="Q45">
            <v>-4914419.5590000013</v>
          </cell>
          <cell r="R45">
            <v>-37101.637854961824</v>
          </cell>
          <cell r="S45">
            <v>132.45829141590758</v>
          </cell>
          <cell r="AL45">
            <v>-36628689.674000002</v>
          </cell>
          <cell r="AM45">
            <v>-326712.39022939093</v>
          </cell>
          <cell r="AN45">
            <v>112.11294939956917</v>
          </cell>
        </row>
        <row r="47">
          <cell r="M47" t="e">
            <v>#DIV/0!</v>
          </cell>
          <cell r="P47" t="e">
            <v>#DIV/0!</v>
          </cell>
          <cell r="Q47">
            <v>0</v>
          </cell>
          <cell r="R47">
            <v>0</v>
          </cell>
          <cell r="S47" t="e">
            <v>#DIV/0!</v>
          </cell>
          <cell r="AL47">
            <v>0</v>
          </cell>
          <cell r="AM47">
            <v>0</v>
          </cell>
          <cell r="AN47" t="e">
            <v>#DIV/0!</v>
          </cell>
        </row>
        <row r="49">
          <cell r="A49" t="str">
            <v>Trf price diff Coal division - conta Inter Unit A/c</v>
          </cell>
          <cell r="K49">
            <v>184242</v>
          </cell>
          <cell r="L49">
            <v>-104.5</v>
          </cell>
          <cell r="M49">
            <v>-1763.0813397129186</v>
          </cell>
          <cell r="N49">
            <v>202982</v>
          </cell>
          <cell r="O49">
            <v>-368</v>
          </cell>
          <cell r="P49">
            <v>-551.58152173913038</v>
          </cell>
          <cell r="Q49">
            <v>233763</v>
          </cell>
          <cell r="R49">
            <v>-4</v>
          </cell>
          <cell r="S49">
            <v>-58440.75</v>
          </cell>
          <cell r="AL49">
            <v>881705</v>
          </cell>
          <cell r="AM49">
            <v>287.30000000000018</v>
          </cell>
          <cell r="AN49">
            <v>3068.9349112426016</v>
          </cell>
          <cell r="AO49" t="str">
            <v>Contra Inter Unit a/c</v>
          </cell>
        </row>
        <row r="51">
          <cell r="A51" t="str">
            <v>Provision for RBL ( $ 1,594 pa = $th 133 pm )  provided for IAS</v>
          </cell>
          <cell r="K51">
            <v>-15228.5</v>
          </cell>
          <cell r="L51">
            <v>-133</v>
          </cell>
          <cell r="M51">
            <v>114.5</v>
          </cell>
          <cell r="N51">
            <v>-17024</v>
          </cell>
          <cell r="O51">
            <v>-133</v>
          </cell>
          <cell r="P51">
            <v>128</v>
          </cell>
          <cell r="Q51">
            <v>-17423</v>
          </cell>
          <cell r="R51">
            <v>-133</v>
          </cell>
          <cell r="S51">
            <v>131</v>
          </cell>
          <cell r="AL51">
            <v>-84042.7</v>
          </cell>
          <cell r="AM51">
            <v>-798</v>
          </cell>
          <cell r="AN51">
            <v>105.31666666666666</v>
          </cell>
          <cell r="AO51" t="str">
            <v>Contra - RBL not provided</v>
          </cell>
        </row>
        <row r="54">
          <cell r="M54">
            <v>76.5</v>
          </cell>
          <cell r="P54">
            <v>76.599999999999994</v>
          </cell>
          <cell r="S54">
            <v>76.95</v>
          </cell>
          <cell r="AL54">
            <v>0</v>
          </cell>
          <cell r="AM54">
            <v>0</v>
          </cell>
          <cell r="AN54" t="e">
            <v>#DIV/0!</v>
          </cell>
          <cell r="AO54" t="str">
            <v>Contra Fixed Assets</v>
          </cell>
        </row>
        <row r="55">
          <cell r="AL55">
            <v>0</v>
          </cell>
          <cell r="AM55">
            <v>0</v>
          </cell>
          <cell r="AN55" t="e">
            <v>#DIV/0!</v>
          </cell>
          <cell r="AO55" t="str">
            <v>( Refer Fixed Assets schedule )</v>
          </cell>
        </row>
        <row r="56">
          <cell r="AL56">
            <v>0</v>
          </cell>
          <cell r="AM56">
            <v>0</v>
          </cell>
          <cell r="AN56" t="e">
            <v>#DIV/0!</v>
          </cell>
        </row>
        <row r="57">
          <cell r="M57">
            <v>140.65395886717172</v>
          </cell>
          <cell r="P57">
            <v>139.01023369035482</v>
          </cell>
          <cell r="S57">
            <v>133.48377038416845</v>
          </cell>
          <cell r="AL57">
            <v>0</v>
          </cell>
          <cell r="AM57">
            <v>0</v>
          </cell>
          <cell r="AN57" t="e">
            <v>#DIV/0!</v>
          </cell>
          <cell r="AO57" t="str">
            <v>Contra Trade &amp; Other Creditors</v>
          </cell>
        </row>
        <row r="58">
          <cell r="AL58">
            <v>0</v>
          </cell>
          <cell r="AM58">
            <v>0</v>
          </cell>
          <cell r="AN58" t="e">
            <v>#DIV/0!</v>
          </cell>
        </row>
        <row r="59">
          <cell r="M59">
            <v>140.65395886717172</v>
          </cell>
          <cell r="P59">
            <v>139.01023369035482</v>
          </cell>
          <cell r="S59">
            <v>133.48377038416845</v>
          </cell>
          <cell r="AL59">
            <v>0</v>
          </cell>
          <cell r="AM59">
            <v>0</v>
          </cell>
          <cell r="AN59" t="e">
            <v>#DIV/0!</v>
          </cell>
        </row>
        <row r="62">
          <cell r="M62">
            <v>140.65395886717172</v>
          </cell>
          <cell r="P62">
            <v>139.01023369035482</v>
          </cell>
          <cell r="S62">
            <v>133.48377038416845</v>
          </cell>
          <cell r="AL62">
            <v>0</v>
          </cell>
          <cell r="AM62">
            <v>0</v>
          </cell>
          <cell r="AN62" t="e">
            <v>#DIV/0!</v>
          </cell>
        </row>
        <row r="65">
          <cell r="AL65">
            <v>0</v>
          </cell>
          <cell r="AM65">
            <v>0</v>
          </cell>
          <cell r="AN65" t="e">
            <v>#DIV/0!</v>
          </cell>
          <cell r="AO65" t="str">
            <v>Contra COS</v>
          </cell>
        </row>
        <row r="68">
          <cell r="AL68">
            <v>0</v>
          </cell>
          <cell r="AM68">
            <v>0</v>
          </cell>
          <cell r="AN68" t="e">
            <v>#DIV/0!</v>
          </cell>
          <cell r="AO68" t="str">
            <v>Contra Fixed Assets</v>
          </cell>
        </row>
        <row r="70">
          <cell r="AL70">
            <v>0</v>
          </cell>
          <cell r="AM70">
            <v>0</v>
          </cell>
          <cell r="AN70" t="e">
            <v>#DIV/0!</v>
          </cell>
          <cell r="AO70" t="str">
            <v>Contra Fixed Assets</v>
          </cell>
        </row>
        <row r="72">
          <cell r="AL72">
            <v>0</v>
          </cell>
          <cell r="AM72">
            <v>0</v>
          </cell>
          <cell r="AN72" t="e">
            <v>#DIV/0!</v>
          </cell>
          <cell r="AO72" t="str">
            <v>Contra Fixed Assets</v>
          </cell>
        </row>
        <row r="74">
          <cell r="AL74">
            <v>0</v>
          </cell>
          <cell r="AM74">
            <v>0</v>
          </cell>
          <cell r="AN74" t="e">
            <v>#DIV/0!</v>
          </cell>
          <cell r="AO74" t="str">
            <v>Contra Fixed Assets</v>
          </cell>
        </row>
        <row r="76">
          <cell r="AL76">
            <v>0</v>
          </cell>
          <cell r="AM76">
            <v>0</v>
          </cell>
          <cell r="AN76" t="e">
            <v>#DIV/0!</v>
          </cell>
          <cell r="AO76" t="str">
            <v>Contra Trade &amp; Other Creditors</v>
          </cell>
        </row>
        <row r="78">
          <cell r="AL78">
            <v>0</v>
          </cell>
          <cell r="AM78">
            <v>0</v>
          </cell>
          <cell r="AN78" t="e">
            <v>#DIV/0!</v>
          </cell>
          <cell r="AO78" t="str">
            <v>Contra Investments</v>
          </cell>
        </row>
        <row r="80">
          <cell r="AL80">
            <v>0</v>
          </cell>
          <cell r="AM80">
            <v>0</v>
          </cell>
          <cell r="AN80" t="e">
            <v>#DIV/0!</v>
          </cell>
          <cell r="AO80" t="str">
            <v>Contra Accounts Receivable</v>
          </cell>
        </row>
        <row r="82">
          <cell r="AL82">
            <v>0</v>
          </cell>
          <cell r="AM82">
            <v>0</v>
          </cell>
          <cell r="AN82" t="e">
            <v>#DIV/0!</v>
          </cell>
          <cell r="AO82" t="str">
            <v>Contra Retirement benefit liability</v>
          </cell>
        </row>
        <row r="85">
          <cell r="AL85">
            <v>0</v>
          </cell>
          <cell r="AM85">
            <v>0</v>
          </cell>
          <cell r="AN85" t="e">
            <v>#DIV/0!</v>
          </cell>
        </row>
        <row r="87">
          <cell r="A87" t="str">
            <v>SUB TOTAL</v>
          </cell>
          <cell r="K87">
            <v>-4413461.0980000002</v>
          </cell>
          <cell r="L87">
            <v>-37751.208279475999</v>
          </cell>
          <cell r="M87">
            <v>116.90913481038018</v>
          </cell>
          <cell r="N87">
            <v>-4742533.1300000008</v>
          </cell>
          <cell r="O87">
            <v>-39456.008828125006</v>
          </cell>
          <cell r="P87">
            <v>120.19799444639803</v>
          </cell>
          <cell r="Q87">
            <v>-4698079.5590000013</v>
          </cell>
          <cell r="R87">
            <v>-37238.637854961824</v>
          </cell>
          <cell r="S87">
            <v>126.16142344674969</v>
          </cell>
          <cell r="AL87">
            <v>-35831027.374000005</v>
          </cell>
          <cell r="AM87">
            <v>-327223.09022939095</v>
          </cell>
          <cell r="AN87">
            <v>109.50030252718911</v>
          </cell>
        </row>
        <row r="89">
          <cell r="A89" t="str">
            <v>Reversal of Repairs Reserve ( refer steel plant cost sheet )</v>
          </cell>
          <cell r="K89">
            <v>140141</v>
          </cell>
          <cell r="L89">
            <v>1223.938864628821</v>
          </cell>
          <cell r="M89">
            <v>114.5</v>
          </cell>
          <cell r="N89">
            <v>54143</v>
          </cell>
          <cell r="O89">
            <v>422.9921875</v>
          </cell>
          <cell r="P89">
            <v>128</v>
          </cell>
          <cell r="Q89">
            <v>79017</v>
          </cell>
          <cell r="R89">
            <v>603</v>
          </cell>
          <cell r="S89">
            <v>131</v>
          </cell>
          <cell r="AL89">
            <v>659938</v>
          </cell>
          <cell r="AM89">
            <v>6735.0560988413363</v>
          </cell>
          <cell r="AN89">
            <v>97.98552384939039</v>
          </cell>
          <cell r="AO89" t="str">
            <v xml:space="preserve">Contra Creditors </v>
          </cell>
        </row>
        <row r="90">
          <cell r="A90" t="str">
            <v>Reserve reversed ( eg Provisions not required) currently booked to creditors</v>
          </cell>
          <cell r="K90">
            <v>-113179</v>
          </cell>
          <cell r="L90">
            <v>-1314</v>
          </cell>
          <cell r="M90">
            <v>86.133181126331806</v>
          </cell>
          <cell r="AL90">
            <v>0.20000000001164153</v>
          </cell>
          <cell r="AM90">
            <v>0</v>
          </cell>
          <cell r="AN90" t="e">
            <v>#DIV/0!</v>
          </cell>
          <cell r="AO90" t="str">
            <v xml:space="preserve">Contra Creditors </v>
          </cell>
        </row>
        <row r="91">
          <cell r="A91" t="str">
            <v xml:space="preserve">Valuation of finished goods under ttl cost </v>
          </cell>
          <cell r="K91">
            <v>-16877</v>
          </cell>
          <cell r="L91">
            <v>2300</v>
          </cell>
          <cell r="M91">
            <v>-7.3378260869565217</v>
          </cell>
          <cell r="N91">
            <v>-241168</v>
          </cell>
          <cell r="O91">
            <v>-1032</v>
          </cell>
          <cell r="P91">
            <v>233.68992248062017</v>
          </cell>
          <cell r="Q91">
            <v>-27292</v>
          </cell>
          <cell r="R91">
            <v>0</v>
          </cell>
          <cell r="AL91">
            <v>-124350</v>
          </cell>
          <cell r="AM91">
            <v>3647</v>
          </cell>
          <cell r="AN91">
            <v>-34.096517685769122</v>
          </cell>
          <cell r="AO91" t="str">
            <v>Contra Inventory A/c</v>
          </cell>
        </row>
        <row r="92">
          <cell r="A92" t="str">
            <v>reversed for the month</v>
          </cell>
        </row>
        <row r="93">
          <cell r="A93" t="str">
            <v xml:space="preserve">Valuation of finished goods under var. cost </v>
          </cell>
          <cell r="K93">
            <v>35693</v>
          </cell>
          <cell r="L93">
            <v>-1483</v>
          </cell>
          <cell r="M93">
            <v>-24.068105192178017</v>
          </cell>
          <cell r="N93">
            <v>223358</v>
          </cell>
          <cell r="O93">
            <v>782</v>
          </cell>
          <cell r="P93">
            <v>285.62404092071614</v>
          </cell>
          <cell r="Q93">
            <v>2916</v>
          </cell>
          <cell r="R93">
            <v>-99</v>
          </cell>
          <cell r="AL93">
            <v>135080</v>
          </cell>
          <cell r="AM93">
            <v>-2675</v>
          </cell>
          <cell r="AN93">
            <v>-50.497196261682241</v>
          </cell>
          <cell r="AO93" t="str">
            <v>Contra Inventory A/c</v>
          </cell>
        </row>
        <row r="94">
          <cell r="A94" t="str">
            <v>incorporated for the month</v>
          </cell>
        </row>
        <row r="95">
          <cell r="A95" t="str">
            <v>Cwip at 31/3/99 valuation for IAS/KAS</v>
          </cell>
          <cell r="K95">
            <v>-211276</v>
          </cell>
          <cell r="L95">
            <v>-2870</v>
          </cell>
          <cell r="M95">
            <v>73.615331010452962</v>
          </cell>
          <cell r="AL95">
            <v>0</v>
          </cell>
          <cell r="AM95">
            <v>0</v>
          </cell>
          <cell r="AN95" t="e">
            <v>#DIV/0!</v>
          </cell>
          <cell r="AO95" t="str">
            <v>Contra PPE a/c</v>
          </cell>
        </row>
        <row r="97">
          <cell r="A97" t="str">
            <v>tenge translated $ exchange Gain reversed</v>
          </cell>
          <cell r="L97">
            <v>-406.74157205240175</v>
          </cell>
          <cell r="O97">
            <v>-325.36965625000005</v>
          </cell>
          <cell r="R97">
            <v>-6.073854961832069</v>
          </cell>
          <cell r="AL97">
            <v>0</v>
          </cell>
          <cell r="AM97">
            <v>383.72555828026299</v>
          </cell>
          <cell r="AN97">
            <v>0</v>
          </cell>
          <cell r="AO97" t="str">
            <v>Reversal of $ translation of Exchange Gain</v>
          </cell>
        </row>
        <row r="98">
          <cell r="A98" t="str">
            <v>tenge translated $ exchange Loss reversed</v>
          </cell>
          <cell r="L98">
            <v>5523.8591703056773</v>
          </cell>
          <cell r="O98">
            <v>3614.0520390625006</v>
          </cell>
          <cell r="R98">
            <v>1385.9538244274809</v>
          </cell>
          <cell r="AL98">
            <v>0</v>
          </cell>
          <cell r="AM98">
            <v>11969.285030861232</v>
          </cell>
          <cell r="AN98">
            <v>0</v>
          </cell>
          <cell r="AO98" t="str">
            <v>Reversal of $ translation of Exchange Loss</v>
          </cell>
        </row>
        <row r="99">
          <cell r="AL99">
            <v>0</v>
          </cell>
          <cell r="AM99">
            <v>0</v>
          </cell>
          <cell r="AN99" t="e">
            <v>#DIV/0!</v>
          </cell>
        </row>
        <row r="100">
          <cell r="A100" t="str">
            <v>Trf from sales</v>
          </cell>
          <cell r="AL100">
            <v>73413</v>
          </cell>
          <cell r="AM100">
            <v>839</v>
          </cell>
          <cell r="AN100">
            <v>87.500595947556619</v>
          </cell>
          <cell r="AO100" t="str">
            <v>Contra Sales</v>
          </cell>
        </row>
        <row r="101">
          <cell r="A101" t="str">
            <v>Provision for IAS Creditor release corrected in april 99</v>
          </cell>
          <cell r="K101">
            <v>-52850</v>
          </cell>
          <cell r="L101">
            <v>-604</v>
          </cell>
          <cell r="M101">
            <v>87.5</v>
          </cell>
          <cell r="AL101">
            <v>0</v>
          </cell>
          <cell r="AM101">
            <v>0</v>
          </cell>
          <cell r="AN101" t="e">
            <v>#DIV/0!</v>
          </cell>
          <cell r="AO101" t="str">
            <v>Contra Creditor</v>
          </cell>
        </row>
        <row r="102">
          <cell r="A102" t="str">
            <v>Provision for Doubtful Debts 99</v>
          </cell>
          <cell r="AL102">
            <v>0</v>
          </cell>
          <cell r="AM102">
            <v>0</v>
          </cell>
          <cell r="AN102" t="e">
            <v>#DIV/0!</v>
          </cell>
          <cell r="AO102" t="str">
            <v>Contra A/receivable</v>
          </cell>
        </row>
        <row r="103">
          <cell r="A103" t="str">
            <v>Release of Provision for IAS to be identified</v>
          </cell>
          <cell r="K103">
            <v>334111</v>
          </cell>
          <cell r="L103">
            <v>2918</v>
          </cell>
          <cell r="M103">
            <v>114.5</v>
          </cell>
          <cell r="Q103">
            <v>-334111</v>
          </cell>
          <cell r="R103">
            <v>-2918</v>
          </cell>
          <cell r="S103">
            <v>114.5</v>
          </cell>
          <cell r="AL103">
            <v>0</v>
          </cell>
          <cell r="AM103">
            <v>0</v>
          </cell>
          <cell r="AN103" t="e">
            <v>#DIV/0!</v>
          </cell>
          <cell r="AO103" t="str">
            <v>Contra Inventory</v>
          </cell>
        </row>
        <row r="104">
          <cell r="A104" t="str">
            <v>( 7298-4380 = 2918 )</v>
          </cell>
          <cell r="AL104">
            <v>0</v>
          </cell>
          <cell r="AM104">
            <v>0</v>
          </cell>
          <cell r="AN104" t="e">
            <v>#DIV/0!</v>
          </cell>
        </row>
        <row r="105">
          <cell r="A105" t="str">
            <v>Excess RBL provision related to tenge devaluation as per actuarial val june 99</v>
          </cell>
          <cell r="R105">
            <v>10500</v>
          </cell>
          <cell r="AL105">
            <v>0</v>
          </cell>
          <cell r="AM105">
            <v>10500</v>
          </cell>
          <cell r="AN105">
            <v>0</v>
          </cell>
          <cell r="AO105" t="str">
            <v>Contra RBL</v>
          </cell>
        </row>
        <row r="106">
          <cell r="A106" t="str">
            <v>- Relating to $ ( as its devaluation factor ) tenge taken to Reserves</v>
          </cell>
          <cell r="AL106">
            <v>0</v>
          </cell>
          <cell r="AM106">
            <v>0</v>
          </cell>
          <cell r="AN106" t="e">
            <v>#DIV/0!</v>
          </cell>
        </row>
        <row r="107">
          <cell r="AL107">
            <v>0</v>
          </cell>
          <cell r="AM107">
            <v>0</v>
          </cell>
          <cell r="AN107" t="e">
            <v>#DIV/0!</v>
          </cell>
        </row>
        <row r="108">
          <cell r="A108" t="str">
            <v>Accounting of $ translation from KZT 99</v>
          </cell>
          <cell r="R108">
            <v>-38301</v>
          </cell>
          <cell r="AL108">
            <v>0</v>
          </cell>
          <cell r="AM108">
            <v>-38301</v>
          </cell>
          <cell r="AN108">
            <v>0</v>
          </cell>
          <cell r="AO108" t="str">
            <v>No Contra</v>
          </cell>
        </row>
        <row r="109">
          <cell r="A109" t="str">
            <v>Accounting of $ translation from KZT 98</v>
          </cell>
          <cell r="R109">
            <v>-6689</v>
          </cell>
          <cell r="AL109">
            <v>0</v>
          </cell>
          <cell r="AM109">
            <v>-6689</v>
          </cell>
          <cell r="AN109">
            <v>0</v>
          </cell>
          <cell r="AO109" t="str">
            <v>No Contra</v>
          </cell>
        </row>
        <row r="110">
          <cell r="A110" t="str">
            <v>Accounting of Inventory Valuation for FIFO</v>
          </cell>
          <cell r="R110">
            <v>23824</v>
          </cell>
          <cell r="AL110">
            <v>0</v>
          </cell>
          <cell r="AM110">
            <v>23824</v>
          </cell>
          <cell r="AN110">
            <v>0</v>
          </cell>
          <cell r="AO110" t="str">
            <v>Contra Inventory</v>
          </cell>
        </row>
        <row r="111">
          <cell r="AL111">
            <v>0</v>
          </cell>
          <cell r="AM111">
            <v>0</v>
          </cell>
          <cell r="AN111" t="e">
            <v>#DIV/0!</v>
          </cell>
        </row>
        <row r="112">
          <cell r="AL112">
            <v>0</v>
          </cell>
          <cell r="AM112">
            <v>0</v>
          </cell>
          <cell r="AN112" t="e">
            <v>#DIV/0!</v>
          </cell>
        </row>
        <row r="114">
          <cell r="A114" t="str">
            <v xml:space="preserve">TOTAL COST OF SALES FOR IAS / KAS </v>
          </cell>
          <cell r="K114">
            <v>-4297698.0980000002</v>
          </cell>
          <cell r="L114">
            <v>-32463.151816593905</v>
          </cell>
          <cell r="M114">
            <v>132.386963603552</v>
          </cell>
          <cell r="N114">
            <v>-4706200.1300000008</v>
          </cell>
          <cell r="O114">
            <v>-35994.334257812501</v>
          </cell>
          <cell r="P114">
            <v>130.74835879145422</v>
          </cell>
          <cell r="Q114">
            <v>-4977549.5590000013</v>
          </cell>
          <cell r="R114">
            <v>-48938.757885496176</v>
          </cell>
          <cell r="S114">
            <v>101.70976489934948</v>
          </cell>
          <cell r="AL114">
            <v>-35086946.174000002</v>
          </cell>
          <cell r="AM114">
            <v>-316990.02354140813</v>
          </cell>
          <cell r="AN114">
            <v>110.68785629910093</v>
          </cell>
        </row>
        <row r="115">
          <cell r="AL115">
            <v>0</v>
          </cell>
          <cell r="AM115">
            <v>0</v>
          </cell>
          <cell r="AO115" t="str">
            <v>check</v>
          </cell>
        </row>
        <row r="119">
          <cell r="A119" t="str">
            <v>3. OTHER INCOME :</v>
          </cell>
        </row>
        <row r="121">
          <cell r="A121" t="str">
            <v>As per Kazak books</v>
          </cell>
          <cell r="K121">
            <v>4337.655999999999</v>
          </cell>
          <cell r="L121">
            <v>37.883458515283841</v>
          </cell>
          <cell r="M121">
            <v>114.49999999999999</v>
          </cell>
          <cell r="N121">
            <v>104.19199999999998</v>
          </cell>
          <cell r="O121">
            <v>0.81399999999999983</v>
          </cell>
          <cell r="P121">
            <v>128</v>
          </cell>
          <cell r="Q121">
            <v>77.370000000000061</v>
          </cell>
          <cell r="R121">
            <v>0.59061068702290065</v>
          </cell>
          <cell r="S121">
            <v>131.00000000000014</v>
          </cell>
          <cell r="AL121">
            <v>-26720.818000000003</v>
          </cell>
          <cell r="AM121">
            <v>-173.22197193877741</v>
          </cell>
          <cell r="AN121">
            <v>154.2576712464863</v>
          </cell>
        </row>
        <row r="123">
          <cell r="A123" t="str">
            <v>Jentry entry  trf Sales</v>
          </cell>
          <cell r="AL123">
            <v>50312</v>
          </cell>
          <cell r="AM123">
            <v>575</v>
          </cell>
          <cell r="AN123">
            <v>87.499130434782614</v>
          </cell>
          <cell r="AO123" t="str">
            <v>Contra sales</v>
          </cell>
        </row>
        <row r="125">
          <cell r="AL125">
            <v>0</v>
          </cell>
          <cell r="AM125">
            <v>0</v>
          </cell>
          <cell r="AN125" t="e">
            <v>#DIV/0!</v>
          </cell>
        </row>
        <row r="127">
          <cell r="M127" t="e">
            <v>#DIV/0!</v>
          </cell>
          <cell r="P127" t="e">
            <v>#DIV/0!</v>
          </cell>
          <cell r="Q127">
            <v>0</v>
          </cell>
          <cell r="R127">
            <v>0</v>
          </cell>
          <cell r="S127" t="e">
            <v>#DIV/0!</v>
          </cell>
          <cell r="AL127">
            <v>0</v>
          </cell>
          <cell r="AM127">
            <v>0</v>
          </cell>
          <cell r="AN127" t="e">
            <v>#DIV/0!</v>
          </cell>
        </row>
        <row r="129">
          <cell r="A129" t="str">
            <v xml:space="preserve">TOTAL OTHER INCOME FOR KAS/IAS </v>
          </cell>
          <cell r="K129">
            <v>4337.655999999999</v>
          </cell>
          <cell r="L129">
            <v>37.883458515283841</v>
          </cell>
          <cell r="M129">
            <v>114.49999999999999</v>
          </cell>
          <cell r="N129">
            <v>104.19199999999998</v>
          </cell>
          <cell r="O129">
            <v>0.81399999999999983</v>
          </cell>
          <cell r="P129">
            <v>128</v>
          </cell>
          <cell r="Q129">
            <v>77.370000000000061</v>
          </cell>
          <cell r="R129">
            <v>0.59061068702290065</v>
          </cell>
          <cell r="S129">
            <v>131.00000000000014</v>
          </cell>
          <cell r="AL129">
            <v>23591.182000000001</v>
          </cell>
          <cell r="AM129">
            <v>401.77802806122259</v>
          </cell>
          <cell r="AN129">
            <v>58.716954020206394</v>
          </cell>
        </row>
        <row r="130">
          <cell r="AL130">
            <v>-3.637978807091713E-12</v>
          </cell>
          <cell r="AM130">
            <v>0</v>
          </cell>
          <cell r="AO130" t="str">
            <v>check</v>
          </cell>
        </row>
        <row r="133">
          <cell r="A133" t="str">
            <v>4.INTEREST EXPENSES :</v>
          </cell>
        </row>
        <row r="135">
          <cell r="A135" t="str">
            <v>As per Kazak books</v>
          </cell>
          <cell r="K135">
            <v>-8678.7540000000008</v>
          </cell>
          <cell r="L135">
            <v>-75.796978165938881</v>
          </cell>
          <cell r="M135">
            <v>114.49999999999999</v>
          </cell>
          <cell r="N135">
            <v>-698311.87899999996</v>
          </cell>
          <cell r="O135">
            <v>-5455.5615546874997</v>
          </cell>
          <cell r="P135">
            <v>128</v>
          </cell>
          <cell r="Q135">
            <v>-11525.406000000001</v>
          </cell>
          <cell r="R135">
            <v>-87.980198473282442</v>
          </cell>
          <cell r="S135">
            <v>131</v>
          </cell>
          <cell r="AL135">
            <v>-696763.0909999999</v>
          </cell>
          <cell r="AM135">
            <v>-5425.4355503607421</v>
          </cell>
          <cell r="AN135">
            <v>128.4252820870154</v>
          </cell>
        </row>
        <row r="137">
          <cell r="A137" t="str">
            <v>Provision for - EBRD/IFC Fees payable in may 99</v>
          </cell>
          <cell r="K137">
            <v>-597346.5</v>
          </cell>
          <cell r="L137">
            <v>-5217</v>
          </cell>
          <cell r="M137">
            <v>114.5</v>
          </cell>
          <cell r="N137">
            <v>868436</v>
          </cell>
          <cell r="O137">
            <v>8364</v>
          </cell>
          <cell r="P137">
            <v>103.83022477283596</v>
          </cell>
          <cell r="Q137">
            <v>-196500</v>
          </cell>
          <cell r="R137">
            <v>-1500</v>
          </cell>
          <cell r="S137">
            <v>131</v>
          </cell>
          <cell r="AL137">
            <v>-196500.15000000002</v>
          </cell>
          <cell r="AM137">
            <v>-1500.33</v>
          </cell>
          <cell r="AN137">
            <v>130.97128631701028</v>
          </cell>
          <cell r="AO137" t="str">
            <v>Contra Accounts payable</v>
          </cell>
        </row>
        <row r="138">
          <cell r="A138" t="str">
            <v>( $ th 84,852+41,064=125,9160 at 10% pa =12,592=$1,049 pm ) upto 31/3/99</v>
          </cell>
          <cell r="K138">
            <v>135169</v>
          </cell>
          <cell r="L138">
            <v>1613</v>
          </cell>
          <cell r="N138">
            <v>-135169</v>
          </cell>
          <cell r="O138">
            <v>-1613</v>
          </cell>
          <cell r="P138">
            <v>83.799752014879104</v>
          </cell>
          <cell r="AL138">
            <v>0</v>
          </cell>
          <cell r="AM138">
            <v>0</v>
          </cell>
          <cell r="AN138" t="e">
            <v>#DIV/0!</v>
          </cell>
          <cell r="AO138" t="str">
            <v>Contra Accounts payable</v>
          </cell>
        </row>
        <row r="139">
          <cell r="A139" t="str">
            <v>corrected to actuals as per payments made on 17/5/99 not provided in books</v>
          </cell>
          <cell r="AL139">
            <v>0</v>
          </cell>
          <cell r="AM139">
            <v>0</v>
          </cell>
          <cell r="AN139" t="e">
            <v>#DIV/0!</v>
          </cell>
        </row>
        <row r="140">
          <cell r="A140" t="str">
            <v xml:space="preserve">provided in IAS and reversal of prov made in Nov and Dec 98 </v>
          </cell>
          <cell r="AL140">
            <v>0</v>
          </cell>
          <cell r="AM140">
            <v>0</v>
          </cell>
          <cell r="AN140" t="e">
            <v>#DIV/0!</v>
          </cell>
        </row>
        <row r="141">
          <cell r="A141" t="str">
            <v>Interest prov for Shareholder Loan - 99 half year 11% on $ th 246,651 for 3 months 99</v>
          </cell>
          <cell r="Q141">
            <v>-888573</v>
          </cell>
          <cell r="R141">
            <v>-6783</v>
          </cell>
          <cell r="S141">
            <v>131</v>
          </cell>
          <cell r="AL141">
            <v>-888573</v>
          </cell>
          <cell r="AM141">
            <v>-6783</v>
          </cell>
          <cell r="AN141">
            <v>131</v>
          </cell>
          <cell r="AO141" t="str">
            <v>Contra Loan from Shareholders a/c</v>
          </cell>
        </row>
        <row r="142">
          <cell r="A142" t="str">
            <v>1998 provision of EBRD/IFC reversed as same paid in may 99 and accouted fully</v>
          </cell>
          <cell r="Q142">
            <v>135169</v>
          </cell>
          <cell r="R142">
            <v>1613</v>
          </cell>
          <cell r="S142">
            <v>83.799752014879104</v>
          </cell>
          <cell r="AL142">
            <v>135169</v>
          </cell>
          <cell r="AM142">
            <v>1613</v>
          </cell>
          <cell r="AN142">
            <v>83.799752014879104</v>
          </cell>
          <cell r="AO142" t="str">
            <v>Contra Trade Creditors</v>
          </cell>
        </row>
        <row r="143">
          <cell r="A143" t="str">
            <v>in local books</v>
          </cell>
        </row>
        <row r="145">
          <cell r="A145" t="str">
            <v xml:space="preserve">TOTAL INTEREST EXPENSES FOR IAS / KAS </v>
          </cell>
          <cell r="K145">
            <v>-470856.25399999996</v>
          </cell>
          <cell r="L145">
            <v>-3679.7969781659385</v>
          </cell>
          <cell r="M145">
            <v>127.95712828556134</v>
          </cell>
          <cell r="N145">
            <v>34955.121000000043</v>
          </cell>
          <cell r="O145">
            <v>1295.4384453125003</v>
          </cell>
          <cell r="P145">
            <v>26.983235773559102</v>
          </cell>
          <cell r="Q145">
            <v>-961429.40599999996</v>
          </cell>
          <cell r="R145">
            <v>-6757.9801984732821</v>
          </cell>
          <cell r="S145">
            <v>142.2657921100745</v>
          </cell>
          <cell r="AL145">
            <v>-1646667.2409999999</v>
          </cell>
          <cell r="AM145">
            <v>-12095.765550360742</v>
          </cell>
          <cell r="AN145">
            <v>136.13584308856665</v>
          </cell>
        </row>
        <row r="146">
          <cell r="AL146">
            <v>0</v>
          </cell>
          <cell r="AM146">
            <v>0</v>
          </cell>
          <cell r="AO146" t="str">
            <v>check</v>
          </cell>
        </row>
        <row r="149">
          <cell r="A149" t="str">
            <v>5. DEPRECIATION :</v>
          </cell>
        </row>
        <row r="151">
          <cell r="A151" t="str">
            <v>As per Kazak books</v>
          </cell>
          <cell r="K151">
            <v>-228238</v>
          </cell>
          <cell r="L151">
            <v>-1993.3449781659388</v>
          </cell>
          <cell r="M151">
            <v>114.5</v>
          </cell>
          <cell r="N151">
            <v>-225303</v>
          </cell>
          <cell r="O151">
            <v>-1760.1796875</v>
          </cell>
          <cell r="P151">
            <v>128</v>
          </cell>
          <cell r="Q151">
            <v>-227816</v>
          </cell>
          <cell r="R151">
            <v>-1739.0534351145038</v>
          </cell>
          <cell r="S151">
            <v>131</v>
          </cell>
          <cell r="AL151">
            <v>-1524007.2050000001</v>
          </cell>
          <cell r="AM151">
            <v>-14655.38853958264</v>
          </cell>
          <cell r="AN151">
            <v>103.98954629444448</v>
          </cell>
          <cell r="AO151" t="str">
            <v>Contra</v>
          </cell>
        </row>
        <row r="153">
          <cell r="A153" t="str">
            <v>REVERSED FOR IAS / KAS</v>
          </cell>
          <cell r="K153">
            <v>228238</v>
          </cell>
          <cell r="L153">
            <v>1993.3449781659388</v>
          </cell>
          <cell r="M153">
            <v>114.5</v>
          </cell>
          <cell r="N153">
            <v>225303</v>
          </cell>
          <cell r="O153">
            <v>1760.1796875</v>
          </cell>
          <cell r="P153">
            <v>128</v>
          </cell>
          <cell r="Q153">
            <v>227816</v>
          </cell>
          <cell r="R153">
            <v>1739.0534351145038</v>
          </cell>
          <cell r="S153">
            <v>131</v>
          </cell>
          <cell r="AL153">
            <v>1524007.2050000001</v>
          </cell>
          <cell r="AM153">
            <v>14655.38853958264</v>
          </cell>
          <cell r="AN153">
            <v>103.98954629444448</v>
          </cell>
          <cell r="AO153" t="str">
            <v>Contra</v>
          </cell>
        </row>
        <row r="155">
          <cell r="A155" t="str">
            <v>PROVISION FOR IAS / KAS</v>
          </cell>
          <cell r="K155">
            <v>-489686</v>
          </cell>
          <cell r="L155">
            <v>-7198</v>
          </cell>
          <cell r="M155">
            <v>68.030841900527918</v>
          </cell>
          <cell r="N155">
            <v>-489686</v>
          </cell>
          <cell r="O155">
            <v>-7198</v>
          </cell>
          <cell r="P155">
            <v>68.030841900527918</v>
          </cell>
          <cell r="Q155">
            <v>-489686</v>
          </cell>
          <cell r="R155">
            <v>-7198</v>
          </cell>
          <cell r="S155">
            <v>68.030841900527918</v>
          </cell>
          <cell r="AL155">
            <v>-2938116</v>
          </cell>
          <cell r="AM155">
            <v>-43188</v>
          </cell>
          <cell r="AN155">
            <v>68.030841900527918</v>
          </cell>
          <cell r="AO155" t="str">
            <v>Contra Fixed Assets</v>
          </cell>
        </row>
        <row r="156">
          <cell r="AO156" t="str">
            <v>( Refer Fixed assets Schedule)</v>
          </cell>
        </row>
        <row r="159">
          <cell r="A159" t="str">
            <v xml:space="preserve">TOTAL DEPRECIATION FOR IAS/KAS </v>
          </cell>
          <cell r="K159">
            <v>-489686</v>
          </cell>
          <cell r="L159">
            <v>-7198</v>
          </cell>
          <cell r="M159">
            <v>68.030841900527918</v>
          </cell>
          <cell r="N159">
            <v>-489686</v>
          </cell>
          <cell r="O159">
            <v>-7198</v>
          </cell>
          <cell r="P159">
            <v>68.030841900527918</v>
          </cell>
          <cell r="Q159">
            <v>-489686</v>
          </cell>
          <cell r="R159">
            <v>-7198</v>
          </cell>
          <cell r="S159">
            <v>68.030841900527918</v>
          </cell>
          <cell r="AL159">
            <v>-2938116</v>
          </cell>
          <cell r="AM159">
            <v>-43188</v>
          </cell>
          <cell r="AN159">
            <v>68.030841900527918</v>
          </cell>
        </row>
        <row r="161">
          <cell r="AL161">
            <v>0</v>
          </cell>
          <cell r="AM161">
            <v>0</v>
          </cell>
          <cell r="AO161" t="str">
            <v>check</v>
          </cell>
        </row>
        <row r="163">
          <cell r="A163" t="str">
            <v>6. EXCHANGE LOSS :</v>
          </cell>
        </row>
        <row r="165">
          <cell r="A165" t="str">
            <v>As per Kazak books</v>
          </cell>
          <cell r="K165">
            <v>-13203359.261999998</v>
          </cell>
          <cell r="L165">
            <v>-115313.18132751092</v>
          </cell>
          <cell r="M165">
            <v>114.49999999999999</v>
          </cell>
          <cell r="N165">
            <v>-6394116.3399999989</v>
          </cell>
          <cell r="O165">
            <v>-49954.033906249992</v>
          </cell>
          <cell r="P165">
            <v>128</v>
          </cell>
          <cell r="Q165">
            <v>-1413966.763</v>
          </cell>
          <cell r="R165">
            <v>-10793.639412213739</v>
          </cell>
          <cell r="S165">
            <v>131.00000000000003</v>
          </cell>
          <cell r="AL165">
            <v>-23265041.75</v>
          </cell>
          <cell r="AM165">
            <v>-200148.72399091319</v>
          </cell>
          <cell r="AN165">
            <v>116.23877128018184</v>
          </cell>
        </row>
        <row r="166">
          <cell r="A166" t="str">
            <v xml:space="preserve">Revaluation $ Liability Shareholders Loan a/c corrected in local books </v>
          </cell>
          <cell r="AL166">
            <v>0</v>
          </cell>
          <cell r="AM166">
            <v>0</v>
          </cell>
          <cell r="AN166" t="e">
            <v>#DIV/0!</v>
          </cell>
        </row>
        <row r="167">
          <cell r="A167" t="str">
            <v>Less Exchange Gain / Loss not Considered for IAS as $ related</v>
          </cell>
          <cell r="L167">
            <v>115313</v>
          </cell>
          <cell r="O167">
            <v>49954</v>
          </cell>
          <cell r="R167">
            <v>10794</v>
          </cell>
          <cell r="S167">
            <v>0</v>
          </cell>
          <cell r="AL167">
            <v>534898.32400000002</v>
          </cell>
          <cell r="AM167">
            <v>200373.23679958054</v>
          </cell>
          <cell r="AN167">
            <v>2.6695098234851682</v>
          </cell>
          <cell r="AO167" t="str">
            <v>No Contra for $ accounts as related to revaluation</v>
          </cell>
        </row>
        <row r="169">
          <cell r="S169">
            <v>131</v>
          </cell>
          <cell r="AL169">
            <v>0</v>
          </cell>
          <cell r="AM169">
            <v>0</v>
          </cell>
          <cell r="AN169" t="e">
            <v>#DIV/0!</v>
          </cell>
          <cell r="AO169" t="str">
            <v>Contra RBL</v>
          </cell>
        </row>
        <row r="171">
          <cell r="AO171" t="str">
            <v>related on $ liabilities - shareholders loan,RBLand</v>
          </cell>
        </row>
        <row r="172">
          <cell r="A172" t="str">
            <v>TOTAL EXCHANGE LOSS FOR IAS/KAS before consolidation adjs</v>
          </cell>
          <cell r="K172">
            <v>-13203359.261999998</v>
          </cell>
          <cell r="L172">
            <v>-0.18132751091616228</v>
          </cell>
          <cell r="M172">
            <v>72814980.999240875</v>
          </cell>
          <cell r="N172">
            <v>-6394116.3399999989</v>
          </cell>
          <cell r="O172">
            <v>-3.3906249991559889E-2</v>
          </cell>
          <cell r="P172">
            <v>188582233.1160672</v>
          </cell>
          <cell r="Q172">
            <v>-1413966.763</v>
          </cell>
          <cell r="R172">
            <v>0.36058778626102139</v>
          </cell>
          <cell r="S172">
            <v>-3921283.018655716</v>
          </cell>
          <cell r="AL172">
            <v>-22730143.425999999</v>
          </cell>
          <cell r="AM172">
            <v>224.51280866735033</v>
          </cell>
          <cell r="AN172">
            <v>-101242.07861867758</v>
          </cell>
          <cell r="AO172" t="str">
            <v>EBRD/IFC</v>
          </cell>
        </row>
        <row r="174">
          <cell r="A174" t="str">
            <v>Trf from Foreign Exchange Gain/(Loss) - Balance Sheet valuation</v>
          </cell>
          <cell r="L174">
            <v>-569</v>
          </cell>
          <cell r="Q174">
            <v>782097.29999999958</v>
          </cell>
          <cell r="AL174">
            <v>782097.29999999958</v>
          </cell>
          <cell r="AM174">
            <v>0</v>
          </cell>
          <cell r="AN174" t="e">
            <v>#DIV/0!</v>
          </cell>
          <cell r="AO174" t="str">
            <v>Contra Balance Sheet items</v>
          </cell>
        </row>
        <row r="177">
          <cell r="A177" t="str">
            <v>TOTAL EXCHANGE LOSS FOR IAS/KAS after consolidation adjs</v>
          </cell>
          <cell r="K177">
            <v>-13203359.261999998</v>
          </cell>
          <cell r="L177">
            <v>-569.18132751091616</v>
          </cell>
          <cell r="M177">
            <v>23197.105428141043</v>
          </cell>
          <cell r="N177">
            <v>-6394116.3399999989</v>
          </cell>
          <cell r="O177">
            <v>-3.3906249991559889E-2</v>
          </cell>
          <cell r="P177">
            <v>188582233.1160672</v>
          </cell>
          <cell r="Q177">
            <v>-631869.46300000045</v>
          </cell>
          <cell r="R177">
            <v>0.36058778626102139</v>
          </cell>
          <cell r="S177">
            <v>-1752331.851147627</v>
          </cell>
          <cell r="AL177">
            <v>-21948046.125999998</v>
          </cell>
          <cell r="AM177">
            <v>224.51280866734339</v>
          </cell>
          <cell r="AN177">
            <v>-97758.547747358258</v>
          </cell>
        </row>
        <row r="178">
          <cell r="AL178">
            <v>0</v>
          </cell>
          <cell r="AM178">
            <v>6.9348971010185778E-12</v>
          </cell>
          <cell r="AO178" t="str">
            <v>check</v>
          </cell>
        </row>
        <row r="183">
          <cell r="A183" t="str">
            <v>7. NEGATIVE GOODWILL AMORTISATION :</v>
          </cell>
        </row>
        <row r="185">
          <cell r="A185" t="str">
            <v>As per Kazak books</v>
          </cell>
          <cell r="K185">
            <v>0</v>
          </cell>
          <cell r="L185">
            <v>0</v>
          </cell>
          <cell r="M185" t="e">
            <v>#DIV/0!</v>
          </cell>
          <cell r="N185">
            <v>0</v>
          </cell>
          <cell r="O185">
            <v>0</v>
          </cell>
          <cell r="P185" t="e">
            <v>#DIV/0!</v>
          </cell>
          <cell r="Q185">
            <v>0</v>
          </cell>
          <cell r="R185">
            <v>0</v>
          </cell>
          <cell r="S185" t="e">
            <v>#DIV/0!</v>
          </cell>
          <cell r="AL185">
            <v>0</v>
          </cell>
          <cell r="AM185">
            <v>0</v>
          </cell>
          <cell r="AN185" t="e">
            <v>#DIV/0!</v>
          </cell>
        </row>
        <row r="187">
          <cell r="A187" t="str">
            <v>Sub Total</v>
          </cell>
          <cell r="K187">
            <v>403908</v>
          </cell>
          <cell r="L187">
            <v>5506</v>
          </cell>
          <cell r="M187">
            <v>73.357791500181619</v>
          </cell>
          <cell r="N187">
            <v>403908</v>
          </cell>
          <cell r="O187">
            <v>5506</v>
          </cell>
          <cell r="P187">
            <v>73.357791500181619</v>
          </cell>
          <cell r="Q187">
            <v>403908</v>
          </cell>
          <cell r="R187">
            <v>5506</v>
          </cell>
          <cell r="S187">
            <v>73.357791500181619</v>
          </cell>
          <cell r="AL187">
            <v>2423448</v>
          </cell>
          <cell r="AM187">
            <v>33036</v>
          </cell>
          <cell r="AN187">
            <v>73.357791500181619</v>
          </cell>
          <cell r="AO187" t="str">
            <v>refer Negative Goodwill schedule</v>
          </cell>
        </row>
        <row r="189">
          <cell r="M189" t="e">
            <v>#DIV/0!</v>
          </cell>
          <cell r="P189" t="e">
            <v>#DIV/0!</v>
          </cell>
          <cell r="S189" t="e">
            <v>#DIV/0!</v>
          </cell>
          <cell r="AL189">
            <v>0</v>
          </cell>
          <cell r="AM189">
            <v>0</v>
          </cell>
          <cell r="AN189" t="e">
            <v>#DIV/0!</v>
          </cell>
        </row>
        <row r="191">
          <cell r="M191" t="e">
            <v>#DIV/0!</v>
          </cell>
          <cell r="P191" t="e">
            <v>#DIV/0!</v>
          </cell>
          <cell r="S191" t="e">
            <v>#DIV/0!</v>
          </cell>
          <cell r="AL191">
            <v>0</v>
          </cell>
          <cell r="AM191">
            <v>0</v>
          </cell>
          <cell r="AN191" t="e">
            <v>#DIV/0!</v>
          </cell>
        </row>
        <row r="195">
          <cell r="A195" t="str">
            <v xml:space="preserve">TOTAL AMORTISATION OF NEGATIVE GOODWILL  FOR IAS/KAS </v>
          </cell>
          <cell r="K195">
            <v>403908</v>
          </cell>
          <cell r="L195">
            <v>5506</v>
          </cell>
          <cell r="M195">
            <v>73.357791500181619</v>
          </cell>
          <cell r="N195">
            <v>403908</v>
          </cell>
          <cell r="O195">
            <v>5506</v>
          </cell>
          <cell r="P195">
            <v>73.357791500181619</v>
          </cell>
          <cell r="Q195">
            <v>403908</v>
          </cell>
          <cell r="R195">
            <v>5506</v>
          </cell>
          <cell r="S195">
            <v>73.357791500181619</v>
          </cell>
          <cell r="AL195">
            <v>2423448</v>
          </cell>
          <cell r="AM195">
            <v>33036</v>
          </cell>
          <cell r="AN195">
            <v>73.357791500181619</v>
          </cell>
        </row>
        <row r="196">
          <cell r="AL196">
            <v>0</v>
          </cell>
          <cell r="AM196">
            <v>0</v>
          </cell>
          <cell r="AO196" t="str">
            <v>check</v>
          </cell>
        </row>
        <row r="199">
          <cell r="A199" t="str">
            <v>8. INCOME TAX A/C</v>
          </cell>
        </row>
        <row r="201">
          <cell r="A201" t="str">
            <v>As per Kazak books</v>
          </cell>
          <cell r="K201">
            <v>0</v>
          </cell>
          <cell r="L201">
            <v>0</v>
          </cell>
          <cell r="M201" t="e">
            <v>#DIV/0!</v>
          </cell>
          <cell r="N201">
            <v>0</v>
          </cell>
          <cell r="O201">
            <v>0</v>
          </cell>
          <cell r="P201" t="e">
            <v>#DIV/0!</v>
          </cell>
          <cell r="Q201">
            <v>0</v>
          </cell>
          <cell r="R201">
            <v>0</v>
          </cell>
          <cell r="S201" t="e">
            <v>#DIV/0!</v>
          </cell>
          <cell r="AL201">
            <v>0</v>
          </cell>
          <cell r="AM201">
            <v>0</v>
          </cell>
          <cell r="AN201" t="e">
            <v>#DIV/0!</v>
          </cell>
        </row>
        <row r="203">
          <cell r="A203" t="str">
            <v>Provision for 1999</v>
          </cell>
          <cell r="K203">
            <v>-4198</v>
          </cell>
          <cell r="L203">
            <v>-48</v>
          </cell>
          <cell r="M203">
            <v>87.458333333333329</v>
          </cell>
          <cell r="N203">
            <v>-4198</v>
          </cell>
          <cell r="O203">
            <v>-48</v>
          </cell>
          <cell r="P203">
            <v>87.458333333333329</v>
          </cell>
          <cell r="Q203">
            <v>-4198</v>
          </cell>
          <cell r="R203">
            <v>-48</v>
          </cell>
          <cell r="S203">
            <v>87.458333333333329</v>
          </cell>
          <cell r="AL203">
            <v>-25187</v>
          </cell>
          <cell r="AM203">
            <v>-287</v>
          </cell>
          <cell r="AN203">
            <v>87.759581881533094</v>
          </cell>
          <cell r="AO203" t="str">
            <v>Contra Income Tax payable a/c</v>
          </cell>
        </row>
        <row r="204">
          <cell r="A204" t="str">
            <v>Current Income tax expense</v>
          </cell>
          <cell r="AL204">
            <v>0</v>
          </cell>
          <cell r="AM204">
            <v>0</v>
          </cell>
          <cell r="AN204" t="e">
            <v>#DIV/0!</v>
          </cell>
        </row>
        <row r="205">
          <cell r="A205" t="str">
            <v>Defrred Tax benefit ( per IAS 12 Long Term )</v>
          </cell>
          <cell r="L205">
            <v>1325</v>
          </cell>
          <cell r="O205">
            <v>1325</v>
          </cell>
          <cell r="R205">
            <v>1325</v>
          </cell>
          <cell r="AL205">
            <v>0</v>
          </cell>
          <cell r="AM205">
            <v>7950</v>
          </cell>
          <cell r="AN205">
            <v>0</v>
          </cell>
          <cell r="AO205" t="str">
            <v>Contra Deferred tax liability a/c ( Long Term )</v>
          </cell>
        </row>
        <row r="206">
          <cell r="A206" t="str">
            <v>Current Deferred tax liability ( for KAS )</v>
          </cell>
          <cell r="AL206">
            <v>0</v>
          </cell>
          <cell r="AM206">
            <v>0</v>
          </cell>
          <cell r="AN206" t="e">
            <v>#DIV/0!</v>
          </cell>
          <cell r="AO206" t="str">
            <v>Contra Deferred tax liability a/c ( short term  )</v>
          </cell>
        </row>
        <row r="207">
          <cell r="A207" t="str">
            <v xml:space="preserve">Reversal of Deferred tax liability opening balance </v>
          </cell>
          <cell r="AL207">
            <v>0</v>
          </cell>
          <cell r="AM207">
            <v>0</v>
          </cell>
          <cell r="AN207" t="e">
            <v>#DIV/0!</v>
          </cell>
          <cell r="AO207" t="str">
            <v>Contra Deferred tax liability a/c ( short term  )</v>
          </cell>
        </row>
        <row r="209">
          <cell r="A209" t="str">
            <v>Sub total</v>
          </cell>
          <cell r="K209">
            <v>-4198</v>
          </cell>
          <cell r="L209">
            <v>1277</v>
          </cell>
          <cell r="M209">
            <v>-3.2873923257635083</v>
          </cell>
          <cell r="N209">
            <v>-4198</v>
          </cell>
          <cell r="O209">
            <v>1277</v>
          </cell>
          <cell r="P209">
            <v>-3.2873923257635083</v>
          </cell>
          <cell r="Q209">
            <v>-4198</v>
          </cell>
          <cell r="R209">
            <v>1277</v>
          </cell>
          <cell r="S209">
            <v>-3.2873923257635083</v>
          </cell>
          <cell r="AL209">
            <v>-25187</v>
          </cell>
          <cell r="AM209">
            <v>7663</v>
          </cell>
          <cell r="AN209">
            <v>-3.2868328330940884</v>
          </cell>
        </row>
        <row r="212">
          <cell r="AL212">
            <v>0</v>
          </cell>
          <cell r="AM212">
            <v>0</v>
          </cell>
          <cell r="AN212" t="e">
            <v>#DIV/0!</v>
          </cell>
        </row>
        <row r="213">
          <cell r="AL213">
            <v>0</v>
          </cell>
          <cell r="AM213">
            <v>0</v>
          </cell>
          <cell r="AN213" t="e">
            <v>#DIV/0!</v>
          </cell>
        </row>
        <row r="214">
          <cell r="AL214">
            <v>0</v>
          </cell>
          <cell r="AM214">
            <v>0</v>
          </cell>
          <cell r="AN214" t="e">
            <v>#DIV/0!</v>
          </cell>
        </row>
        <row r="215">
          <cell r="AL215">
            <v>0</v>
          </cell>
          <cell r="AM215">
            <v>0</v>
          </cell>
          <cell r="AN215" t="e">
            <v>#DIV/0!</v>
          </cell>
        </row>
        <row r="217">
          <cell r="A217" t="str">
            <v xml:space="preserve">TOTAL INCOME TAX A/C FOR IAS / KAS </v>
          </cell>
          <cell r="K217">
            <v>-4198</v>
          </cell>
          <cell r="L217">
            <v>1277</v>
          </cell>
          <cell r="M217">
            <v>-3.2873923257635083</v>
          </cell>
          <cell r="N217">
            <v>-4198</v>
          </cell>
          <cell r="O217">
            <v>1277</v>
          </cell>
          <cell r="P217">
            <v>-3.2873923257635083</v>
          </cell>
          <cell r="Q217">
            <v>-4198</v>
          </cell>
          <cell r="R217">
            <v>1277</v>
          </cell>
          <cell r="S217">
            <v>-3.2873923257635083</v>
          </cell>
          <cell r="AL217">
            <v>-25187</v>
          </cell>
          <cell r="AM217">
            <v>7663</v>
          </cell>
          <cell r="AN217">
            <v>-3.2868328330940884</v>
          </cell>
        </row>
        <row r="218">
          <cell r="AL218">
            <v>0</v>
          </cell>
          <cell r="AM218">
            <v>0</v>
          </cell>
          <cell r="AO218" t="str">
            <v>check</v>
          </cell>
        </row>
        <row r="221">
          <cell r="A221" t="str">
            <v>9. RESERVES</v>
          </cell>
        </row>
        <row r="223">
          <cell r="A223" t="str">
            <v>As per Kazak books</v>
          </cell>
          <cell r="K223">
            <v>0</v>
          </cell>
          <cell r="L223">
            <v>0</v>
          </cell>
          <cell r="M223" t="e">
            <v>#DIV/0!</v>
          </cell>
          <cell r="N223">
            <v>0</v>
          </cell>
          <cell r="O223">
            <v>0</v>
          </cell>
          <cell r="P223" t="e">
            <v>#DIV/0!</v>
          </cell>
          <cell r="Q223">
            <v>0</v>
          </cell>
          <cell r="R223">
            <v>0</v>
          </cell>
          <cell r="S223" t="e">
            <v>#DIV/0!</v>
          </cell>
          <cell r="AL223">
            <v>0</v>
          </cell>
          <cell r="AM223">
            <v>0</v>
          </cell>
          <cell r="AN223" t="e">
            <v>#DIV/0!</v>
          </cell>
        </row>
        <row r="225">
          <cell r="A225" t="str">
            <v>Provision of 15 % of Charter Capital ( 713,300 kzt th ) over 12 months</v>
          </cell>
        </row>
        <row r="226">
          <cell r="A226" t="str">
            <v>= 106,995/12 = 8,916</v>
          </cell>
          <cell r="K226">
            <v>-8916</v>
          </cell>
          <cell r="L226">
            <v>-77.86899563318778</v>
          </cell>
          <cell r="M226">
            <v>114.5</v>
          </cell>
          <cell r="N226">
            <v>-8916</v>
          </cell>
          <cell r="O226">
            <v>-69.65625</v>
          </cell>
          <cell r="P226">
            <v>128</v>
          </cell>
          <cell r="Q226">
            <v>-8916</v>
          </cell>
          <cell r="R226">
            <v>-68.061068702290072</v>
          </cell>
          <cell r="S226">
            <v>131</v>
          </cell>
          <cell r="AL226">
            <v>-53496</v>
          </cell>
          <cell r="AM226">
            <v>-526.1726854333931</v>
          </cell>
          <cell r="AN226">
            <v>101.67004384869752</v>
          </cell>
          <cell r="AO226" t="str">
            <v>Contra Reserves a/c</v>
          </cell>
        </row>
        <row r="228">
          <cell r="A228" t="str">
            <v>Sub Total</v>
          </cell>
          <cell r="K228">
            <v>-8916</v>
          </cell>
          <cell r="L228">
            <v>-77.86899563318778</v>
          </cell>
          <cell r="M228">
            <v>114.49999999999999</v>
          </cell>
          <cell r="N228">
            <v>-8916</v>
          </cell>
          <cell r="O228">
            <v>-69.65625</v>
          </cell>
          <cell r="P228">
            <v>128</v>
          </cell>
          <cell r="Q228">
            <v>-8916</v>
          </cell>
          <cell r="R228">
            <v>-68.061068702290072</v>
          </cell>
          <cell r="S228">
            <v>131</v>
          </cell>
          <cell r="AL228">
            <v>-53496</v>
          </cell>
          <cell r="AM228">
            <v>-526.1726854333931</v>
          </cell>
          <cell r="AN228">
            <v>101.67004384869752</v>
          </cell>
        </row>
        <row r="230">
          <cell r="AL230">
            <v>0</v>
          </cell>
          <cell r="AM230">
            <v>0</v>
          </cell>
          <cell r="AN230" t="e">
            <v>#DIV/0!</v>
          </cell>
        </row>
        <row r="234">
          <cell r="A234" t="str">
            <v xml:space="preserve">TOTAL RESERVE CAPITAL FOR IAS / KAS </v>
          </cell>
          <cell r="K234">
            <v>-8916</v>
          </cell>
          <cell r="L234">
            <v>-77.86899563318778</v>
          </cell>
          <cell r="M234">
            <v>114.49999999999999</v>
          </cell>
          <cell r="N234">
            <v>-8916</v>
          </cell>
          <cell r="O234">
            <v>-69.65625</v>
          </cell>
          <cell r="P234">
            <v>128</v>
          </cell>
          <cell r="Q234">
            <v>-8916</v>
          </cell>
          <cell r="R234">
            <v>-68.061068702290072</v>
          </cell>
          <cell r="S234">
            <v>131</v>
          </cell>
          <cell r="AL234">
            <v>-53496</v>
          </cell>
          <cell r="AM234">
            <v>-526.1726854333931</v>
          </cell>
          <cell r="AN234">
            <v>101.67004384869752</v>
          </cell>
        </row>
        <row r="235">
          <cell r="AL235">
            <v>0</v>
          </cell>
          <cell r="AM235">
            <v>0</v>
          </cell>
          <cell r="AO235" t="str">
            <v>check</v>
          </cell>
        </row>
        <row r="238">
          <cell r="A238" t="str">
            <v>10. NET INCOME / LOSS :</v>
          </cell>
        </row>
        <row r="240">
          <cell r="A240" t="str">
            <v>As per Kazak books</v>
          </cell>
          <cell r="K240">
            <v>-11428795.051999997</v>
          </cell>
          <cell r="L240">
            <v>-99814.803947598266</v>
          </cell>
          <cell r="M240">
            <v>114.49999999999996</v>
          </cell>
          <cell r="N240">
            <v>-5597230.6469999999</v>
          </cell>
          <cell r="O240">
            <v>-43728.364429687499</v>
          </cell>
          <cell r="P240">
            <v>128</v>
          </cell>
          <cell r="Q240">
            <v>274326.5579999981</v>
          </cell>
          <cell r="R240">
            <v>2094.0958625954263</v>
          </cell>
          <cell r="S240">
            <v>130.99999999999869</v>
          </cell>
          <cell r="AL240">
            <v>-15987838.481000006</v>
          </cell>
          <cell r="AM240">
            <v>-146386.63623161742</v>
          </cell>
          <cell r="AN240">
            <v>109.21651656578513</v>
          </cell>
        </row>
        <row r="243">
          <cell r="A243" t="str">
            <v>Adjustments on Finalisation</v>
          </cell>
          <cell r="K243">
            <v>-20564</v>
          </cell>
          <cell r="L243">
            <v>109692.99692576419</v>
          </cell>
          <cell r="M243">
            <v>-0.18746866779396035</v>
          </cell>
          <cell r="N243">
            <v>1140743</v>
          </cell>
          <cell r="O243">
            <v>56798.597523437507</v>
          </cell>
          <cell r="P243">
            <v>20.083999424973147</v>
          </cell>
          <cell r="Q243">
            <v>-210351.70000000042</v>
          </cell>
          <cell r="R243">
            <v>-7827.5758396946521</v>
          </cell>
          <cell r="S243">
            <v>26.873160261607389</v>
          </cell>
          <cell r="AL243">
            <v>2767072.1790000014</v>
          </cell>
          <cell r="AM243">
            <v>199430.97132450808</v>
          </cell>
          <cell r="AN243">
            <v>13.874836795020693</v>
          </cell>
        </row>
        <row r="245">
          <cell r="A245" t="str">
            <v>As per IAS/KAS after consolidation adjs</v>
          </cell>
          <cell r="K245">
            <v>-11449359.051999997</v>
          </cell>
          <cell r="L245">
            <v>9878.1929781659201</v>
          </cell>
          <cell r="M245">
            <v>-1159.0539967488867</v>
          </cell>
          <cell r="N245">
            <v>-4456487.6469999999</v>
          </cell>
          <cell r="O245">
            <v>13070.233093750008</v>
          </cell>
          <cell r="P245">
            <v>-340.96466490188504</v>
          </cell>
          <cell r="Q245">
            <v>63974.857999997679</v>
          </cell>
          <cell r="R245">
            <v>-5733.4799770992258</v>
          </cell>
          <cell r="S245">
            <v>-11.158120069404143</v>
          </cell>
          <cell r="AL245">
            <v>-13220766.302000005</v>
          </cell>
          <cell r="AM245">
            <v>53044.335092890644</v>
          </cell>
          <cell r="AN245">
            <v>-249.23992880385714</v>
          </cell>
        </row>
        <row r="248">
          <cell r="A248" t="str">
            <v>Income / Loss as per Total cost Statement</v>
          </cell>
          <cell r="K248">
            <v>-11428795.052000003</v>
          </cell>
          <cell r="L248">
            <v>-99814.80394759831</v>
          </cell>
          <cell r="M248">
            <v>114.49999999999997</v>
          </cell>
          <cell r="N248">
            <v>-5597230.6470000008</v>
          </cell>
          <cell r="O248">
            <v>-43728.364429687506</v>
          </cell>
          <cell r="P248">
            <v>128</v>
          </cell>
          <cell r="Q248">
            <v>274326.5579999974</v>
          </cell>
          <cell r="R248">
            <v>2094.0958625954227</v>
          </cell>
          <cell r="S248">
            <v>130.99999999999858</v>
          </cell>
          <cell r="AL248">
            <v>-15987838.481000006</v>
          </cell>
          <cell r="AM248">
            <v>-146386.63623161748</v>
          </cell>
          <cell r="AN248">
            <v>109.21651656578508</v>
          </cell>
        </row>
        <row r="250">
          <cell r="A250" t="str">
            <v>Diff</v>
          </cell>
          <cell r="K250">
            <v>0</v>
          </cell>
          <cell r="L250">
            <v>0</v>
          </cell>
          <cell r="N250">
            <v>0</v>
          </cell>
          <cell r="O250">
            <v>0</v>
          </cell>
          <cell r="Q250">
            <v>6.9849193096160889E-10</v>
          </cell>
          <cell r="R250">
            <v>3.637978807091713E-12</v>
          </cell>
          <cell r="AL250">
            <v>0</v>
          </cell>
          <cell r="AM250">
            <v>0</v>
          </cell>
        </row>
        <row r="253">
          <cell r="A253" t="str">
            <v>11. EBITDA :</v>
          </cell>
        </row>
        <row r="255">
          <cell r="A255" t="str">
            <v>As per Kazak books</v>
          </cell>
          <cell r="K255">
            <v>2007143.3080000002</v>
          </cell>
          <cell r="L255">
            <v>17529.635877729241</v>
          </cell>
          <cell r="M255">
            <v>114.50000000000013</v>
          </cell>
          <cell r="N255">
            <v>1720396.379999999</v>
          </cell>
          <cell r="O255">
            <v>13440.596718749992</v>
          </cell>
          <cell r="P255">
            <v>128</v>
          </cell>
          <cell r="Q255">
            <v>1927557.356999998</v>
          </cell>
          <cell r="R255">
            <v>14714.178297709928</v>
          </cell>
          <cell r="S255">
            <v>130.99999999999983</v>
          </cell>
          <cell r="AL255">
            <v>9524694.3829999939</v>
          </cell>
          <cell r="AM255">
            <v>74016.133821177937</v>
          </cell>
          <cell r="AN255">
            <v>128.68402997124301</v>
          </cell>
        </row>
        <row r="257">
          <cell r="A257" t="str">
            <v>As per IAS/KAS before consolidation adjs</v>
          </cell>
          <cell r="K257">
            <v>2203647.8080000002</v>
          </cell>
          <cell r="L257">
            <v>9294.1003580785837</v>
          </cell>
          <cell r="M257">
            <v>237.10178748872167</v>
          </cell>
          <cell r="N257">
            <v>1965128.379999999</v>
          </cell>
          <cell r="O257">
            <v>8796.9962343749939</v>
          </cell>
          <cell r="P257">
            <v>223.38629318961131</v>
          </cell>
          <cell r="Q257">
            <v>2035558.356999998</v>
          </cell>
          <cell r="R257">
            <v>13206.730122137415</v>
          </cell>
          <cell r="S257">
            <v>154.13038187158455</v>
          </cell>
          <cell r="AL257">
            <v>10199625.682999991</v>
          </cell>
          <cell r="AM257">
            <v>57295.915803973388</v>
          </cell>
          <cell r="AN257">
            <v>178.01662718676121</v>
          </cell>
        </row>
        <row r="259">
          <cell r="A259" t="str">
            <v>Adjustments on Finalisation</v>
          </cell>
          <cell r="K259">
            <v>115763</v>
          </cell>
          <cell r="L259">
            <v>5288.0564628820939</v>
          </cell>
          <cell r="M259">
            <v>21.89140770575413</v>
          </cell>
          <cell r="N259">
            <v>36333</v>
          </cell>
          <cell r="O259">
            <v>3461.6745703125052</v>
          </cell>
          <cell r="P259">
            <v>10.495787302363322</v>
          </cell>
          <cell r="Q259">
            <v>-279470</v>
          </cell>
          <cell r="R259">
            <v>-11700.120030534352</v>
          </cell>
          <cell r="S259">
            <v>23.886079738554308</v>
          </cell>
          <cell r="AL259">
            <v>744081.20000000298</v>
          </cell>
          <cell r="AM259">
            <v>10233.06668798282</v>
          </cell>
          <cell r="AN259">
            <v>72.713412575900932</v>
          </cell>
        </row>
        <row r="261">
          <cell r="A261" t="str">
            <v>As per IAS/KAS after consolidation adjs</v>
          </cell>
          <cell r="K261">
            <v>2319410.8080000002</v>
          </cell>
          <cell r="L261">
            <v>14582.156820960678</v>
          </cell>
          <cell r="M261">
            <v>159.05814458571956</v>
          </cell>
          <cell r="N261">
            <v>2001461.379999999</v>
          </cell>
          <cell r="O261">
            <v>12258.670804687499</v>
          </cell>
          <cell r="P261">
            <v>163.2690372299316</v>
          </cell>
          <cell r="Q261">
            <v>1756088.356999998</v>
          </cell>
          <cell r="R261">
            <v>1506.6100916030628</v>
          </cell>
          <cell r="S261">
            <v>1165.5891373537033</v>
          </cell>
          <cell r="AL261">
            <v>10943706.882999994</v>
          </cell>
          <cell r="AM261">
            <v>67528.982491956209</v>
          </cell>
          <cell r="AN261">
            <v>162.05940737080655</v>
          </cell>
        </row>
        <row r="263">
          <cell r="A263" t="str">
            <v>Difference per Books / IAS_KAS</v>
          </cell>
          <cell r="K263">
            <v>-312267.5</v>
          </cell>
          <cell r="L263">
            <v>2947.4790567685632</v>
          </cell>
          <cell r="M263">
            <v>-105.94392495611186</v>
          </cell>
          <cell r="N263">
            <v>-281065</v>
          </cell>
          <cell r="O263">
            <v>1181.9259140624927</v>
          </cell>
          <cell r="P263">
            <v>-237.80255315151595</v>
          </cell>
          <cell r="Q263">
            <v>171469</v>
          </cell>
          <cell r="R263">
            <v>13207.568206106866</v>
          </cell>
          <cell r="S263">
            <v>12.982632179080234</v>
          </cell>
          <cell r="AL263">
            <v>-1419012.5</v>
          </cell>
          <cell r="AM263">
            <v>6487.1513292217278</v>
          </cell>
          <cell r="AN263">
            <v>-218.74200677391025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2.2 ОтклОТМ"/>
      <sheetName val="1.3.2 ОТМ"/>
      <sheetName val="Предпр"/>
      <sheetName val="ЦентрЗатр"/>
      <sheetName val="ЕдИзм"/>
      <sheetName val="Добыча нефти4"/>
      <sheetName val="поставка сравн13"/>
      <sheetName val="Budget"/>
      <sheetName val="Cost 99v98"/>
      <sheetName val="cant sim"/>
      <sheetName val="PYTB"/>
      <sheetName val="form"/>
      <sheetName val="U2 775 - COGS comparison per su"/>
      <sheetName val="1"/>
      <sheetName val="XLR_NoRangeSheet"/>
      <sheetName val="Production_Ref Q-1-3"/>
      <sheetName val="1NK"/>
      <sheetName val="Financial ratios А3"/>
      <sheetName val="2_2 ОтклОТМ"/>
      <sheetName val="1_3_2 ОТМ"/>
      <sheetName val="фот пп2000разбивка"/>
      <sheetName val="PP&amp;E mvt for 2003"/>
      <sheetName val="ЗАО_н.ит"/>
      <sheetName val="#ССЫЛКА"/>
      <sheetName val="ЗАО_мес"/>
      <sheetName val="Production_ref_Q4"/>
      <sheetName val="из сем"/>
      <sheetName val="Sales-COS"/>
      <sheetName val="I. Прогноз доходов"/>
      <sheetName val="SMSTemp"/>
      <sheetName val="Non-Statistical Sampling Master"/>
      <sheetName val="Global Data"/>
      <sheetName val="Analytics"/>
      <sheetName val="GAAP TB 31.12.01  detail p&amp;l"/>
      <sheetName val="FA Movement Kyrg"/>
      <sheetName val="Anlagevermögen"/>
      <sheetName val="Reference"/>
      <sheetName val="перевозки"/>
      <sheetName val="Список документов"/>
      <sheetName val="Pbs_Wbs_ATC"/>
      <sheetName val="GAAP TB 30.09.01  detail p&amp;l"/>
      <sheetName val="Instructions"/>
      <sheetName val="US Dollar 2003"/>
      <sheetName val="SDR 2003"/>
      <sheetName val="Captions"/>
      <sheetName val="Info"/>
      <sheetName val="Пр2"/>
      <sheetName val="Control Settings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Статьи"/>
      <sheetName val="Input"/>
      <sheetName val="Const"/>
      <sheetName val="Dep_OpEx"/>
      <sheetName val="GTM BK"/>
      <sheetName val="Consolidator Inputs"/>
      <sheetName val="Auxilliary_Info"/>
      <sheetName val="KreПК"/>
      <sheetName val="Sheet1"/>
      <sheetName val="7.1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Нефть"/>
      <sheetName val="ЯНВАР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FES"/>
      <sheetName val="группа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Добыча_нефти41"/>
      <sheetName val="Добыча_нефти4"/>
      <sheetName val="Добыча_нефти42"/>
      <sheetName val="Добычанефти4"/>
      <sheetName val="поставкасравн13"/>
      <sheetName val="XREF"/>
      <sheetName val="Movements"/>
      <sheetName val="АПК реформа"/>
      <sheetName val="База"/>
      <sheetName val="Преискурант"/>
      <sheetName val="стр.245 (2)"/>
      <sheetName val="SETUP"/>
      <sheetName val="топливо"/>
      <sheetName val="Потребители"/>
      <sheetName val="Сдача "/>
      <sheetName val="МО 0012"/>
      <sheetName val="класс"/>
      <sheetName val="14.1.2.2.(Услуги связи)"/>
      <sheetName val="Осн"/>
      <sheetName val="13 NGDO"/>
      <sheetName val="  2.3.2"/>
      <sheetName val=""/>
      <sheetName val="Ввод"/>
      <sheetName val="СписокТЭП"/>
      <sheetName val="12 из 57 АЗС"/>
      <sheetName val="Авансы-1"/>
      <sheetName val="постоянные затраты"/>
      <sheetName val="Бюджет"/>
      <sheetName val="Пок"/>
      <sheetName val="свод"/>
      <sheetName val="H3.100 Rollforward"/>
      <sheetName val="Б.мчас (П)"/>
      <sheetName val="Налоги"/>
      <sheetName val="calc"/>
      <sheetName val="Собственный капитал"/>
      <sheetName val="Capex"/>
      <sheetName val="Kolommen_balans"/>
      <sheetName val="SA Procedures"/>
      <sheetName val="Пр 41"/>
      <sheetName val="5R"/>
      <sheetName val="9"/>
      <sheetName val="2008 ГСМ"/>
      <sheetName val="Плата за загрязнение "/>
      <sheetName val="Типограф"/>
      <sheetName val="IS"/>
      <sheetName val="Hidden"/>
      <sheetName val="ОТЧЕТ КТЖ 01.01.09"/>
      <sheetName val="L-1"/>
      <sheetName val="ввод-вывод ОС авг2004- 2005"/>
      <sheetName val="Balance Sheet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summary"/>
      <sheetName val="Макро"/>
      <sheetName val="канц"/>
      <sheetName val="Datasheet"/>
      <sheetName val="1 вариант  2009 "/>
      <sheetName val="ОборБалФормОтч"/>
      <sheetName val="ТитулЛистОтч"/>
      <sheetName val="$ IS"/>
      <sheetName val="MetaData"/>
      <sheetName val="ЛСЦ начисленное на 31.12.08"/>
      <sheetName val="ЛЛизинг начис. на 31.12.08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Лист2"/>
      <sheetName val="ВОЛС"/>
      <sheetName val="A-20"/>
      <sheetName val="Инв.вл"/>
      <sheetName val="факт 2005 г."/>
      <sheetName val="д.7.001"/>
      <sheetName val="свод грузоотпр."/>
      <sheetName val="Содержание"/>
      <sheetName val="7НК"/>
      <sheetName val="11"/>
      <sheetName val="10"/>
      <sheetName val="Keys"/>
      <sheetName val="Precios"/>
      <sheetName val="Comp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Содержание"/>
      <sheetName val="Форма2"/>
      <sheetName val="SMSTemp"/>
      <sheetName val="o"/>
      <sheetName val="Production_Ref Q-1-3"/>
      <sheetName val="Production_ref_Q4"/>
      <sheetName val="Resources"/>
      <sheetName val="A3-100"/>
      <sheetName val="Cost 99v98"/>
      <sheetName val="Все виды материалов D`1-18"/>
      <sheetName val="GAAP TB 30.08.01  detail p&amp;l"/>
      <sheetName val="2.2 ОтклОТМ"/>
      <sheetName val="1.3.2 ОТМ"/>
      <sheetName val="Предпр"/>
      <sheetName val="ЦентрЗатр"/>
      <sheetName val="ЕдИзм"/>
      <sheetName val="CPI"/>
      <sheetName val="Present"/>
      <sheetName val="PYTB"/>
      <sheetName val="ЯНВАРЬ"/>
      <sheetName val="Проек_расх"/>
      <sheetName val="DATA"/>
      <sheetName val="#ССЫЛКА"/>
      <sheetName val="N_SVOD"/>
      <sheetName val="1"/>
    </sheetNames>
    <sheetDataSet>
      <sheetData sheetId="0" refreshError="1">
        <row r="3">
          <cell r="A3">
            <v>101</v>
          </cell>
          <cell r="B3" t="str">
            <v>Подготовка контракта на использование недр по Проекту между КАЗАХОЙЛ и компетентным органом Республики Казахстан</v>
          </cell>
        </row>
        <row r="4">
          <cell r="A4">
            <v>102</v>
          </cell>
          <cell r="B4" t="str">
            <v>Геолого-геофизическая информация</v>
          </cell>
        </row>
        <row r="5">
          <cell r="A5">
            <v>103</v>
          </cell>
          <cell r="B5" t="str">
            <v>Покупка и анализ космофотоснимков</v>
          </cell>
        </row>
        <row r="6">
          <cell r="A6">
            <v>104</v>
          </cell>
          <cell r="B6" t="str">
            <v>Геодезия и навигация</v>
          </cell>
        </row>
        <row r="7">
          <cell r="A7">
            <v>105</v>
          </cell>
          <cell r="B7" t="str">
            <v>Сбор имеющихся данных по оценке воздействия на окружающую среду и метеорологическим условиям на Площадях Исследований</v>
          </cell>
        </row>
        <row r="8">
          <cell r="A8">
            <v>106</v>
          </cell>
          <cell r="B8" t="str">
            <v>Гравиметрические работы</v>
          </cell>
        </row>
        <row r="9">
          <cell r="A9">
            <v>107</v>
          </cell>
          <cell r="B9" t="str">
            <v>Подготовка, регистрация и экспертиза геофизического технического проекта</v>
          </cell>
        </row>
        <row r="10">
          <cell r="A10">
            <v>108</v>
          </cell>
          <cell r="B10" t="str">
            <v>Подготовка и получение всех необходимых разрешительных документов для выполнения Годовой Рабочей Программы</v>
          </cell>
        </row>
        <row r="11">
          <cell r="A11">
            <v>109</v>
          </cell>
          <cell r="B11" t="str">
            <v>Разработка тендерных документов для выбора подрядчиков для выполнения Годовой Рабочей Программы</v>
          </cell>
        </row>
        <row r="12">
          <cell r="A12">
            <v>1</v>
          </cell>
          <cell r="B12" t="str">
            <v>Подготовительные работы (рекогносцировка местности, сбор и анализ данных и др.).Площадь А</v>
          </cell>
        </row>
        <row r="13">
          <cell r="A13">
            <v>2</v>
          </cell>
          <cell r="B13" t="str">
            <v>Подготовительные работы (рекогносцировка местности, сбор и анализ данных и др.). Площадь Б</v>
          </cell>
        </row>
        <row r="14">
          <cell r="A14">
            <v>3</v>
          </cell>
          <cell r="B14" t="str">
            <v>Подготовительные работы (рекогносцировка местности, сбор и анализ данных и др.).Площадь С.</v>
          </cell>
        </row>
        <row r="15">
          <cell r="A15">
            <v>4</v>
          </cell>
          <cell r="B15" t="str">
            <v>Полевые гравиметрические работы масштаба 1:50000 (мобилизационные и вспомогательные работы включительно).Площадь А.</v>
          </cell>
        </row>
        <row r="16">
          <cell r="A16">
            <v>5</v>
          </cell>
          <cell r="B16" t="str">
            <v>Полевые гравиметрические работы масштаба 1:50000 (мобилизационные и вспомогательные работы включительно).Площадь Б.</v>
          </cell>
        </row>
        <row r="17">
          <cell r="A17">
            <v>6</v>
          </cell>
          <cell r="B17" t="str">
            <v>Полевые гравиметрические работы масштаба 1:50000 (мобилизационные и вспомогательные работы включительно).Площадь С.</v>
          </cell>
        </row>
        <row r="18">
          <cell r="A18">
            <v>7</v>
          </cell>
          <cell r="B18" t="str">
            <v>Полевые сейсмические работы (мобилизационные и вспомогательные работы включительно).Площадь А.</v>
          </cell>
        </row>
        <row r="19">
          <cell r="A19">
            <v>8</v>
          </cell>
          <cell r="B19" t="str">
            <v>Полевые сейсмические работы (мобилизационные и вспомогательные работы включительно).Площадь В.</v>
          </cell>
        </row>
        <row r="20">
          <cell r="A20">
            <v>9</v>
          </cell>
          <cell r="B20" t="str">
            <v>Полевые сейсмические работы (мобилизационные и вспомогательные работы включительно).Площадь С.</v>
          </cell>
        </row>
        <row r="21">
          <cell r="A21">
            <v>10</v>
          </cell>
          <cell r="B21" t="str">
            <v>Обработка (переобработка).Площадь А.</v>
          </cell>
        </row>
        <row r="22">
          <cell r="A22">
            <v>11</v>
          </cell>
          <cell r="B22" t="str">
            <v>Обработка (переобработка).Площадь Б.</v>
          </cell>
        </row>
        <row r="23">
          <cell r="A23">
            <v>12</v>
          </cell>
          <cell r="B23" t="str">
            <v>Обработка. Площадь С.</v>
          </cell>
        </row>
        <row r="24">
          <cell r="A24">
            <v>13</v>
          </cell>
          <cell r="B24" t="str">
            <v>Переобработка. Площадь С.</v>
          </cell>
        </row>
        <row r="25">
          <cell r="A25">
            <v>14</v>
          </cell>
          <cell r="B25" t="str">
            <v>Интерпретация (переинтерпретация). Площадь А.</v>
          </cell>
        </row>
        <row r="26">
          <cell r="A26">
            <v>15</v>
          </cell>
          <cell r="B26" t="str">
            <v>Интерпретация (переинтерпретация). Площадь Б</v>
          </cell>
        </row>
        <row r="27">
          <cell r="A27">
            <v>16</v>
          </cell>
          <cell r="B27" t="str">
            <v>Интерпретация (переинтерпретация). Площадь С.</v>
          </cell>
        </row>
        <row r="28">
          <cell r="A28">
            <v>17</v>
          </cell>
          <cell r="B28" t="str">
            <v>Непредвиденные затраты.Площадь А.</v>
          </cell>
        </row>
        <row r="29">
          <cell r="A29">
            <v>18</v>
          </cell>
          <cell r="B29" t="str">
            <v>Непредвиденные затраты.Площадь Б.</v>
          </cell>
        </row>
        <row r="30">
          <cell r="A30">
            <v>19</v>
          </cell>
          <cell r="B30" t="str">
            <v>Непредвиденные затраты.Площадь С.</v>
          </cell>
        </row>
        <row r="32">
          <cell r="A32" t="str">
            <v>Прямые расходы Операционной структуры</v>
          </cell>
        </row>
        <row r="33">
          <cell r="A33">
            <v>201</v>
          </cell>
          <cell r="B33" t="str">
            <v>Оплата труда</v>
          </cell>
        </row>
        <row r="34">
          <cell r="A34">
            <v>202</v>
          </cell>
          <cell r="B34" t="str">
            <v>Обязательные отчисления (на социальные фонды и т.д.)</v>
          </cell>
        </row>
        <row r="35">
          <cell r="A35">
            <v>203</v>
          </cell>
          <cell r="B35" t="str">
            <v>Аренда офиса</v>
          </cell>
        </row>
        <row r="36">
          <cell r="A36">
            <v>204</v>
          </cell>
          <cell r="B36" t="str">
            <v>Аренда жилья для сотрудников</v>
          </cell>
        </row>
        <row r="37">
          <cell r="A37">
            <v>205</v>
          </cell>
          <cell r="B37" t="str">
            <v>Консалтинг и др. услуги</v>
          </cell>
        </row>
        <row r="38">
          <cell r="A38">
            <v>206</v>
          </cell>
          <cell r="B38" t="str">
            <v>Транспортные расходы</v>
          </cell>
        </row>
        <row r="39">
          <cell r="A39">
            <v>207</v>
          </cell>
          <cell r="B39" t="str">
            <v>Услуги связи и средства связи</v>
          </cell>
        </row>
        <row r="40">
          <cell r="A40">
            <v>208</v>
          </cell>
          <cell r="B40" t="str">
            <v>Представительские расходы</v>
          </cell>
        </row>
        <row r="41">
          <cell r="A41">
            <v>209</v>
          </cell>
          <cell r="B41" t="str">
            <v>Прочие расходы (связанные с производством)</v>
          </cell>
        </row>
        <row r="42">
          <cell r="A42">
            <v>210</v>
          </cell>
          <cell r="B42" t="str">
            <v>Командировочные расходы для участника ЯННК</v>
          </cell>
        </row>
        <row r="43">
          <cell r="A43">
            <v>211</v>
          </cell>
          <cell r="B43" t="str">
            <v>Охрана офиса</v>
          </cell>
        </row>
        <row r="44">
          <cell r="A44" t="str">
            <v>Прочие расходы Операционной Структуры</v>
          </cell>
        </row>
        <row r="45">
          <cell r="A45">
            <v>301</v>
          </cell>
          <cell r="B45" t="str">
            <v>Социальная программа</v>
          </cell>
        </row>
        <row r="46">
          <cell r="A46">
            <v>302</v>
          </cell>
          <cell r="B46" t="str">
            <v>Обучение персонала</v>
          </cell>
        </row>
        <row r="47">
          <cell r="A47">
            <v>303</v>
          </cell>
          <cell r="B47" t="str">
            <v>Командировочные расходы внутри РК</v>
          </cell>
        </row>
        <row r="48">
          <cell r="A48">
            <v>304</v>
          </cell>
          <cell r="B48" t="str">
            <v>Обслуживание и ремонт рабочих станций и программного обеспечения</v>
          </cell>
        </row>
        <row r="49">
          <cell r="A49">
            <v>305</v>
          </cell>
          <cell r="B49" t="str">
            <v xml:space="preserve">Канцелярские, типограф., др. расходы </v>
          </cell>
        </row>
        <row r="50">
          <cell r="A50">
            <v>306</v>
          </cell>
          <cell r="B50" t="str">
            <v>Ремонт офиса</v>
          </cell>
        </row>
        <row r="51">
          <cell r="A51">
            <v>307</v>
          </cell>
          <cell r="B51" t="str">
            <v>Оснастка офиса</v>
          </cell>
        </row>
        <row r="52">
          <cell r="A52">
            <v>308</v>
          </cell>
          <cell r="B52" t="str">
            <v>Офисное оборудование</v>
          </cell>
        </row>
        <row r="53">
          <cell r="A53">
            <v>309</v>
          </cell>
          <cell r="B53" t="str">
            <v>Прочие расходы и затраты</v>
          </cell>
        </row>
        <row r="54">
          <cell r="A54" t="str">
            <v>Доход</v>
          </cell>
        </row>
        <row r="55">
          <cell r="A55">
            <v>401</v>
          </cell>
          <cell r="B55" t="str">
            <v>Аванс ЯННК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ion Inputs"/>
      <sheetName val="Assets Inputs"/>
      <sheetName val="Actuals Input"/>
      <sheetName val="Workings"/>
      <sheetName val="Macroeconomic Assumptions"/>
      <sheetName val="Статьи"/>
      <sheetName val="ЯНВАРЬ"/>
      <sheetName val="Сириус"/>
      <sheetName val="I. Прогноз доходов"/>
      <sheetName val="IK2001-for update_internal"/>
      <sheetName val="UNITPRICES"/>
      <sheetName val="Sprachblatt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"/>
      <sheetName val="- 1 -"/>
      <sheetName val="_ 1 _"/>
      <sheetName val="Actuals Input"/>
      <sheetName val="CPI"/>
      <sheetName val="ЯНВАРЬ"/>
      <sheetName val="Cost 99v98"/>
      <sheetName val="д.7.001"/>
      <sheetName val="TB-KZT"/>
      <sheetName val="TB USD"/>
      <sheetName val="Hidden"/>
      <sheetName val="TB"/>
      <sheetName val="Data"/>
      <sheetName val="Форма2"/>
      <sheetName val="SMSTemp"/>
      <sheetName val="VLOOKUP"/>
      <sheetName val="INPUTMASTER"/>
      <sheetName val="TRIAL BALANCE"/>
      <sheetName val="P9-BS by Co"/>
      <sheetName val="Статьи"/>
      <sheetName val="Intercompany transactions"/>
      <sheetName val="B 1"/>
      <sheetName val="I. Прогноз доход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ntory Count Sheet (2)"/>
      <sheetName val="Inventory Count Sheet"/>
      <sheetName val="Cutt-off test"/>
      <sheetName val="Central warehouse"/>
      <sheetName val="Transit warehouse"/>
      <sheetName val="Obsoletes"/>
      <sheetName val="Emergency stock,10"/>
      <sheetName val="Emergency stock,15"/>
      <sheetName val="Tickmarks"/>
      <sheetName val="Royalty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osure"/>
      <sheetName val="PP&amp;E mvt for 2003"/>
      <sheetName val="Rollfwd 2 mths all"/>
      <sheetName val="PP&amp;E mvt for 2003 - ID"/>
      <sheetName val="Rollfwd 2 mths - ID"/>
      <sheetName val="Sample size calc"/>
      <sheetName val="Additions selection"/>
      <sheetName val="Additions test"/>
      <sheetName val="Disposals selection"/>
      <sheetName val="Disposals test"/>
      <sheetName val="Depreciation test"/>
      <sheetName val="Threshold Calc"/>
      <sheetName val="122"/>
      <sheetName val="123.4"/>
      <sheetName val="XREF"/>
      <sheetName val="Tickmarks"/>
      <sheetName val="PP&amp;E mvt PBC"/>
      <sheetName val="PP&amp;E mvt 2 mths PBC"/>
      <sheetName val="PP&amp;E mvt ID 2003 PBC"/>
      <sheetName val="PP&amp;E mvt 2 mths ID-PBC"/>
      <sheetName val="PP_E mvt for 2003"/>
      <sheetName val="Добыча нефти4"/>
      <sheetName val="Äîáû÷à íåôòè4"/>
      <sheetName val="FES"/>
      <sheetName val="Форма2"/>
      <sheetName val="Worksheet in 5650 PP&amp;E movement"/>
      <sheetName val="FA register"/>
      <sheetName val="2.2 ОтклОТМ"/>
      <sheetName val="1.3.2 ОТМ"/>
      <sheetName val="Предпр"/>
      <sheetName val="ЦентрЗатр"/>
      <sheetName val="ЕдИзм"/>
      <sheetName val="14.1.2.2.(Услуги связи)"/>
      <sheetName val="7.1"/>
      <sheetName val="Transportation Services"/>
      <sheetName val="Summary"/>
      <sheetName val="Workover service"/>
      <sheetName val="Utilities Expense"/>
      <sheetName val="Royalty"/>
      <sheetName val="Собственный капитал"/>
      <sheetName val="L-1"/>
      <sheetName val="Ôîðìà2"/>
      <sheetName val="Ñîáñòâåííûé êàïèòàë"/>
      <sheetName val="Данные"/>
      <sheetName val="Test of FA Installation"/>
      <sheetName val="Additions"/>
      <sheetName val="Def"/>
      <sheetName val="- 1 -"/>
      <sheetName val="ставки"/>
      <sheetName val="VLOOKUP"/>
      <sheetName val="INPUTMASTER"/>
      <sheetName val="Book Adjustments"/>
      <sheetName val="InputTD"/>
      <sheetName val="TB"/>
      <sheetName val="Notes IS"/>
      <sheetName val="Kas FA Movement"/>
      <sheetName val="00"/>
      <sheetName val="Inventory Count Sheet"/>
      <sheetName val="July_03_Pg8"/>
      <sheetName val="Depr"/>
      <sheetName val="2_Loans to customers"/>
      <sheetName val="Financial ratios А3"/>
      <sheetName val="9"/>
      <sheetName val="2005 Social"/>
      <sheetName val="C 25"/>
      <sheetName val="Data-in"/>
      <sheetName val="Info"/>
      <sheetName val="Содержание"/>
      <sheetName val="Movements"/>
      <sheetName val="Movement"/>
      <sheetName val="P&amp;L"/>
      <sheetName val="Provisions"/>
      <sheetName val="9-1"/>
      <sheetName val="4"/>
      <sheetName val="1-1"/>
      <sheetName val="1"/>
      <sheetName val="Datasheet"/>
      <sheetName val="Capex"/>
      <sheetName val="Anlagevermögen"/>
      <sheetName val="Deferred tax"/>
      <sheetName val="Hidden"/>
      <sheetName val="FA Movement Kyrg"/>
      <sheetName val="ЛСЦ начисленное на 31.12.08"/>
      <sheetName val="ЛЛизинг начис. на 31.12.08"/>
      <sheetName val="Production_Ref Q-1-3"/>
      <sheetName val="GAAP TB 31.12.01  detail p&amp;l"/>
      <sheetName val="8082"/>
      <sheetName val="8145"/>
      <sheetName val="8200"/>
      <sheetName val="8113"/>
      <sheetName val="8140"/>
      <sheetName val="8070"/>
      <sheetName val="breakdown"/>
      <sheetName val="FA depreciation"/>
      <sheetName val="PL"/>
      <sheetName val="24"/>
      <sheetName val="8"/>
      <sheetName val="SE"/>
      <sheetName val="10"/>
      <sheetName val="7"/>
      <sheetName val="11"/>
      <sheetName val="12"/>
      <sheetName val="14"/>
      <sheetName val="16"/>
      <sheetName val="17"/>
      <sheetName val="23"/>
      <sheetName val="18"/>
      <sheetName val="6"/>
      <sheetName val="CFS"/>
      <sheetName val="21"/>
      <sheetName val="19"/>
      <sheetName val="IS"/>
      <sheetName val="General Assumptions"/>
    </sheetNames>
    <sheetDataSet>
      <sheetData sheetId="0" refreshError="1"/>
      <sheetData sheetId="1" refreshError="1">
        <row r="18">
          <cell r="R18">
            <v>-785</v>
          </cell>
        </row>
        <row r="19">
          <cell r="P19">
            <v>-534835</v>
          </cell>
        </row>
        <row r="25">
          <cell r="P25">
            <v>-24272</v>
          </cell>
        </row>
        <row r="26">
          <cell r="P26">
            <v>-8148</v>
          </cell>
        </row>
        <row r="46">
          <cell r="P46">
            <v>180009</v>
          </cell>
        </row>
        <row r="52">
          <cell r="P52">
            <v>18427</v>
          </cell>
        </row>
        <row r="53">
          <cell r="P53">
            <v>5489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 ГРНЗ"/>
      <sheetName val="бланк"/>
      <sheetName val="для цехов"/>
      <sheetName val="проект"/>
      <sheetName val="проект (2)"/>
      <sheetName val="проект (3)"/>
      <sheetName val="свод"/>
      <sheetName val="свод (2)"/>
      <sheetName val="связь"/>
      <sheetName val="канцеляр"/>
      <sheetName val="План09-12"/>
      <sheetName val="Управ"/>
      <sheetName val="АУП"/>
      <sheetName val="Управ (2)"/>
      <sheetName val="ГБ"/>
      <sheetName val="ПО НОВОМУ ШТАТНОМУ"/>
      <sheetName val="Utility"/>
      <sheetName val="34-143"/>
      <sheetName val="Справочник"/>
      <sheetName val="Sheet1"/>
      <sheetName val="Анал_ГРНЗ"/>
      <sheetName val="для_цехов"/>
      <sheetName val="проект_(2)"/>
      <sheetName val="проект_(3)"/>
      <sheetName val="свод_(2)"/>
      <sheetName val="Управ_(2)"/>
      <sheetName val="ПО_НОВОМУ_ШТАТНОМУ"/>
      <sheetName val="PP&amp;E mvt for 2003"/>
      <sheetName val="Курсы валю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КАТО"/>
      <sheetName val="Лист1"/>
      <sheetName val="Лист2"/>
      <sheetName val="Лист3"/>
      <sheetName val="Лист4"/>
      <sheetName val="Лист5"/>
      <sheetName val="расш по 146  _2_"/>
      <sheetName val="Commutations"/>
      <sheetName val="Parameters"/>
      <sheetName val="Копия Шаблон 2012 Барлык План Ф"/>
      <sheetName val="067 100 (АПП не имеющ.право) "/>
      <sheetName val="Дем прогноз"/>
      <sheetName val="бланк"/>
      <sheetName val="Тяжесть_заболевания"/>
      <sheetName val="Акколь"/>
      <sheetName val="ПО НОВОМУ ШТАТНОМУ"/>
    </sheetNames>
    <sheetDataSet>
      <sheetData sheetId="0" refreshError="1"/>
      <sheetData sheetId="1">
        <row r="1">
          <cell r="A1" t="str">
            <v>01 Республиканский бюджет</v>
          </cell>
        </row>
      </sheetData>
      <sheetData sheetId="2"/>
      <sheetData sheetId="3">
        <row r="1">
          <cell r="A1" t="str">
            <v>111 Оплата труда</v>
          </cell>
        </row>
      </sheetData>
      <sheetData sheetId="4">
        <row r="1">
          <cell r="A1" t="str">
            <v>1 Бюджет</v>
          </cell>
        </row>
      </sheetData>
      <sheetData sheetId="5">
        <row r="1">
          <cell r="A1" t="str">
            <v>01.11.11</v>
          </cell>
        </row>
      </sheetData>
      <sheetData sheetId="6">
        <row r="1">
          <cell r="A1" t="str">
            <v>01 Конкурс</v>
          </cell>
        </row>
      </sheetData>
      <sheetData sheetId="7">
        <row r="1">
          <cell r="A1" t="str">
            <v>Товар</v>
          </cell>
        </row>
      </sheetData>
      <sheetData sheetId="8" refreshError="1"/>
      <sheetData sheetId="9" refreshError="1"/>
      <sheetData sheetId="10">
        <row r="1">
          <cell r="A1">
            <v>2011</v>
          </cell>
        </row>
      </sheetData>
      <sheetData sheetId="11">
        <row r="1">
          <cell r="A1" t="str">
            <v>01 Закупки, не превышающие финансовый год</v>
          </cell>
        </row>
      </sheetData>
      <sheetData sheetId="12">
        <row r="2">
          <cell r="A2" t="str">
            <v>000</v>
          </cell>
        </row>
      </sheetData>
      <sheetData sheetId="13">
        <row r="2">
          <cell r="A2" t="str">
            <v>110000000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ЛистОтч"/>
      <sheetName val="ОборБалФормОтч"/>
      <sheetName val="Памятка по заполнению"/>
      <sheetName val="ОтчРезултФХД"/>
      <sheetName val="ОтчетДвижДенег"/>
      <sheetName val="РасхПерФормОтч"/>
      <sheetName val="ТрудФормОтч"/>
      <sheetName val="ПроизПоказ"/>
      <sheetName val="РаспрДох"/>
      <sheetName val="из сем"/>
      <sheetName val="Cost 99v98"/>
      <sheetName val="База"/>
      <sheetName val="ЯНВАРЬ"/>
      <sheetName val="Форма2"/>
      <sheetName val="Форма1"/>
      <sheetName val="ОТиТБ"/>
      <sheetName val="HKM RTC Crude costs"/>
      <sheetName val="Добыча нефти4"/>
      <sheetName val="Март"/>
      <sheetName val="Сентябрь"/>
      <sheetName val="Квартал"/>
      <sheetName val="Декабрь"/>
      <sheetName val="Ноябрь"/>
      <sheetName val="2 спец затраты-себестоимость"/>
      <sheetName val="Book Adjustments"/>
      <sheetName val="МО 0012"/>
      <sheetName val="Ввод"/>
      <sheetName val="12 из 57 АЗС"/>
      <sheetName val="  2.3.2"/>
      <sheetName val="класс"/>
      <sheetName val="СПгнг"/>
      <sheetName val="справка"/>
      <sheetName val="Дт-Кт"/>
      <sheetName val="НДПИ"/>
      <sheetName val="ведомость"/>
      <sheetName val="Sheet1"/>
      <sheetName val="Счет-ф"/>
      <sheetName val="ДДСАБ"/>
      <sheetName val="ДДСККБ"/>
      <sheetName val="FES"/>
      <sheetName val="Лист1"/>
      <sheetName val="GAAP TB 31.12.01  detail p&amp;l"/>
      <sheetName val="общ.фонд  "/>
      <sheetName val="объем работ"/>
      <sheetName val="УРНОиТК,УПТОК"/>
      <sheetName val="Лист3"/>
      <sheetName val="SMSTemp"/>
      <sheetName val="нояб 08"/>
      <sheetName val="опер.1.1.-Сырье имат."/>
      <sheetName val="опер.1.6. Топливо и ГСМ"/>
      <sheetName val="опер1.7.-Энергия"/>
      <sheetName val="опер.2.2.3.-Рем.зд. и сооруж."/>
      <sheetName val="опер.2.2.5.-Рем.нефт.обор."/>
      <sheetName val="опер.2.4.4.-Трансп.расх."/>
      <sheetName val="опер.2.4.4.2.-Перев.пасаж"/>
      <sheetName val="опер.2.4.4.3.-спецразр"/>
      <sheetName val="опер.2.5.1.1.-Дезинфекция"/>
      <sheetName val="опер.2.5.1.2.-Ком.усл."/>
      <sheetName val="опер.2.5.2.4.-Тех.дефект"/>
      <sheetName val="опер.2.5.2.5.-техобсл трансп"/>
      <sheetName val="опер.2.5.2.6.-Тех.обсл.оргтех."/>
      <sheetName val="опер.2.5.2.7-обслуж ав-ки"/>
      <sheetName val="опер.2.5.2.11.-Обсл.кондиц.хол."/>
      <sheetName val="опер.2.5.2.22тех осм"/>
      <sheetName val="опер.2.5.2.25.-Освид рем бал"/>
      <sheetName val="опер.2.5.3.-стандартизация"/>
      <sheetName val="опер.2.6.1.-Охрана объекта"/>
      <sheetName val="опер.2.7.-Охрана труда"/>
      <sheetName val="опер.2.10.2.-Связь"/>
      <sheetName val="опер.2.12.-Страхование"/>
      <sheetName val="опер.2.13.7.-Прочие услуги"/>
      <sheetName val="опер.2.13.8.-Стирка спецодежды"/>
      <sheetName val="опер.2.15.-Усл.по хранению"/>
      <sheetName val="опер.3.1.-Оплата труда и премии"/>
      <sheetName val="опер.3.1.5-6 Опл.труда -мат.п"/>
      <sheetName val="опер.3.2.-Отчисление"/>
      <sheetName val="опер.3.3.13.-Питание"/>
      <sheetName val="опер.3.4-Путевки"/>
      <sheetName val="опер.4-Амортизация"/>
      <sheetName val="опер.5-Расх.по налогам"/>
      <sheetName val="опер.6.2.-Командировочные"/>
      <sheetName val="Общ.и адм.затр.2.9.17.-Усл.тип."/>
      <sheetName val="3.5.1"/>
      <sheetName val="Об.и адм.6.7.7 подпис.на газеты"/>
      <sheetName val="нефть"/>
      <sheetName val="ппд"/>
      <sheetName val="July_03_Pg8"/>
    </sheetNames>
    <sheetDataSet>
      <sheetData sheetId="0">
        <row r="22">
          <cell r="C22" t="str">
            <v>ОАО"Казпочта"</v>
          </cell>
        </row>
      </sheetData>
      <sheetData sheetId="1">
        <row r="22">
          <cell r="C22" t="str">
            <v>ОАО"Казпочта"</v>
          </cell>
        </row>
      </sheetData>
      <sheetData sheetId="2">
        <row r="22">
          <cell r="C22" t="str">
            <v>ОАО"Казпочта"</v>
          </cell>
        </row>
      </sheetData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Б на15.02.11"/>
      <sheetName val="МБ-11"/>
      <sheetName val="ДС-11"/>
      <sheetName val="2011 для пров.договора"/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111 Оплата труда</v>
          </cell>
        </row>
        <row r="2">
          <cell r="A2" t="str">
            <v xml:space="preserve">113 Компенсационные выплаты </v>
          </cell>
        </row>
        <row r="3">
          <cell r="A3" t="str">
            <v>114 Дополнительно установленные обязательные пенсионные взносы судей и обязательные пенсионные взносы военнослужащих, сотрудников органов внутренних дел, Комитета уголовно-исполнительной системы Республики Казахстан, органов финансовой полиции и государст</v>
          </cell>
        </row>
        <row r="4">
          <cell r="A4" t="str">
            <v>121 Социальный налог</v>
          </cell>
        </row>
        <row r="5">
          <cell r="A5" t="str">
            <v>122 Социальные отчисления в Государственный фонд социального страхования</v>
          </cell>
        </row>
        <row r="6">
          <cell r="A6" t="str">
            <v xml:space="preserve">125 Взносы на обязательное страхование </v>
          </cell>
        </row>
        <row r="7">
          <cell r="A7" t="str">
            <v>131 Приобретение продуктов питания</v>
          </cell>
        </row>
        <row r="8">
          <cell r="A8" t="str">
            <v>132 Приобретение медикаментов и прочих средств медицинского назначения</v>
          </cell>
        </row>
        <row r="9">
          <cell r="A9" t="str">
            <v>134 Приобретение, пошив и ремонт предметов вещевого имущества и другого форменного и специального обмундирования</v>
          </cell>
        </row>
        <row r="10">
          <cell r="A10" t="str">
            <v>135 Приобретение особого оборудования и материалов</v>
          </cell>
        </row>
        <row r="11">
          <cell r="A11" t="str">
            <v>139 Приобретение прочих товаров</v>
          </cell>
        </row>
        <row r="12">
          <cell r="A12" t="str">
            <v>141 Оплата коммунальных услуг</v>
          </cell>
        </row>
        <row r="13">
          <cell r="A13" t="str">
            <v>142 Оплата услуг связи</v>
          </cell>
        </row>
        <row r="14">
          <cell r="A14" t="str">
            <v>143 Оплата транспортных услуг</v>
          </cell>
        </row>
        <row r="15">
          <cell r="A15" t="str">
            <v>147 Оплата аренды за помещение</v>
          </cell>
        </row>
        <row r="16">
          <cell r="A16" t="str">
            <v>148 Оплата услуг в рамках государственного социального заказа</v>
          </cell>
        </row>
        <row r="17">
          <cell r="A17" t="str">
            <v>149 Прочие услуги и работы</v>
          </cell>
        </row>
        <row r="18">
          <cell r="A18" t="str">
            <v>151 Командировки и служебные разъезды внутри страны</v>
          </cell>
        </row>
        <row r="19">
          <cell r="A19" t="str">
            <v>152 Командировки и служебные разъезды за пределы страны</v>
          </cell>
        </row>
        <row r="20">
          <cell r="A20" t="str">
            <v>153 Затраты фонда всеобщего обязательного среднего образования</v>
          </cell>
        </row>
        <row r="21">
          <cell r="A21" t="str">
            <v>155 Исполнение исполнительных документов, судебных актов</v>
          </cell>
        </row>
        <row r="22">
          <cell r="A22" t="str">
            <v>157 Особые затраты</v>
          </cell>
        </row>
        <row r="23">
          <cell r="A23" t="str">
            <v>159 Прочие текущие затраты</v>
          </cell>
        </row>
        <row r="24">
          <cell r="A24" t="str">
            <v xml:space="preserve">211 Выплаты вознаграждений  по внутренним займам </v>
          </cell>
        </row>
        <row r="25">
          <cell r="A25" t="str">
            <v>212 Выплаты вознаграждений по займам, полученным из республиканского бюджета местными исполнительными органами</v>
          </cell>
        </row>
        <row r="26">
          <cell r="A26" t="str">
            <v xml:space="preserve">213 Выплаты вознаграждений по опреациям управления рисками </v>
          </cell>
        </row>
        <row r="27">
          <cell r="A27" t="str">
            <v>221 Выплаты вознаграждений по внешним займам Правительства Республики Казахстан</v>
          </cell>
        </row>
        <row r="28">
          <cell r="A28" t="str">
            <v xml:space="preserve">311 Субсидии юридическим лицам, в том числе крестьянским (фермерским) хозяйствам </v>
          </cell>
        </row>
        <row r="29">
          <cell r="A29" t="str">
            <v>332 Трансферты физическим лицам</v>
          </cell>
        </row>
        <row r="30">
          <cell r="A30" t="str">
            <v>333 Пенсии</v>
          </cell>
        </row>
        <row r="31">
          <cell r="A31" t="str">
            <v>334 Стипендии</v>
          </cell>
        </row>
        <row r="32">
          <cell r="A32" t="str">
            <v>341 Субвенции</v>
          </cell>
        </row>
        <row r="33">
          <cell r="A33" t="str">
            <v>342 Бюджетные изъятия</v>
          </cell>
        </row>
        <row r="34">
          <cell r="A34" t="str">
            <v>349 Прочие текущие трансферты другим уровням государственного управления</v>
          </cell>
        </row>
        <row r="35">
          <cell r="A35" t="str">
            <v>351 Текущие трансферты организациям за границу</v>
          </cell>
        </row>
        <row r="36">
          <cell r="A36" t="str">
            <v>369 Различные прочие текущие трансферты</v>
          </cell>
        </row>
        <row r="37">
          <cell r="A37" t="str">
            <v>411 Приобретение товаров относящихся к основным средствам</v>
          </cell>
        </row>
        <row r="38">
          <cell r="A38" t="str">
            <v>412 Приобретение помещений, зданий и сооружений</v>
          </cell>
        </row>
        <row r="39">
          <cell r="A39" t="str">
            <v>421 Строительство зданий и сооружений</v>
          </cell>
        </row>
        <row r="40">
          <cell r="A40" t="str">
            <v>422 Строительство дорог</v>
          </cell>
        </row>
        <row r="41">
          <cell r="A41" t="str">
            <v xml:space="preserve">423 Строительство и доставка судов </v>
          </cell>
        </row>
        <row r="42">
          <cell r="A42" t="str">
            <v>431 Капитальный ремонт помещений, зданий, сооружений</v>
          </cell>
        </row>
        <row r="43">
          <cell r="A43" t="str">
            <v>432 Капитальный ремонт дорог</v>
          </cell>
        </row>
        <row r="44">
          <cell r="A44" t="str">
            <v>439 Капитальный ремонт других объектов</v>
          </cell>
        </row>
        <row r="45">
          <cell r="A45" t="str">
            <v>451 Приобретение земли</v>
          </cell>
        </row>
        <row r="46">
          <cell r="A46" t="str">
            <v>452 Приобретение нематериальных активов</v>
          </cell>
        </row>
        <row r="47">
          <cell r="A47" t="str">
            <v>461 Капитальные трансферты юридическим лицам</v>
          </cell>
        </row>
        <row r="48">
          <cell r="A48" t="str">
            <v>464 Капитальные трансферты другим уровням государственного управления</v>
          </cell>
        </row>
        <row r="49">
          <cell r="A49" t="str">
            <v>471 Капитальные трансферты международным организациям и правительствам иностранных государств</v>
          </cell>
        </row>
        <row r="50">
          <cell r="A50" t="str">
            <v>472 Капитальные трансферты на оплату обучения стипендиатов за рубежом</v>
          </cell>
        </row>
        <row r="51">
          <cell r="A51" t="str">
            <v>511 Бюджетные кредиты местным исполнительным органам</v>
          </cell>
        </row>
        <row r="52">
          <cell r="A52" t="str">
            <v>512 Бюджетные кредиты банкам-заемщикам</v>
          </cell>
        </row>
        <row r="53">
          <cell r="A53" t="str">
            <v>514 Бюджетные кредиты физическим лицам</v>
          </cell>
        </row>
        <row r="54">
          <cell r="A54" t="str">
            <v>519 Прочие внутренние бюджетные кредиты</v>
          </cell>
        </row>
        <row r="55">
          <cell r="A55" t="str">
            <v>521 Бюджетные кредиты иностранным государствам</v>
          </cell>
        </row>
        <row r="56">
          <cell r="A56" t="str">
            <v>531 Поручительство государства</v>
          </cell>
        </row>
        <row r="57">
          <cell r="A57" t="str">
            <v>541 Государственная гарантия</v>
          </cell>
        </row>
        <row r="58">
          <cell r="A58" t="str">
            <v>611 Приобретение долей участия, ценных бумаг юридических лиц</v>
          </cell>
        </row>
        <row r="59">
          <cell r="A59" t="str">
            <v>612 Формирование и увеличение уставных капиталов государственных предприятий</v>
          </cell>
        </row>
        <row r="60">
          <cell r="A60" t="str">
            <v>621 Приобретение акций международных организаций</v>
          </cell>
        </row>
        <row r="61">
          <cell r="A61" t="str">
            <v>711 Погашение основного долга перед вышестоящим бюджетом</v>
          </cell>
        </row>
        <row r="62">
          <cell r="A62" t="str">
            <v>712 Погашение основного долга по государственным эмиссионным ценным бумагам, размещенным на  внутреннем рынке</v>
          </cell>
        </row>
        <row r="63">
          <cell r="A63" t="str">
            <v>713 Погашение основного долга по внутренним договорам займа</v>
          </cell>
        </row>
        <row r="64">
          <cell r="A64" t="str">
            <v>721 Погашение основного долга по государственным эмиссионным ценным бумагам, размещенным на внешнем рынке</v>
          </cell>
        </row>
        <row r="65">
          <cell r="A65" t="str">
            <v>722 Погашение основного долга по внешним договорам займа</v>
          </cell>
        </row>
      </sheetData>
      <sheetData sheetId="8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9">
        <row r="1">
          <cell r="A1" t="str">
            <v>01.11.11</v>
          </cell>
        </row>
        <row r="2">
          <cell r="A2" t="str">
            <v>01.11.12</v>
          </cell>
        </row>
        <row r="3">
          <cell r="A3" t="str">
            <v>01.11.20</v>
          </cell>
        </row>
        <row r="4">
          <cell r="A4" t="str">
            <v>01.11.31</v>
          </cell>
        </row>
        <row r="5">
          <cell r="A5" t="str">
            <v>01.11.32</v>
          </cell>
        </row>
        <row r="6">
          <cell r="A6" t="str">
            <v>01.11.33</v>
          </cell>
        </row>
        <row r="7">
          <cell r="A7" t="str">
            <v>01.11.41</v>
          </cell>
        </row>
        <row r="8">
          <cell r="A8" t="str">
            <v>01.11.42</v>
          </cell>
        </row>
        <row r="9">
          <cell r="A9" t="str">
            <v>01.11.49</v>
          </cell>
        </row>
        <row r="10">
          <cell r="A10" t="str">
            <v>01.11.50</v>
          </cell>
        </row>
        <row r="11">
          <cell r="A11" t="str">
            <v>01.11.61</v>
          </cell>
        </row>
        <row r="12">
          <cell r="A12" t="str">
            <v>01.11.62</v>
          </cell>
        </row>
        <row r="13">
          <cell r="A13" t="str">
            <v>01.11.69</v>
          </cell>
        </row>
        <row r="14">
          <cell r="A14" t="str">
            <v>01.11.71</v>
          </cell>
        </row>
        <row r="15">
          <cell r="A15" t="str">
            <v>01.11.72</v>
          </cell>
        </row>
        <row r="16">
          <cell r="A16" t="str">
            <v>01.11.73</v>
          </cell>
        </row>
        <row r="17">
          <cell r="A17" t="str">
            <v>01.11.74</v>
          </cell>
        </row>
        <row r="18">
          <cell r="A18" t="str">
            <v>01.11.75</v>
          </cell>
        </row>
        <row r="19">
          <cell r="A19" t="str">
            <v>01.11.79</v>
          </cell>
        </row>
        <row r="20">
          <cell r="A20" t="str">
            <v>01.11.81</v>
          </cell>
        </row>
        <row r="21">
          <cell r="A21" t="str">
            <v>01.11.82</v>
          </cell>
        </row>
        <row r="22">
          <cell r="A22" t="str">
            <v>01.11.83</v>
          </cell>
        </row>
        <row r="23">
          <cell r="A23" t="str">
            <v>01.11.84</v>
          </cell>
        </row>
        <row r="24">
          <cell r="A24" t="str">
            <v>01.11.91</v>
          </cell>
        </row>
        <row r="25">
          <cell r="A25" t="str">
            <v>01.11.92</v>
          </cell>
        </row>
        <row r="26">
          <cell r="A26" t="str">
            <v>01.11.93</v>
          </cell>
        </row>
        <row r="27">
          <cell r="A27" t="str">
            <v>01.11.94</v>
          </cell>
        </row>
        <row r="28">
          <cell r="A28" t="str">
            <v>01.11.95</v>
          </cell>
        </row>
        <row r="29">
          <cell r="A29" t="str">
            <v>01.11.99</v>
          </cell>
        </row>
        <row r="30">
          <cell r="A30" t="str">
            <v>01.12.10</v>
          </cell>
        </row>
        <row r="31">
          <cell r="A31" t="str">
            <v>01.13.11</v>
          </cell>
        </row>
        <row r="32">
          <cell r="A32" t="str">
            <v>01.13.12</v>
          </cell>
        </row>
        <row r="33">
          <cell r="A33" t="str">
            <v>01.13.13</v>
          </cell>
        </row>
        <row r="34">
          <cell r="A34" t="str">
            <v>01.13.14</v>
          </cell>
        </row>
        <row r="35">
          <cell r="A35" t="str">
            <v>01.13.15</v>
          </cell>
        </row>
        <row r="36">
          <cell r="A36" t="str">
            <v>01.13.16</v>
          </cell>
        </row>
        <row r="37">
          <cell r="A37" t="str">
            <v>01.13.17</v>
          </cell>
        </row>
        <row r="38">
          <cell r="A38" t="str">
            <v>01.13.19</v>
          </cell>
        </row>
        <row r="39">
          <cell r="A39" t="str">
            <v>01.13.21</v>
          </cell>
        </row>
        <row r="40">
          <cell r="A40" t="str">
            <v>01.13.29</v>
          </cell>
        </row>
        <row r="41">
          <cell r="A41" t="str">
            <v>01.13.31</v>
          </cell>
        </row>
        <row r="42">
          <cell r="A42" t="str">
            <v>01.13.32</v>
          </cell>
        </row>
        <row r="43">
          <cell r="A43" t="str">
            <v>01.13.33</v>
          </cell>
        </row>
        <row r="44">
          <cell r="A44" t="str">
            <v>01.13.34</v>
          </cell>
        </row>
        <row r="45">
          <cell r="A45" t="str">
            <v>01.13.39</v>
          </cell>
        </row>
        <row r="46">
          <cell r="A46" t="str">
            <v>01.13.41</v>
          </cell>
        </row>
        <row r="47">
          <cell r="A47" t="str">
            <v>01.13.42</v>
          </cell>
        </row>
        <row r="48">
          <cell r="A48" t="str">
            <v>01.13.43</v>
          </cell>
        </row>
        <row r="49">
          <cell r="A49" t="str">
            <v>01.13.44</v>
          </cell>
        </row>
        <row r="50">
          <cell r="A50" t="str">
            <v>01.13.49</v>
          </cell>
        </row>
        <row r="51">
          <cell r="A51" t="str">
            <v>01.13.51</v>
          </cell>
        </row>
        <row r="52">
          <cell r="A52" t="str">
            <v>01.13.52</v>
          </cell>
        </row>
        <row r="53">
          <cell r="A53" t="str">
            <v>01.13.53</v>
          </cell>
        </row>
        <row r="54">
          <cell r="A54" t="str">
            <v>01.13.59</v>
          </cell>
        </row>
        <row r="55">
          <cell r="A55" t="str">
            <v>01.13.60</v>
          </cell>
        </row>
        <row r="56">
          <cell r="A56" t="str">
            <v>01.13.71</v>
          </cell>
        </row>
        <row r="57">
          <cell r="A57" t="str">
            <v>01.13.72</v>
          </cell>
        </row>
        <row r="58">
          <cell r="A58" t="str">
            <v>01.13.80</v>
          </cell>
        </row>
        <row r="59">
          <cell r="A59" t="str">
            <v>01.13.90</v>
          </cell>
        </row>
        <row r="60">
          <cell r="A60" t="str">
            <v>01.14.10</v>
          </cell>
        </row>
        <row r="61">
          <cell r="A61" t="str">
            <v>01.15.10</v>
          </cell>
        </row>
        <row r="62">
          <cell r="A62" t="str">
            <v>01.16.11</v>
          </cell>
        </row>
        <row r="63">
          <cell r="A63" t="str">
            <v>01.16.12</v>
          </cell>
        </row>
        <row r="64">
          <cell r="A64" t="str">
            <v>01.16.19</v>
          </cell>
        </row>
        <row r="65">
          <cell r="A65" t="str">
            <v>01.19.10</v>
          </cell>
        </row>
        <row r="66">
          <cell r="A66" t="str">
            <v>01.19.21</v>
          </cell>
        </row>
        <row r="67">
          <cell r="A67" t="str">
            <v>01.19.22</v>
          </cell>
        </row>
        <row r="68">
          <cell r="A68" t="str">
            <v>01.19.31</v>
          </cell>
        </row>
        <row r="69">
          <cell r="A69" t="str">
            <v>01.19.39</v>
          </cell>
        </row>
        <row r="70">
          <cell r="A70" t="str">
            <v>01.21.11</v>
          </cell>
        </row>
        <row r="71">
          <cell r="A71" t="str">
            <v>01.21.12</v>
          </cell>
        </row>
        <row r="72">
          <cell r="A72" t="str">
            <v>01.22.11</v>
          </cell>
        </row>
        <row r="73">
          <cell r="A73" t="str">
            <v>01.22.12</v>
          </cell>
        </row>
        <row r="74">
          <cell r="A74" t="str">
            <v>01.22.13</v>
          </cell>
        </row>
        <row r="75">
          <cell r="A75" t="str">
            <v>01.22.14</v>
          </cell>
        </row>
        <row r="76">
          <cell r="A76" t="str">
            <v>01.22.19</v>
          </cell>
        </row>
        <row r="77">
          <cell r="A77" t="str">
            <v>01.23.11</v>
          </cell>
        </row>
        <row r="78">
          <cell r="A78" t="str">
            <v>01.23.12</v>
          </cell>
        </row>
        <row r="79">
          <cell r="A79" t="str">
            <v>01.23.13</v>
          </cell>
        </row>
        <row r="80">
          <cell r="A80" t="str">
            <v>01.23.14</v>
          </cell>
        </row>
        <row r="81">
          <cell r="A81" t="str">
            <v>01.23.19</v>
          </cell>
        </row>
        <row r="82">
          <cell r="A82" t="str">
            <v>01.24.10</v>
          </cell>
        </row>
        <row r="83">
          <cell r="A83" t="str">
            <v>01.24.21</v>
          </cell>
        </row>
        <row r="84">
          <cell r="A84" t="str">
            <v>01.24.22</v>
          </cell>
        </row>
        <row r="85">
          <cell r="A85" t="str">
            <v>01.24.23</v>
          </cell>
        </row>
        <row r="86">
          <cell r="A86" t="str">
            <v>01.24.24</v>
          </cell>
        </row>
        <row r="87">
          <cell r="A87" t="str">
            <v>01.24.25</v>
          </cell>
        </row>
        <row r="88">
          <cell r="A88" t="str">
            <v>01.24.26</v>
          </cell>
        </row>
        <row r="89">
          <cell r="A89" t="str">
            <v>01.24.27</v>
          </cell>
        </row>
        <row r="90">
          <cell r="A90" t="str">
            <v>01.24.28</v>
          </cell>
        </row>
        <row r="91">
          <cell r="A91" t="str">
            <v>01.24.29</v>
          </cell>
        </row>
        <row r="92">
          <cell r="A92" t="str">
            <v>01.25.11</v>
          </cell>
        </row>
        <row r="93">
          <cell r="A93" t="str">
            <v>01.25.12</v>
          </cell>
        </row>
        <row r="94">
          <cell r="A94" t="str">
            <v>01.25.13</v>
          </cell>
        </row>
        <row r="95">
          <cell r="A95" t="str">
            <v>01.25.19</v>
          </cell>
        </row>
        <row r="96">
          <cell r="A96" t="str">
            <v>01.25.20</v>
          </cell>
        </row>
        <row r="97">
          <cell r="A97" t="str">
            <v>01.25.31</v>
          </cell>
        </row>
        <row r="98">
          <cell r="A98" t="str">
            <v>01.25.32</v>
          </cell>
        </row>
        <row r="99">
          <cell r="A99" t="str">
            <v>01.25.33</v>
          </cell>
        </row>
        <row r="100">
          <cell r="A100" t="str">
            <v>01.25.34</v>
          </cell>
        </row>
        <row r="101">
          <cell r="A101" t="str">
            <v>01.25.35</v>
          </cell>
        </row>
        <row r="102">
          <cell r="A102" t="str">
            <v>01.25.39</v>
          </cell>
        </row>
        <row r="103">
          <cell r="A103" t="str">
            <v>01.25.90</v>
          </cell>
        </row>
        <row r="104">
          <cell r="A104" t="str">
            <v>01.26.11</v>
          </cell>
        </row>
        <row r="105">
          <cell r="A105" t="str">
            <v>01.26.12</v>
          </cell>
        </row>
        <row r="106">
          <cell r="A106" t="str">
            <v>01.26.20</v>
          </cell>
        </row>
        <row r="107">
          <cell r="A107" t="str">
            <v>01.26.90</v>
          </cell>
        </row>
        <row r="108">
          <cell r="A108" t="str">
            <v>01.27.11</v>
          </cell>
        </row>
        <row r="109">
          <cell r="A109" t="str">
            <v>01.27.12</v>
          </cell>
        </row>
        <row r="110">
          <cell r="A110" t="str">
            <v>01.27.13</v>
          </cell>
        </row>
        <row r="111">
          <cell r="A111" t="str">
            <v>01.27.14</v>
          </cell>
        </row>
        <row r="112">
          <cell r="A112" t="str">
            <v>01.28.11</v>
          </cell>
        </row>
        <row r="113">
          <cell r="A113" t="str">
            <v>01.28.12</v>
          </cell>
        </row>
        <row r="114">
          <cell r="A114" t="str">
            <v>01.28.13</v>
          </cell>
        </row>
        <row r="115">
          <cell r="A115" t="str">
            <v>01.28.14</v>
          </cell>
        </row>
        <row r="116">
          <cell r="A116" t="str">
            <v>01.28.15</v>
          </cell>
        </row>
        <row r="117">
          <cell r="A117" t="str">
            <v>01.28.16</v>
          </cell>
        </row>
        <row r="118">
          <cell r="A118" t="str">
            <v>01.28.17</v>
          </cell>
        </row>
        <row r="119">
          <cell r="A119" t="str">
            <v>01.28.18</v>
          </cell>
        </row>
        <row r="120">
          <cell r="A120" t="str">
            <v>01.28.19</v>
          </cell>
        </row>
        <row r="121">
          <cell r="A121" t="str">
            <v>01.28.20</v>
          </cell>
        </row>
        <row r="122">
          <cell r="A122" t="str">
            <v>01.28.30</v>
          </cell>
        </row>
        <row r="123">
          <cell r="A123" t="str">
            <v>01.29.10</v>
          </cell>
        </row>
        <row r="124">
          <cell r="A124" t="str">
            <v>01.29.20</v>
          </cell>
        </row>
        <row r="125">
          <cell r="A125" t="str">
            <v>01.29.30</v>
          </cell>
        </row>
        <row r="126">
          <cell r="A126" t="str">
            <v>01.30.10</v>
          </cell>
        </row>
        <row r="127">
          <cell r="A127" t="str">
            <v>01.41.10</v>
          </cell>
        </row>
        <row r="128">
          <cell r="A128" t="str">
            <v>01.41.20</v>
          </cell>
        </row>
        <row r="129">
          <cell r="A129" t="str">
            <v>01.42.11</v>
          </cell>
        </row>
        <row r="130">
          <cell r="A130" t="str">
            <v>01.42.12</v>
          </cell>
        </row>
        <row r="131">
          <cell r="A131" t="str">
            <v>01.42.20</v>
          </cell>
        </row>
        <row r="132">
          <cell r="A132" t="str">
            <v>01.43.10</v>
          </cell>
        </row>
        <row r="133">
          <cell r="A133" t="str">
            <v>01.44.10</v>
          </cell>
        </row>
        <row r="134">
          <cell r="A134" t="str">
            <v>01.45.11</v>
          </cell>
        </row>
        <row r="135">
          <cell r="A135" t="str">
            <v>01.45.12</v>
          </cell>
        </row>
        <row r="136">
          <cell r="A136" t="str">
            <v>01.45.21</v>
          </cell>
        </row>
        <row r="137">
          <cell r="A137" t="str">
            <v>01.45.22</v>
          </cell>
        </row>
        <row r="138">
          <cell r="A138" t="str">
            <v>01.45.30</v>
          </cell>
        </row>
        <row r="139">
          <cell r="A139" t="str">
            <v>01.46.10</v>
          </cell>
        </row>
        <row r="140">
          <cell r="A140" t="str">
            <v>01.47.11</v>
          </cell>
        </row>
        <row r="141">
          <cell r="A141" t="str">
            <v>01.47.12</v>
          </cell>
        </row>
        <row r="142">
          <cell r="A142" t="str">
            <v>01.47.13</v>
          </cell>
        </row>
        <row r="143">
          <cell r="A143" t="str">
            <v>01.47.14</v>
          </cell>
        </row>
        <row r="144">
          <cell r="A144" t="str">
            <v>01.47.21</v>
          </cell>
        </row>
        <row r="145">
          <cell r="A145" t="str">
            <v>01.47.22</v>
          </cell>
        </row>
        <row r="146">
          <cell r="A146" t="str">
            <v>01.47.23</v>
          </cell>
        </row>
        <row r="147">
          <cell r="A147" t="str">
            <v>01.49.11</v>
          </cell>
        </row>
        <row r="148">
          <cell r="A148" t="str">
            <v>01.49.12</v>
          </cell>
        </row>
        <row r="149">
          <cell r="A149" t="str">
            <v>01.49.13</v>
          </cell>
        </row>
        <row r="150">
          <cell r="A150" t="str">
            <v>01.49.19</v>
          </cell>
        </row>
        <row r="151">
          <cell r="A151" t="str">
            <v>01.49.21</v>
          </cell>
        </row>
        <row r="152">
          <cell r="A152" t="str">
            <v>01.49.22</v>
          </cell>
        </row>
        <row r="153">
          <cell r="A153" t="str">
            <v>01.49.23</v>
          </cell>
        </row>
        <row r="154">
          <cell r="A154" t="str">
            <v>01.49.24</v>
          </cell>
        </row>
        <row r="155">
          <cell r="A155" t="str">
            <v>01.49.25</v>
          </cell>
        </row>
        <row r="156">
          <cell r="A156" t="str">
            <v>01.49.26</v>
          </cell>
        </row>
        <row r="157">
          <cell r="A157" t="str">
            <v>01.49.27</v>
          </cell>
        </row>
        <row r="158">
          <cell r="A158" t="str">
            <v>01.49.28</v>
          </cell>
        </row>
        <row r="159">
          <cell r="A159" t="str">
            <v>01.49.31</v>
          </cell>
        </row>
        <row r="160">
          <cell r="A160" t="str">
            <v>01.49.32</v>
          </cell>
        </row>
        <row r="161">
          <cell r="A161" t="str">
            <v>01.49.39</v>
          </cell>
        </row>
        <row r="162">
          <cell r="A162" t="str">
            <v>01.61.10</v>
          </cell>
        </row>
        <row r="163">
          <cell r="A163" t="str">
            <v>01.62.10</v>
          </cell>
        </row>
        <row r="164">
          <cell r="A164" t="str">
            <v>01.63.10</v>
          </cell>
        </row>
        <row r="165">
          <cell r="A165" t="str">
            <v>01.64.10</v>
          </cell>
        </row>
        <row r="166">
          <cell r="A166" t="str">
            <v>01.70.10</v>
          </cell>
        </row>
        <row r="167">
          <cell r="A167" t="str">
            <v>02.10.11</v>
          </cell>
        </row>
        <row r="168">
          <cell r="A168" t="str">
            <v>02.10.12</v>
          </cell>
        </row>
        <row r="169">
          <cell r="A169" t="str">
            <v>02.10.20</v>
          </cell>
        </row>
        <row r="170">
          <cell r="A170" t="str">
            <v>02.10.30</v>
          </cell>
        </row>
        <row r="171">
          <cell r="A171" t="str">
            <v>02.20.11</v>
          </cell>
        </row>
        <row r="172">
          <cell r="A172" t="str">
            <v>02.20.12</v>
          </cell>
        </row>
        <row r="173">
          <cell r="A173" t="str">
            <v>02.20.13</v>
          </cell>
        </row>
        <row r="174">
          <cell r="A174" t="str">
            <v>02.20.14</v>
          </cell>
        </row>
        <row r="175">
          <cell r="A175" t="str">
            <v>02.30.11</v>
          </cell>
        </row>
        <row r="176">
          <cell r="A176" t="str">
            <v>02.30.12</v>
          </cell>
        </row>
        <row r="177">
          <cell r="A177" t="str">
            <v>02.30.20</v>
          </cell>
        </row>
        <row r="178">
          <cell r="A178" t="str">
            <v>02.30.30</v>
          </cell>
        </row>
        <row r="179">
          <cell r="A179" t="str">
            <v>02.30.40</v>
          </cell>
        </row>
        <row r="180">
          <cell r="A180" t="str">
            <v>02.40.10</v>
          </cell>
        </row>
        <row r="181">
          <cell r="A181" t="str">
            <v>03.00.11</v>
          </cell>
        </row>
        <row r="182">
          <cell r="A182" t="str">
            <v>03.00.12</v>
          </cell>
        </row>
        <row r="183">
          <cell r="A183" t="str">
            <v>03.00.13</v>
          </cell>
        </row>
        <row r="184">
          <cell r="A184" t="str">
            <v>03.00.14</v>
          </cell>
        </row>
        <row r="185">
          <cell r="A185" t="str">
            <v>03.00.15</v>
          </cell>
        </row>
        <row r="186">
          <cell r="A186" t="str">
            <v>03.00.21</v>
          </cell>
        </row>
        <row r="187">
          <cell r="A187" t="str">
            <v>03.00.22</v>
          </cell>
        </row>
        <row r="188">
          <cell r="A188" t="str">
            <v>03.00.23</v>
          </cell>
        </row>
        <row r="189">
          <cell r="A189" t="str">
            <v>03.00.24</v>
          </cell>
        </row>
        <row r="190">
          <cell r="A190" t="str">
            <v>03.00.31</v>
          </cell>
        </row>
        <row r="191">
          <cell r="A191" t="str">
            <v>03.00.32</v>
          </cell>
        </row>
        <row r="192">
          <cell r="A192" t="str">
            <v>03.00.41</v>
          </cell>
        </row>
        <row r="193">
          <cell r="A193" t="str">
            <v>03.00.42</v>
          </cell>
        </row>
        <row r="194">
          <cell r="A194" t="str">
            <v>03.00.43</v>
          </cell>
        </row>
        <row r="195">
          <cell r="A195" t="str">
            <v>03.00.44</v>
          </cell>
        </row>
        <row r="196">
          <cell r="A196" t="str">
            <v>03.00.51</v>
          </cell>
        </row>
        <row r="197">
          <cell r="A197" t="str">
            <v>03.00.52</v>
          </cell>
        </row>
        <row r="198">
          <cell r="A198" t="str">
            <v>03.00.61</v>
          </cell>
        </row>
        <row r="199">
          <cell r="A199" t="str">
            <v>03.00.62</v>
          </cell>
        </row>
        <row r="200">
          <cell r="A200" t="str">
            <v>03.00.63</v>
          </cell>
        </row>
        <row r="201">
          <cell r="A201" t="str">
            <v>03.00.64</v>
          </cell>
        </row>
        <row r="202">
          <cell r="A202" t="str">
            <v>03.00.69</v>
          </cell>
        </row>
        <row r="203">
          <cell r="A203" t="str">
            <v>03.00.71</v>
          </cell>
        </row>
        <row r="204">
          <cell r="A204" t="str">
            <v>03.00.72</v>
          </cell>
        </row>
        <row r="205">
          <cell r="A205" t="str">
            <v>05.10.10</v>
          </cell>
        </row>
        <row r="206">
          <cell r="A206" t="str">
            <v>05.20.10</v>
          </cell>
        </row>
        <row r="207">
          <cell r="A207" t="str">
            <v>06.10.10</v>
          </cell>
        </row>
        <row r="208">
          <cell r="A208" t="str">
            <v>06.10.20</v>
          </cell>
        </row>
        <row r="209">
          <cell r="A209" t="str">
            <v>06.20.10</v>
          </cell>
        </row>
        <row r="210">
          <cell r="A210" t="str">
            <v>07.10.10</v>
          </cell>
        </row>
        <row r="211">
          <cell r="A211" t="str">
            <v>07.21.10</v>
          </cell>
        </row>
        <row r="212">
          <cell r="A212" t="str">
            <v>07.29.11</v>
          </cell>
        </row>
        <row r="213">
          <cell r="A213" t="str">
            <v>07.29.12</v>
          </cell>
        </row>
        <row r="214">
          <cell r="A214" t="str">
            <v>07.29.13</v>
          </cell>
        </row>
        <row r="215">
          <cell r="A215" t="str">
            <v>07.29.14</v>
          </cell>
        </row>
        <row r="216">
          <cell r="A216" t="str">
            <v>07.29.15</v>
          </cell>
        </row>
        <row r="217">
          <cell r="A217" t="str">
            <v>07.29.19</v>
          </cell>
        </row>
        <row r="218">
          <cell r="A218" t="str">
            <v>08.11.11</v>
          </cell>
        </row>
        <row r="219">
          <cell r="A219" t="str">
            <v>08.11.12</v>
          </cell>
        </row>
        <row r="220">
          <cell r="A220" t="str">
            <v>08.11.20</v>
          </cell>
        </row>
        <row r="221">
          <cell r="A221" t="str">
            <v>08.11.30</v>
          </cell>
        </row>
        <row r="222">
          <cell r="A222" t="str">
            <v>08.11.40</v>
          </cell>
        </row>
        <row r="223">
          <cell r="A223" t="str">
            <v>08.12.11</v>
          </cell>
        </row>
        <row r="224">
          <cell r="A224" t="str">
            <v>08.12.12</v>
          </cell>
        </row>
        <row r="225">
          <cell r="A225" t="str">
            <v>08.12.13</v>
          </cell>
        </row>
        <row r="226">
          <cell r="A226" t="str">
            <v>08.12.21</v>
          </cell>
        </row>
        <row r="227">
          <cell r="A227" t="str">
            <v>08.12.22</v>
          </cell>
        </row>
        <row r="228">
          <cell r="A228" t="str">
            <v>08.91.11</v>
          </cell>
        </row>
        <row r="229">
          <cell r="A229" t="str">
            <v>08.91.12</v>
          </cell>
        </row>
        <row r="230">
          <cell r="A230" t="str">
            <v>08.91.19</v>
          </cell>
        </row>
        <row r="231">
          <cell r="A231" t="str">
            <v>08.92.10</v>
          </cell>
        </row>
        <row r="232">
          <cell r="A232" t="str">
            <v>08.93.10</v>
          </cell>
        </row>
        <row r="233">
          <cell r="A233" t="str">
            <v>08.99.10</v>
          </cell>
        </row>
        <row r="234">
          <cell r="A234" t="str">
            <v>08.99.21</v>
          </cell>
        </row>
        <row r="235">
          <cell r="A235" t="str">
            <v>08.99.22</v>
          </cell>
        </row>
        <row r="236">
          <cell r="A236" t="str">
            <v>08.99.29</v>
          </cell>
        </row>
        <row r="237">
          <cell r="A237" t="str">
            <v>09.10.11</v>
          </cell>
        </row>
        <row r="238">
          <cell r="A238" t="str">
            <v>09.10.12</v>
          </cell>
        </row>
        <row r="239">
          <cell r="A239" t="str">
            <v>09.10.13</v>
          </cell>
        </row>
        <row r="240">
          <cell r="A240" t="str">
            <v>09.90.11</v>
          </cell>
        </row>
        <row r="241">
          <cell r="A241" t="str">
            <v>09.90.19</v>
          </cell>
        </row>
        <row r="242">
          <cell r="A242" t="str">
            <v>10.11.11</v>
          </cell>
        </row>
        <row r="243">
          <cell r="A243" t="str">
            <v>10.11.12</v>
          </cell>
        </row>
        <row r="244">
          <cell r="A244" t="str">
            <v>10.11.13</v>
          </cell>
        </row>
        <row r="245">
          <cell r="A245" t="str">
            <v>10.11.14</v>
          </cell>
        </row>
        <row r="246">
          <cell r="A246" t="str">
            <v>10.11.15</v>
          </cell>
        </row>
        <row r="247">
          <cell r="A247" t="str">
            <v>10.11.20</v>
          </cell>
        </row>
        <row r="248">
          <cell r="A248" t="str">
            <v>10.11.31</v>
          </cell>
        </row>
        <row r="249">
          <cell r="A249" t="str">
            <v>10.11.32</v>
          </cell>
        </row>
        <row r="250">
          <cell r="A250" t="str">
            <v>10.11.33</v>
          </cell>
        </row>
        <row r="251">
          <cell r="A251" t="str">
            <v>10.11.34</v>
          </cell>
        </row>
        <row r="252">
          <cell r="A252" t="str">
            <v>10.11.35</v>
          </cell>
        </row>
        <row r="253">
          <cell r="A253" t="str">
            <v>10.11.39</v>
          </cell>
        </row>
        <row r="254">
          <cell r="A254" t="str">
            <v>10.11.41</v>
          </cell>
        </row>
        <row r="255">
          <cell r="A255" t="str">
            <v>10.11.42</v>
          </cell>
        </row>
        <row r="256">
          <cell r="A256" t="str">
            <v>10.11.43</v>
          </cell>
        </row>
        <row r="257">
          <cell r="A257" t="str">
            <v>10.11.44</v>
          </cell>
        </row>
        <row r="258">
          <cell r="A258" t="str">
            <v>10.11.45</v>
          </cell>
        </row>
        <row r="259">
          <cell r="A259" t="str">
            <v>10.11.50</v>
          </cell>
        </row>
        <row r="260">
          <cell r="A260" t="str">
            <v>10.11.60</v>
          </cell>
        </row>
        <row r="261">
          <cell r="A261" t="str">
            <v>10.11.99</v>
          </cell>
        </row>
        <row r="262">
          <cell r="A262" t="str">
            <v>10.12.10</v>
          </cell>
        </row>
        <row r="263">
          <cell r="A263" t="str">
            <v>10.12.20</v>
          </cell>
        </row>
        <row r="264">
          <cell r="A264" t="str">
            <v>10.12.30</v>
          </cell>
        </row>
        <row r="265">
          <cell r="A265" t="str">
            <v>10.12.40</v>
          </cell>
        </row>
        <row r="266">
          <cell r="A266" t="str">
            <v>10.12.50</v>
          </cell>
        </row>
        <row r="267">
          <cell r="A267" t="str">
            <v>10.12.99</v>
          </cell>
        </row>
        <row r="268">
          <cell r="A268" t="str">
            <v>10.13.11</v>
          </cell>
        </row>
        <row r="269">
          <cell r="A269" t="str">
            <v>10.13.12</v>
          </cell>
        </row>
        <row r="270">
          <cell r="A270" t="str">
            <v>10.13.13</v>
          </cell>
        </row>
        <row r="271">
          <cell r="A271" t="str">
            <v>10.13.14</v>
          </cell>
        </row>
        <row r="272">
          <cell r="A272" t="str">
            <v>10.13.15</v>
          </cell>
        </row>
        <row r="273">
          <cell r="A273" t="str">
            <v>10.13.16</v>
          </cell>
        </row>
        <row r="274">
          <cell r="A274" t="str">
            <v>10.13.91</v>
          </cell>
        </row>
        <row r="275">
          <cell r="A275" t="str">
            <v>10.13.99</v>
          </cell>
        </row>
        <row r="276">
          <cell r="A276" t="str">
            <v>10.20.11</v>
          </cell>
        </row>
        <row r="277">
          <cell r="A277" t="str">
            <v>10.20.12</v>
          </cell>
        </row>
        <row r="278">
          <cell r="A278" t="str">
            <v>10.20.13</v>
          </cell>
        </row>
        <row r="279">
          <cell r="A279" t="str">
            <v>10.20.14</v>
          </cell>
        </row>
        <row r="280">
          <cell r="A280" t="str">
            <v>10.20.15</v>
          </cell>
        </row>
        <row r="281">
          <cell r="A281" t="str">
            <v>10.20.16</v>
          </cell>
        </row>
        <row r="282">
          <cell r="A282" t="str">
            <v>10.20.21</v>
          </cell>
        </row>
        <row r="283">
          <cell r="A283" t="str">
            <v>10.20.22</v>
          </cell>
        </row>
        <row r="284">
          <cell r="A284" t="str">
            <v>10.20.23</v>
          </cell>
        </row>
        <row r="285">
          <cell r="A285" t="str">
            <v>10.20.24</v>
          </cell>
        </row>
        <row r="286">
          <cell r="A286" t="str">
            <v>10.20.25</v>
          </cell>
        </row>
        <row r="287">
          <cell r="A287" t="str">
            <v>10.20.26</v>
          </cell>
        </row>
        <row r="288">
          <cell r="A288" t="str">
            <v>10.20.31</v>
          </cell>
        </row>
        <row r="289">
          <cell r="A289" t="str">
            <v>10.20.32</v>
          </cell>
        </row>
        <row r="290">
          <cell r="A290" t="str">
            <v>10.20.33</v>
          </cell>
        </row>
        <row r="291">
          <cell r="A291" t="str">
            <v>10.20.34</v>
          </cell>
        </row>
        <row r="292">
          <cell r="A292" t="str">
            <v>10.20.41</v>
          </cell>
        </row>
        <row r="293">
          <cell r="A293" t="str">
            <v>10.20.42</v>
          </cell>
        </row>
        <row r="294">
          <cell r="A294" t="str">
            <v>10.20.91</v>
          </cell>
        </row>
        <row r="295">
          <cell r="A295" t="str">
            <v>10.20.99</v>
          </cell>
        </row>
        <row r="296">
          <cell r="A296" t="str">
            <v>10.31.11</v>
          </cell>
        </row>
        <row r="297">
          <cell r="A297" t="str">
            <v>10.31.12</v>
          </cell>
        </row>
        <row r="298">
          <cell r="A298" t="str">
            <v>10.31.13</v>
          </cell>
        </row>
        <row r="299">
          <cell r="A299" t="str">
            <v>10.31.14</v>
          </cell>
        </row>
        <row r="300">
          <cell r="A300" t="str">
            <v>10.31.91</v>
          </cell>
        </row>
        <row r="301">
          <cell r="A301" t="str">
            <v>10.31.99</v>
          </cell>
        </row>
        <row r="302">
          <cell r="A302" t="str">
            <v>10.32.11</v>
          </cell>
        </row>
        <row r="303">
          <cell r="A303" t="str">
            <v>10.32.12</v>
          </cell>
        </row>
        <row r="304">
          <cell r="A304" t="str">
            <v>10.32.13</v>
          </cell>
        </row>
        <row r="305">
          <cell r="A305" t="str">
            <v>10.32.14</v>
          </cell>
        </row>
        <row r="306">
          <cell r="A306" t="str">
            <v>10.32.15</v>
          </cell>
        </row>
        <row r="307">
          <cell r="A307" t="str">
            <v>10.32.16</v>
          </cell>
        </row>
        <row r="308">
          <cell r="A308" t="str">
            <v>10.32.17</v>
          </cell>
        </row>
        <row r="309">
          <cell r="A309" t="str">
            <v>10.32.19</v>
          </cell>
        </row>
        <row r="310">
          <cell r="A310" t="str">
            <v>10.32.99</v>
          </cell>
        </row>
        <row r="311">
          <cell r="A311" t="str">
            <v>10.39.11</v>
          </cell>
        </row>
        <row r="312">
          <cell r="A312" t="str">
            <v>10.39.12</v>
          </cell>
        </row>
        <row r="313">
          <cell r="A313" t="str">
            <v>10.39.13</v>
          </cell>
        </row>
        <row r="314">
          <cell r="A314" t="str">
            <v>10.39.14</v>
          </cell>
        </row>
        <row r="315">
          <cell r="A315" t="str">
            <v>10.39.15</v>
          </cell>
        </row>
        <row r="316">
          <cell r="A316" t="str">
            <v>10.39.16</v>
          </cell>
        </row>
        <row r="317">
          <cell r="A317" t="str">
            <v>10.39.17</v>
          </cell>
        </row>
        <row r="318">
          <cell r="A318" t="str">
            <v>10.39.18</v>
          </cell>
        </row>
        <row r="319">
          <cell r="A319" t="str">
            <v>10.39.21</v>
          </cell>
        </row>
        <row r="320">
          <cell r="A320" t="str">
            <v>10.39.22</v>
          </cell>
        </row>
        <row r="321">
          <cell r="A321" t="str">
            <v>10.39.23</v>
          </cell>
        </row>
        <row r="322">
          <cell r="A322" t="str">
            <v>10.39.24</v>
          </cell>
        </row>
        <row r="323">
          <cell r="A323" t="str">
            <v>10.39.25</v>
          </cell>
        </row>
        <row r="324">
          <cell r="A324" t="str">
            <v>10.39.30</v>
          </cell>
        </row>
        <row r="325">
          <cell r="A325" t="str">
            <v>10.39.91</v>
          </cell>
        </row>
        <row r="326">
          <cell r="A326" t="str">
            <v>10.39.99</v>
          </cell>
        </row>
        <row r="327">
          <cell r="A327" t="str">
            <v>10.41.11</v>
          </cell>
        </row>
        <row r="328">
          <cell r="A328" t="str">
            <v>10.41.12</v>
          </cell>
        </row>
        <row r="329">
          <cell r="A329" t="str">
            <v>10.41.19</v>
          </cell>
        </row>
        <row r="330">
          <cell r="A330" t="str">
            <v>10.41.21</v>
          </cell>
        </row>
        <row r="331">
          <cell r="A331" t="str">
            <v>10.41.22</v>
          </cell>
        </row>
        <row r="332">
          <cell r="A332" t="str">
            <v>10.41.23</v>
          </cell>
        </row>
        <row r="333">
          <cell r="A333" t="str">
            <v>10.41.24</v>
          </cell>
        </row>
        <row r="334">
          <cell r="A334" t="str">
            <v>10.41.25</v>
          </cell>
        </row>
        <row r="335">
          <cell r="A335" t="str">
            <v>10.41.26</v>
          </cell>
        </row>
        <row r="336">
          <cell r="A336" t="str">
            <v>10.41.27</v>
          </cell>
        </row>
        <row r="337">
          <cell r="A337" t="str">
            <v>10.41.28</v>
          </cell>
        </row>
        <row r="338">
          <cell r="A338" t="str">
            <v>10.41.29</v>
          </cell>
        </row>
        <row r="339">
          <cell r="A339" t="str">
            <v>10.41.30</v>
          </cell>
        </row>
        <row r="340">
          <cell r="A340" t="str">
            <v>10.41.41</v>
          </cell>
        </row>
        <row r="341">
          <cell r="A341" t="str">
            <v>10.41.42</v>
          </cell>
        </row>
        <row r="342">
          <cell r="A342" t="str">
            <v>10.41.51</v>
          </cell>
        </row>
        <row r="343">
          <cell r="A343" t="str">
            <v>10.41.52</v>
          </cell>
        </row>
        <row r="344">
          <cell r="A344" t="str">
            <v>10.41.53</v>
          </cell>
        </row>
        <row r="345">
          <cell r="A345" t="str">
            <v>10.41.54</v>
          </cell>
        </row>
        <row r="346">
          <cell r="A346" t="str">
            <v>10.41.55</v>
          </cell>
        </row>
        <row r="347">
          <cell r="A347" t="str">
            <v>10.41.56</v>
          </cell>
        </row>
        <row r="348">
          <cell r="A348" t="str">
            <v>10.41.57</v>
          </cell>
        </row>
        <row r="349">
          <cell r="A349" t="str">
            <v>10.41.58</v>
          </cell>
        </row>
        <row r="350">
          <cell r="A350" t="str">
            <v>10.41.59</v>
          </cell>
        </row>
        <row r="351">
          <cell r="A351" t="str">
            <v>10.41.60</v>
          </cell>
        </row>
        <row r="352">
          <cell r="A352" t="str">
            <v>10.41.71</v>
          </cell>
        </row>
        <row r="353">
          <cell r="A353" t="str">
            <v>10.41.72</v>
          </cell>
        </row>
        <row r="354">
          <cell r="A354" t="str">
            <v>10.41.99</v>
          </cell>
        </row>
        <row r="355">
          <cell r="A355" t="str">
            <v>10.42.10</v>
          </cell>
        </row>
        <row r="356">
          <cell r="A356" t="str">
            <v>10.42.99</v>
          </cell>
        </row>
        <row r="357">
          <cell r="A357" t="str">
            <v>10.51.11</v>
          </cell>
        </row>
        <row r="358">
          <cell r="A358" t="str">
            <v>10.51.12</v>
          </cell>
        </row>
        <row r="359">
          <cell r="A359" t="str">
            <v>10.51.21</v>
          </cell>
        </row>
        <row r="360">
          <cell r="A360" t="str">
            <v>10.51.22</v>
          </cell>
        </row>
        <row r="361">
          <cell r="A361" t="str">
            <v>10.51.30</v>
          </cell>
        </row>
        <row r="362">
          <cell r="A362" t="str">
            <v>10.51.40</v>
          </cell>
        </row>
        <row r="363">
          <cell r="A363" t="str">
            <v>10.51.51</v>
          </cell>
        </row>
        <row r="364">
          <cell r="A364" t="str">
            <v>10.51.52</v>
          </cell>
        </row>
        <row r="365">
          <cell r="A365" t="str">
            <v>10.51.53</v>
          </cell>
        </row>
        <row r="366">
          <cell r="A366" t="str">
            <v>10.51.54</v>
          </cell>
        </row>
        <row r="367">
          <cell r="A367" t="str">
            <v>10.51.55</v>
          </cell>
        </row>
        <row r="368">
          <cell r="A368" t="str">
            <v>10.51.56</v>
          </cell>
        </row>
        <row r="369">
          <cell r="A369" t="str">
            <v>10.51.99</v>
          </cell>
        </row>
        <row r="370">
          <cell r="A370" t="str">
            <v>10.52.10</v>
          </cell>
        </row>
        <row r="371">
          <cell r="A371" t="str">
            <v>10.52.99</v>
          </cell>
        </row>
        <row r="372">
          <cell r="A372" t="str">
            <v>10.61.11</v>
          </cell>
        </row>
        <row r="373">
          <cell r="A373" t="str">
            <v>10.61.12</v>
          </cell>
        </row>
        <row r="374">
          <cell r="A374" t="str">
            <v>10.61.21</v>
          </cell>
        </row>
        <row r="375">
          <cell r="A375" t="str">
            <v>10.61.22</v>
          </cell>
        </row>
        <row r="376">
          <cell r="A376" t="str">
            <v>10.61.23</v>
          </cell>
        </row>
        <row r="377">
          <cell r="A377" t="str">
            <v>10.61.24</v>
          </cell>
        </row>
        <row r="378">
          <cell r="A378" t="str">
            <v>10.61.31</v>
          </cell>
        </row>
        <row r="379">
          <cell r="A379" t="str">
            <v>10.61.32</v>
          </cell>
        </row>
        <row r="380">
          <cell r="A380" t="str">
            <v>10.61.33</v>
          </cell>
        </row>
        <row r="381">
          <cell r="A381" t="str">
            <v>10.61.40</v>
          </cell>
        </row>
        <row r="382">
          <cell r="A382" t="str">
            <v>10.61.99</v>
          </cell>
        </row>
        <row r="383">
          <cell r="A383" t="str">
            <v>10.62.11</v>
          </cell>
        </row>
        <row r="384">
          <cell r="A384" t="str">
            <v>10.62.12</v>
          </cell>
        </row>
        <row r="385">
          <cell r="A385" t="str">
            <v>10.62.13</v>
          </cell>
        </row>
        <row r="386">
          <cell r="A386" t="str">
            <v>10.62.14</v>
          </cell>
        </row>
        <row r="387">
          <cell r="A387" t="str">
            <v>10.62.20</v>
          </cell>
        </row>
        <row r="388">
          <cell r="A388" t="str">
            <v>10.62.99</v>
          </cell>
        </row>
        <row r="389">
          <cell r="A389" t="str">
            <v>10.71.11</v>
          </cell>
        </row>
        <row r="390">
          <cell r="A390" t="str">
            <v>10.71.12</v>
          </cell>
        </row>
        <row r="391">
          <cell r="A391" t="str">
            <v>10.71.99</v>
          </cell>
        </row>
        <row r="392">
          <cell r="A392" t="str">
            <v>10.72.11</v>
          </cell>
        </row>
        <row r="393">
          <cell r="A393" t="str">
            <v>10.72.12</v>
          </cell>
        </row>
        <row r="394">
          <cell r="A394" t="str">
            <v>10.72.19</v>
          </cell>
        </row>
        <row r="395">
          <cell r="A395" t="str">
            <v>10.72.99</v>
          </cell>
        </row>
        <row r="396">
          <cell r="A396" t="str">
            <v>10.73.11</v>
          </cell>
        </row>
        <row r="397">
          <cell r="A397" t="str">
            <v>10.73.12</v>
          </cell>
        </row>
        <row r="398">
          <cell r="A398" t="str">
            <v>10.73.99</v>
          </cell>
        </row>
        <row r="399">
          <cell r="A399" t="str">
            <v>10.81.11</v>
          </cell>
        </row>
        <row r="400">
          <cell r="A400" t="str">
            <v>10.81.12</v>
          </cell>
        </row>
        <row r="401">
          <cell r="A401" t="str">
            <v>10.81.13</v>
          </cell>
        </row>
        <row r="402">
          <cell r="A402" t="str">
            <v>10.81.14</v>
          </cell>
        </row>
        <row r="403">
          <cell r="A403" t="str">
            <v>10.81.20</v>
          </cell>
        </row>
        <row r="404">
          <cell r="A404" t="str">
            <v>10.81.99</v>
          </cell>
        </row>
        <row r="405">
          <cell r="A405" t="str">
            <v>10.82.11</v>
          </cell>
        </row>
        <row r="406">
          <cell r="A406" t="str">
            <v>10.82.12</v>
          </cell>
        </row>
        <row r="407">
          <cell r="A407" t="str">
            <v>10.82.13</v>
          </cell>
        </row>
        <row r="408">
          <cell r="A408" t="str">
            <v>10.82.14</v>
          </cell>
        </row>
        <row r="409">
          <cell r="A409" t="str">
            <v>10.82.21</v>
          </cell>
        </row>
        <row r="410">
          <cell r="A410" t="str">
            <v>10.82.22</v>
          </cell>
        </row>
        <row r="411">
          <cell r="A411" t="str">
            <v>10.82.23</v>
          </cell>
        </row>
        <row r="412">
          <cell r="A412" t="str">
            <v>10.82.24</v>
          </cell>
        </row>
        <row r="413">
          <cell r="A413" t="str">
            <v>10.82.30</v>
          </cell>
        </row>
        <row r="414">
          <cell r="A414" t="str">
            <v>10.82.99</v>
          </cell>
        </row>
        <row r="415">
          <cell r="A415" t="str">
            <v>10.83.11</v>
          </cell>
        </row>
        <row r="416">
          <cell r="A416" t="str">
            <v>10.83.12</v>
          </cell>
        </row>
        <row r="417">
          <cell r="A417" t="str">
            <v>10.83.13</v>
          </cell>
        </row>
        <row r="418">
          <cell r="A418" t="str">
            <v>10.83.14</v>
          </cell>
        </row>
        <row r="419">
          <cell r="A419" t="str">
            <v>10.83.15</v>
          </cell>
        </row>
        <row r="420">
          <cell r="A420" t="str">
            <v>10.83.99</v>
          </cell>
        </row>
        <row r="421">
          <cell r="A421" t="str">
            <v>10.84.11</v>
          </cell>
        </row>
        <row r="422">
          <cell r="A422" t="str">
            <v>10.84.12</v>
          </cell>
        </row>
        <row r="423">
          <cell r="A423" t="str">
            <v>10.84.21</v>
          </cell>
        </row>
        <row r="424">
          <cell r="A424" t="str">
            <v>10.84.22</v>
          </cell>
        </row>
        <row r="425">
          <cell r="A425" t="str">
            <v>10.84.23</v>
          </cell>
        </row>
        <row r="426">
          <cell r="A426" t="str">
            <v>10.84.30</v>
          </cell>
        </row>
        <row r="427">
          <cell r="A427" t="str">
            <v>10.84.99</v>
          </cell>
        </row>
        <row r="428">
          <cell r="A428" t="str">
            <v>10.85.11</v>
          </cell>
        </row>
        <row r="429">
          <cell r="A429" t="str">
            <v>10.85.12</v>
          </cell>
        </row>
        <row r="430">
          <cell r="A430" t="str">
            <v>10.85.13</v>
          </cell>
        </row>
        <row r="431">
          <cell r="A431" t="str">
            <v>10.85.14</v>
          </cell>
        </row>
        <row r="432">
          <cell r="A432" t="str">
            <v>10.85.19</v>
          </cell>
        </row>
        <row r="433">
          <cell r="A433" t="str">
            <v>10.85.99</v>
          </cell>
        </row>
        <row r="434">
          <cell r="A434" t="str">
            <v>10.86.10</v>
          </cell>
        </row>
        <row r="435">
          <cell r="A435" t="str">
            <v>10.86.99</v>
          </cell>
        </row>
        <row r="436">
          <cell r="A436" t="str">
            <v>10.89.11</v>
          </cell>
        </row>
        <row r="437">
          <cell r="A437" t="str">
            <v>10.89.12</v>
          </cell>
        </row>
        <row r="438">
          <cell r="A438" t="str">
            <v>10.89.13</v>
          </cell>
        </row>
        <row r="439">
          <cell r="A439" t="str">
            <v>10.89.14</v>
          </cell>
        </row>
        <row r="440">
          <cell r="A440" t="str">
            <v>10.89.15</v>
          </cell>
        </row>
        <row r="441">
          <cell r="A441" t="str">
            <v>10.89.19</v>
          </cell>
        </row>
        <row r="442">
          <cell r="A442" t="str">
            <v>10.89.99</v>
          </cell>
        </row>
        <row r="443">
          <cell r="A443" t="str">
            <v>10.91.10</v>
          </cell>
        </row>
        <row r="444">
          <cell r="A444" t="str">
            <v>10.91.20</v>
          </cell>
        </row>
        <row r="445">
          <cell r="A445" t="str">
            <v>10.91.99</v>
          </cell>
        </row>
        <row r="446">
          <cell r="A446" t="str">
            <v>10.92.10</v>
          </cell>
        </row>
        <row r="447">
          <cell r="A447" t="str">
            <v>10.92.99</v>
          </cell>
        </row>
        <row r="448">
          <cell r="A448" t="str">
            <v>11.01.10</v>
          </cell>
        </row>
        <row r="449">
          <cell r="A449" t="str">
            <v>11.01.99</v>
          </cell>
        </row>
        <row r="450">
          <cell r="A450" t="str">
            <v>11.02.11</v>
          </cell>
        </row>
        <row r="451">
          <cell r="A451" t="str">
            <v>11.02.12</v>
          </cell>
        </row>
        <row r="452">
          <cell r="A452" t="str">
            <v>11.02.20</v>
          </cell>
        </row>
        <row r="453">
          <cell r="A453" t="str">
            <v>11.02.99</v>
          </cell>
        </row>
        <row r="454">
          <cell r="A454" t="str">
            <v>11.03.10</v>
          </cell>
        </row>
        <row r="455">
          <cell r="A455" t="str">
            <v>11.03.99</v>
          </cell>
        </row>
        <row r="456">
          <cell r="A456" t="str">
            <v>11.04.10</v>
          </cell>
        </row>
        <row r="457">
          <cell r="A457" t="str">
            <v>11.04.99</v>
          </cell>
        </row>
        <row r="458">
          <cell r="A458" t="str">
            <v>11.05.10</v>
          </cell>
        </row>
        <row r="459">
          <cell r="A459" t="str">
            <v>11.05.20</v>
          </cell>
        </row>
        <row r="460">
          <cell r="A460" t="str">
            <v>11.05.99</v>
          </cell>
        </row>
        <row r="461">
          <cell r="A461" t="str">
            <v>11.06.10</v>
          </cell>
        </row>
        <row r="462">
          <cell r="A462" t="str">
            <v>11.06.99</v>
          </cell>
        </row>
        <row r="463">
          <cell r="A463" t="str">
            <v>11.07.11</v>
          </cell>
        </row>
        <row r="464">
          <cell r="A464" t="str">
            <v>11.07.19</v>
          </cell>
        </row>
        <row r="465">
          <cell r="A465" t="str">
            <v>11.07.99</v>
          </cell>
        </row>
        <row r="466">
          <cell r="A466" t="str">
            <v>12.00.11</v>
          </cell>
        </row>
        <row r="467">
          <cell r="A467" t="str">
            <v>12.00.19</v>
          </cell>
        </row>
        <row r="468">
          <cell r="A468" t="str">
            <v>12.00.20</v>
          </cell>
        </row>
        <row r="469">
          <cell r="A469" t="str">
            <v>12.00.99</v>
          </cell>
        </row>
        <row r="470">
          <cell r="A470" t="str">
            <v>13.10.10</v>
          </cell>
        </row>
        <row r="471">
          <cell r="A471" t="str">
            <v>13.10.21</v>
          </cell>
        </row>
        <row r="472">
          <cell r="A472" t="str">
            <v>13.10.22</v>
          </cell>
        </row>
        <row r="473">
          <cell r="A473" t="str">
            <v>13.10.23</v>
          </cell>
        </row>
        <row r="474">
          <cell r="A474" t="str">
            <v>13.10.24</v>
          </cell>
        </row>
        <row r="475">
          <cell r="A475" t="str">
            <v>13.10.25</v>
          </cell>
        </row>
        <row r="476">
          <cell r="A476" t="str">
            <v>13.10.26</v>
          </cell>
        </row>
        <row r="477">
          <cell r="A477" t="str">
            <v>13.10.29</v>
          </cell>
        </row>
        <row r="478">
          <cell r="A478" t="str">
            <v>13.10.31</v>
          </cell>
        </row>
        <row r="479">
          <cell r="A479" t="str">
            <v>13.10.32</v>
          </cell>
        </row>
        <row r="480">
          <cell r="A480" t="str">
            <v>13.10.40</v>
          </cell>
        </row>
        <row r="481">
          <cell r="A481" t="str">
            <v>13.10.50</v>
          </cell>
        </row>
        <row r="482">
          <cell r="A482" t="str">
            <v>13.10.61</v>
          </cell>
        </row>
        <row r="483">
          <cell r="A483" t="str">
            <v>13.10.62</v>
          </cell>
        </row>
        <row r="484">
          <cell r="A484" t="str">
            <v>13.10.71</v>
          </cell>
        </row>
        <row r="485">
          <cell r="A485" t="str">
            <v>13.10.72</v>
          </cell>
        </row>
        <row r="486">
          <cell r="A486" t="str">
            <v>13.10.81</v>
          </cell>
        </row>
        <row r="487">
          <cell r="A487" t="str">
            <v>13.10.82</v>
          </cell>
        </row>
        <row r="488">
          <cell r="A488" t="str">
            <v>13.10.83</v>
          </cell>
        </row>
        <row r="489">
          <cell r="A489" t="str">
            <v>13.10.84</v>
          </cell>
        </row>
        <row r="490">
          <cell r="A490" t="str">
            <v>13.10.85</v>
          </cell>
        </row>
        <row r="491">
          <cell r="A491" t="str">
            <v>13.10.91</v>
          </cell>
        </row>
        <row r="492">
          <cell r="A492" t="str">
            <v>13.10.92</v>
          </cell>
        </row>
        <row r="493">
          <cell r="A493" t="str">
            <v>13.10.93</v>
          </cell>
        </row>
        <row r="494">
          <cell r="A494" t="str">
            <v>13.10.99</v>
          </cell>
        </row>
        <row r="495">
          <cell r="A495" t="str">
            <v>13.20.11</v>
          </cell>
        </row>
        <row r="496">
          <cell r="A496" t="str">
            <v>13.20.12</v>
          </cell>
        </row>
        <row r="497">
          <cell r="A497" t="str">
            <v>13.20.13</v>
          </cell>
        </row>
        <row r="498">
          <cell r="A498" t="str">
            <v>13.20.14</v>
          </cell>
        </row>
        <row r="499">
          <cell r="A499" t="str">
            <v>13.20.19</v>
          </cell>
        </row>
        <row r="500">
          <cell r="A500" t="str">
            <v>13.20.20</v>
          </cell>
        </row>
        <row r="501">
          <cell r="A501" t="str">
            <v>13.20.31</v>
          </cell>
        </row>
        <row r="502">
          <cell r="A502" t="str">
            <v>13.20.32</v>
          </cell>
        </row>
        <row r="503">
          <cell r="A503" t="str">
            <v>13.20.33</v>
          </cell>
        </row>
        <row r="504">
          <cell r="A504" t="str">
            <v>13.20.41</v>
          </cell>
        </row>
        <row r="505">
          <cell r="A505" t="str">
            <v>13.20.42</v>
          </cell>
        </row>
        <row r="506">
          <cell r="A506" t="str">
            <v>13.20.43</v>
          </cell>
        </row>
        <row r="507">
          <cell r="A507" t="str">
            <v>13.20.44</v>
          </cell>
        </row>
        <row r="508">
          <cell r="A508" t="str">
            <v>13.20.45</v>
          </cell>
        </row>
        <row r="509">
          <cell r="A509" t="str">
            <v>13.20.46</v>
          </cell>
        </row>
        <row r="510">
          <cell r="A510" t="str">
            <v>13.20.50</v>
          </cell>
        </row>
        <row r="511">
          <cell r="A511" t="str">
            <v>13.20.99</v>
          </cell>
        </row>
        <row r="512">
          <cell r="A512" t="str">
            <v>13.30.11</v>
          </cell>
        </row>
        <row r="513">
          <cell r="A513" t="str">
            <v>13.30.12</v>
          </cell>
        </row>
        <row r="514">
          <cell r="A514" t="str">
            <v>13.30.13</v>
          </cell>
        </row>
        <row r="515">
          <cell r="A515" t="str">
            <v>13.30.14</v>
          </cell>
        </row>
        <row r="516">
          <cell r="A516" t="str">
            <v>13.30.19</v>
          </cell>
        </row>
        <row r="517">
          <cell r="A517" t="str">
            <v>13.91.11</v>
          </cell>
        </row>
        <row r="518">
          <cell r="A518" t="str">
            <v>13.91.19</v>
          </cell>
        </row>
        <row r="519">
          <cell r="A519" t="str">
            <v>13.91.99</v>
          </cell>
        </row>
        <row r="520">
          <cell r="A520" t="str">
            <v>13.92.11</v>
          </cell>
        </row>
        <row r="521">
          <cell r="A521" t="str">
            <v>13.92.12</v>
          </cell>
        </row>
        <row r="522">
          <cell r="A522" t="str">
            <v>13.92.13</v>
          </cell>
        </row>
        <row r="523">
          <cell r="A523" t="str">
            <v>13.92.14</v>
          </cell>
        </row>
        <row r="524">
          <cell r="A524" t="str">
            <v>13.92.15</v>
          </cell>
        </row>
        <row r="525">
          <cell r="A525" t="str">
            <v>13.92.16</v>
          </cell>
        </row>
        <row r="526">
          <cell r="A526" t="str">
            <v>13.92.21</v>
          </cell>
        </row>
        <row r="527">
          <cell r="A527" t="str">
            <v>13.92.22</v>
          </cell>
        </row>
        <row r="528">
          <cell r="A528" t="str">
            <v>13.92.23</v>
          </cell>
        </row>
        <row r="529">
          <cell r="A529" t="str">
            <v>13.92.24</v>
          </cell>
        </row>
        <row r="530">
          <cell r="A530" t="str">
            <v>13.92.29</v>
          </cell>
        </row>
        <row r="531">
          <cell r="A531" t="str">
            <v>13.92.99</v>
          </cell>
        </row>
        <row r="532">
          <cell r="A532" t="str">
            <v>13.93.11</v>
          </cell>
        </row>
        <row r="533">
          <cell r="A533" t="str">
            <v>13.93.12</v>
          </cell>
        </row>
        <row r="534">
          <cell r="A534" t="str">
            <v>13.93.13</v>
          </cell>
        </row>
        <row r="535">
          <cell r="A535" t="str">
            <v>13.93.19</v>
          </cell>
        </row>
        <row r="536">
          <cell r="A536" t="str">
            <v>13.93.99</v>
          </cell>
        </row>
        <row r="537">
          <cell r="A537" t="str">
            <v>13.94.11</v>
          </cell>
        </row>
        <row r="538">
          <cell r="A538" t="str">
            <v>13.94.12</v>
          </cell>
        </row>
        <row r="539">
          <cell r="A539" t="str">
            <v>13.94.20</v>
          </cell>
        </row>
        <row r="540">
          <cell r="A540" t="str">
            <v>13.94.99</v>
          </cell>
        </row>
        <row r="541">
          <cell r="A541" t="str">
            <v>13.95.10</v>
          </cell>
        </row>
        <row r="542">
          <cell r="A542" t="str">
            <v>13.95.99</v>
          </cell>
        </row>
        <row r="543">
          <cell r="A543" t="str">
            <v>13.96.11</v>
          </cell>
        </row>
        <row r="544">
          <cell r="A544" t="str">
            <v>13.96.12</v>
          </cell>
        </row>
        <row r="545">
          <cell r="A545" t="str">
            <v>13.96.13</v>
          </cell>
        </row>
        <row r="546">
          <cell r="A546" t="str">
            <v>13.96.14</v>
          </cell>
        </row>
        <row r="547">
          <cell r="A547" t="str">
            <v>13.96.15</v>
          </cell>
        </row>
        <row r="548">
          <cell r="A548" t="str">
            <v>13.96.16</v>
          </cell>
        </row>
        <row r="549">
          <cell r="A549" t="str">
            <v>13.96.17</v>
          </cell>
        </row>
        <row r="550">
          <cell r="A550" t="str">
            <v>13.96.99</v>
          </cell>
        </row>
        <row r="551">
          <cell r="A551" t="str">
            <v>13.99.11</v>
          </cell>
        </row>
        <row r="552">
          <cell r="A552" t="str">
            <v>13.99.12</v>
          </cell>
        </row>
        <row r="553">
          <cell r="A553" t="str">
            <v>13.99.13</v>
          </cell>
        </row>
        <row r="554">
          <cell r="A554" t="str">
            <v>13.99.14</v>
          </cell>
        </row>
        <row r="555">
          <cell r="A555" t="str">
            <v>13.99.15</v>
          </cell>
        </row>
        <row r="556">
          <cell r="A556" t="str">
            <v>13.99.16</v>
          </cell>
        </row>
        <row r="557">
          <cell r="A557" t="str">
            <v>13.99.19</v>
          </cell>
        </row>
        <row r="558">
          <cell r="A558" t="str">
            <v>13.99.99</v>
          </cell>
        </row>
        <row r="559">
          <cell r="A559" t="str">
            <v>14.11.10</v>
          </cell>
        </row>
        <row r="560">
          <cell r="A560" t="str">
            <v>14.11.99</v>
          </cell>
        </row>
        <row r="561">
          <cell r="A561" t="str">
            <v>14.12.11</v>
          </cell>
        </row>
        <row r="562">
          <cell r="A562" t="str">
            <v>14.12.12</v>
          </cell>
        </row>
        <row r="563">
          <cell r="A563" t="str">
            <v>14.12.21</v>
          </cell>
        </row>
        <row r="564">
          <cell r="A564" t="str">
            <v>14.12.22</v>
          </cell>
        </row>
        <row r="565">
          <cell r="A565" t="str">
            <v>14.12.30</v>
          </cell>
        </row>
        <row r="566">
          <cell r="A566" t="str">
            <v>14.12.99</v>
          </cell>
        </row>
        <row r="567">
          <cell r="A567" t="str">
            <v>14.13.11</v>
          </cell>
        </row>
        <row r="568">
          <cell r="A568" t="str">
            <v>14.13.12</v>
          </cell>
        </row>
        <row r="569">
          <cell r="A569" t="str">
            <v>14.13.13</v>
          </cell>
        </row>
        <row r="570">
          <cell r="A570" t="str">
            <v>14.13.14</v>
          </cell>
        </row>
        <row r="571">
          <cell r="A571" t="str">
            <v>14.13.21</v>
          </cell>
        </row>
        <row r="572">
          <cell r="A572" t="str">
            <v>14.13.22</v>
          </cell>
        </row>
        <row r="573">
          <cell r="A573" t="str">
            <v>14.13.23</v>
          </cell>
        </row>
        <row r="574">
          <cell r="A574" t="str">
            <v>14.13.24</v>
          </cell>
        </row>
        <row r="575">
          <cell r="A575" t="str">
            <v>14.13.31</v>
          </cell>
        </row>
        <row r="576">
          <cell r="A576" t="str">
            <v>14.13.32</v>
          </cell>
        </row>
        <row r="577">
          <cell r="A577" t="str">
            <v>14.13.33</v>
          </cell>
        </row>
        <row r="578">
          <cell r="A578" t="str">
            <v>14.13.34</v>
          </cell>
        </row>
        <row r="579">
          <cell r="A579" t="str">
            <v>14.13.35</v>
          </cell>
        </row>
        <row r="580">
          <cell r="A580" t="str">
            <v>14.13.40</v>
          </cell>
        </row>
        <row r="581">
          <cell r="A581" t="str">
            <v>14.13.99</v>
          </cell>
        </row>
        <row r="582">
          <cell r="A582" t="str">
            <v>14.14.11</v>
          </cell>
        </row>
        <row r="583">
          <cell r="A583" t="str">
            <v>14.14.12</v>
          </cell>
        </row>
        <row r="584">
          <cell r="A584" t="str">
            <v>14.14.13</v>
          </cell>
        </row>
        <row r="585">
          <cell r="A585" t="str">
            <v>14.14.14</v>
          </cell>
        </row>
        <row r="586">
          <cell r="A586" t="str">
            <v>14.14.21</v>
          </cell>
        </row>
        <row r="587">
          <cell r="A587" t="str">
            <v>14.14.22</v>
          </cell>
        </row>
        <row r="588">
          <cell r="A588" t="str">
            <v>14.14.23</v>
          </cell>
        </row>
        <row r="589">
          <cell r="A589" t="str">
            <v>14.14.24</v>
          </cell>
        </row>
        <row r="590">
          <cell r="A590" t="str">
            <v>14.14.25</v>
          </cell>
        </row>
        <row r="591">
          <cell r="A591" t="str">
            <v>14.14.30</v>
          </cell>
        </row>
        <row r="592">
          <cell r="A592" t="str">
            <v>14.14.99</v>
          </cell>
        </row>
        <row r="593">
          <cell r="A593" t="str">
            <v>14.19.11</v>
          </cell>
        </row>
        <row r="594">
          <cell r="A594" t="str">
            <v>14.19.12</v>
          </cell>
        </row>
        <row r="595">
          <cell r="A595" t="str">
            <v>14.19.13</v>
          </cell>
        </row>
        <row r="596">
          <cell r="A596" t="str">
            <v>14.19.19</v>
          </cell>
        </row>
        <row r="597">
          <cell r="A597" t="str">
            <v>14.19.21</v>
          </cell>
        </row>
        <row r="598">
          <cell r="A598" t="str">
            <v>14.19.22</v>
          </cell>
        </row>
        <row r="599">
          <cell r="A599" t="str">
            <v>14.19.23</v>
          </cell>
        </row>
        <row r="600">
          <cell r="A600" t="str">
            <v>14.19.31</v>
          </cell>
        </row>
        <row r="601">
          <cell r="A601" t="str">
            <v>14.19.32</v>
          </cell>
        </row>
        <row r="602">
          <cell r="A602" t="str">
            <v>14.19.41</v>
          </cell>
        </row>
        <row r="603">
          <cell r="A603" t="str">
            <v>14.19.42</v>
          </cell>
        </row>
        <row r="604">
          <cell r="A604" t="str">
            <v>14.19.43</v>
          </cell>
        </row>
        <row r="605">
          <cell r="A605" t="str">
            <v>14.19.99</v>
          </cell>
        </row>
        <row r="606">
          <cell r="A606" t="str">
            <v>14.20.10</v>
          </cell>
        </row>
        <row r="607">
          <cell r="A607" t="str">
            <v>14.20.99</v>
          </cell>
        </row>
        <row r="608">
          <cell r="A608" t="str">
            <v>14.31.10</v>
          </cell>
        </row>
        <row r="609">
          <cell r="A609" t="str">
            <v>14.31.99</v>
          </cell>
        </row>
        <row r="610">
          <cell r="A610" t="str">
            <v>14.39.10</v>
          </cell>
        </row>
        <row r="611">
          <cell r="A611" t="str">
            <v>14.39.99</v>
          </cell>
        </row>
        <row r="612">
          <cell r="A612" t="str">
            <v>15.11.10</v>
          </cell>
        </row>
        <row r="613">
          <cell r="A613" t="str">
            <v>15.11.21</v>
          </cell>
        </row>
        <row r="614">
          <cell r="A614" t="str">
            <v>15.11.22</v>
          </cell>
        </row>
        <row r="615">
          <cell r="A615" t="str">
            <v>15.11.31</v>
          </cell>
        </row>
        <row r="616">
          <cell r="A616" t="str">
            <v>15.11.32</v>
          </cell>
        </row>
        <row r="617">
          <cell r="A617" t="str">
            <v>15.11.33</v>
          </cell>
        </row>
        <row r="618">
          <cell r="A618" t="str">
            <v>15.11.41</v>
          </cell>
        </row>
        <row r="619">
          <cell r="A619" t="str">
            <v>15.11.42</v>
          </cell>
        </row>
        <row r="620">
          <cell r="A620" t="str">
            <v>15.11.43</v>
          </cell>
        </row>
        <row r="621">
          <cell r="A621" t="str">
            <v>15.11.51</v>
          </cell>
        </row>
        <row r="622">
          <cell r="A622" t="str">
            <v>15.11.52</v>
          </cell>
        </row>
        <row r="623">
          <cell r="A623" t="str">
            <v>15.11.99</v>
          </cell>
        </row>
        <row r="624">
          <cell r="A624" t="str">
            <v>15.12.11</v>
          </cell>
        </row>
        <row r="625">
          <cell r="A625" t="str">
            <v>15.12.12</v>
          </cell>
        </row>
        <row r="626">
          <cell r="A626" t="str">
            <v>15.12.13</v>
          </cell>
        </row>
        <row r="627">
          <cell r="A627" t="str">
            <v>15.12.19</v>
          </cell>
        </row>
        <row r="628">
          <cell r="A628" t="str">
            <v>15.12.99</v>
          </cell>
        </row>
        <row r="629">
          <cell r="A629" t="str">
            <v>15.20.11</v>
          </cell>
        </row>
        <row r="630">
          <cell r="A630" t="str">
            <v>15.20.12</v>
          </cell>
        </row>
        <row r="631">
          <cell r="A631" t="str">
            <v>15.20.13</v>
          </cell>
        </row>
        <row r="632">
          <cell r="A632" t="str">
            <v>15.20.14</v>
          </cell>
        </row>
        <row r="633">
          <cell r="A633" t="str">
            <v>15.20.21</v>
          </cell>
        </row>
        <row r="634">
          <cell r="A634" t="str">
            <v>15.20.29</v>
          </cell>
        </row>
        <row r="635">
          <cell r="A635" t="str">
            <v>15.20.31</v>
          </cell>
        </row>
        <row r="636">
          <cell r="A636" t="str">
            <v>15.20.32</v>
          </cell>
        </row>
        <row r="637">
          <cell r="A637" t="str">
            <v>15.20.40</v>
          </cell>
        </row>
        <row r="638">
          <cell r="A638" t="str">
            <v>15.20.99</v>
          </cell>
        </row>
        <row r="639">
          <cell r="A639" t="str">
            <v>16.10.10</v>
          </cell>
        </row>
        <row r="640">
          <cell r="A640" t="str">
            <v>16.10.21</v>
          </cell>
        </row>
        <row r="641">
          <cell r="A641" t="str">
            <v>16.10.22</v>
          </cell>
        </row>
        <row r="642">
          <cell r="A642" t="str">
            <v>16.10.23</v>
          </cell>
        </row>
        <row r="643">
          <cell r="A643" t="str">
            <v>16.10.31</v>
          </cell>
        </row>
        <row r="644">
          <cell r="A644" t="str">
            <v>16.10.32</v>
          </cell>
        </row>
        <row r="645">
          <cell r="A645" t="str">
            <v>16.10.39</v>
          </cell>
        </row>
        <row r="646">
          <cell r="A646" t="str">
            <v>16.10.91</v>
          </cell>
        </row>
        <row r="647">
          <cell r="A647" t="str">
            <v>16.10.99</v>
          </cell>
        </row>
        <row r="648">
          <cell r="A648" t="str">
            <v>16.21.11</v>
          </cell>
        </row>
        <row r="649">
          <cell r="A649" t="str">
            <v>16.21.12</v>
          </cell>
        </row>
        <row r="650">
          <cell r="A650" t="str">
            <v>16.21.13</v>
          </cell>
        </row>
        <row r="651">
          <cell r="A651" t="str">
            <v>16.21.14</v>
          </cell>
        </row>
        <row r="652">
          <cell r="A652" t="str">
            <v>16.21.21</v>
          </cell>
        </row>
        <row r="653">
          <cell r="A653" t="str">
            <v>16.21.22</v>
          </cell>
        </row>
        <row r="654">
          <cell r="A654" t="str">
            <v>16.21.91</v>
          </cell>
        </row>
        <row r="655">
          <cell r="A655" t="str">
            <v>16.21.99</v>
          </cell>
        </row>
        <row r="656">
          <cell r="A656" t="str">
            <v>16.22.10</v>
          </cell>
        </row>
        <row r="657">
          <cell r="A657" t="str">
            <v>16.22.99</v>
          </cell>
        </row>
        <row r="658">
          <cell r="A658" t="str">
            <v>16.23.11</v>
          </cell>
        </row>
        <row r="659">
          <cell r="A659" t="str">
            <v>16.23.12</v>
          </cell>
        </row>
        <row r="660">
          <cell r="A660" t="str">
            <v>16.23.19</v>
          </cell>
        </row>
        <row r="661">
          <cell r="A661" t="str">
            <v>16.23.20</v>
          </cell>
        </row>
        <row r="662">
          <cell r="A662" t="str">
            <v>16.23.99</v>
          </cell>
        </row>
        <row r="663">
          <cell r="A663" t="str">
            <v>16.24.11</v>
          </cell>
        </row>
        <row r="664">
          <cell r="A664" t="str">
            <v>16.24.12</v>
          </cell>
        </row>
        <row r="665">
          <cell r="A665" t="str">
            <v>16.24.13</v>
          </cell>
        </row>
        <row r="666">
          <cell r="A666" t="str">
            <v>16.24.99</v>
          </cell>
        </row>
        <row r="667">
          <cell r="A667" t="str">
            <v>16.29.11</v>
          </cell>
        </row>
        <row r="668">
          <cell r="A668" t="str">
            <v>16.29.12</v>
          </cell>
        </row>
        <row r="669">
          <cell r="A669" t="str">
            <v>16.29.13</v>
          </cell>
        </row>
        <row r="670">
          <cell r="A670" t="str">
            <v>16.29.14</v>
          </cell>
        </row>
        <row r="671">
          <cell r="A671" t="str">
            <v>16.29.21</v>
          </cell>
        </row>
        <row r="672">
          <cell r="A672" t="str">
            <v>16.29.22</v>
          </cell>
        </row>
        <row r="673">
          <cell r="A673" t="str">
            <v>16.29.23</v>
          </cell>
        </row>
        <row r="674">
          <cell r="A674" t="str">
            <v>16.29.24</v>
          </cell>
        </row>
        <row r="675">
          <cell r="A675" t="str">
            <v>16.29.25</v>
          </cell>
        </row>
        <row r="676">
          <cell r="A676" t="str">
            <v>16.29.91</v>
          </cell>
        </row>
        <row r="677">
          <cell r="A677" t="str">
            <v>16.29.99</v>
          </cell>
        </row>
        <row r="678">
          <cell r="A678" t="str">
            <v>17.11.11</v>
          </cell>
        </row>
        <row r="679">
          <cell r="A679" t="str">
            <v>17.11.12</v>
          </cell>
        </row>
        <row r="680">
          <cell r="A680" t="str">
            <v>17.11.13</v>
          </cell>
        </row>
        <row r="681">
          <cell r="A681" t="str">
            <v>17.11.14</v>
          </cell>
        </row>
        <row r="682">
          <cell r="A682" t="str">
            <v>17.11.99</v>
          </cell>
        </row>
        <row r="683">
          <cell r="A683" t="str">
            <v>17.12.11</v>
          </cell>
        </row>
        <row r="684">
          <cell r="A684" t="str">
            <v>17.12.12</v>
          </cell>
        </row>
        <row r="685">
          <cell r="A685" t="str">
            <v>17.12.13</v>
          </cell>
        </row>
        <row r="686">
          <cell r="A686" t="str">
            <v>17.12.14</v>
          </cell>
        </row>
        <row r="687">
          <cell r="A687" t="str">
            <v>17.12.20</v>
          </cell>
        </row>
        <row r="688">
          <cell r="A688" t="str">
            <v>17.12.31</v>
          </cell>
        </row>
        <row r="689">
          <cell r="A689" t="str">
            <v>17.12.32</v>
          </cell>
        </row>
        <row r="690">
          <cell r="A690" t="str">
            <v>17.12.33</v>
          </cell>
        </row>
        <row r="691">
          <cell r="A691" t="str">
            <v>17.12.34</v>
          </cell>
        </row>
        <row r="692">
          <cell r="A692" t="str">
            <v>17.12.35</v>
          </cell>
        </row>
        <row r="693">
          <cell r="A693" t="str">
            <v>17.12.41</v>
          </cell>
        </row>
        <row r="694">
          <cell r="A694" t="str">
            <v>17.12.42</v>
          </cell>
        </row>
        <row r="695">
          <cell r="A695" t="str">
            <v>17.12.43</v>
          </cell>
        </row>
        <row r="696">
          <cell r="A696" t="str">
            <v>17.12.44</v>
          </cell>
        </row>
        <row r="697">
          <cell r="A697" t="str">
            <v>17.12.51</v>
          </cell>
        </row>
        <row r="698">
          <cell r="A698" t="str">
            <v>17.12.59</v>
          </cell>
        </row>
        <row r="699">
          <cell r="A699" t="str">
            <v>17.12.60</v>
          </cell>
        </row>
        <row r="700">
          <cell r="A700" t="str">
            <v>17.12.71</v>
          </cell>
        </row>
        <row r="701">
          <cell r="A701" t="str">
            <v>17.12.72</v>
          </cell>
        </row>
        <row r="702">
          <cell r="A702" t="str">
            <v>17.12.73</v>
          </cell>
        </row>
        <row r="703">
          <cell r="A703" t="str">
            <v>17.12.74</v>
          </cell>
        </row>
        <row r="704">
          <cell r="A704" t="str">
            <v>17.12.75</v>
          </cell>
        </row>
        <row r="705">
          <cell r="A705" t="str">
            <v>17.12.76</v>
          </cell>
        </row>
        <row r="706">
          <cell r="A706" t="str">
            <v>17.12.77</v>
          </cell>
        </row>
        <row r="707">
          <cell r="A707" t="str">
            <v>17.12.78</v>
          </cell>
        </row>
        <row r="708">
          <cell r="A708" t="str">
            <v>17.12.79</v>
          </cell>
        </row>
        <row r="709">
          <cell r="A709" t="str">
            <v>17.12.99</v>
          </cell>
        </row>
        <row r="710">
          <cell r="A710" t="str">
            <v>17.21.11</v>
          </cell>
        </row>
        <row r="711">
          <cell r="A711" t="str">
            <v>17.21.12</v>
          </cell>
        </row>
        <row r="712">
          <cell r="A712" t="str">
            <v>17.21.13</v>
          </cell>
        </row>
        <row r="713">
          <cell r="A713" t="str">
            <v>17.21.14</v>
          </cell>
        </row>
        <row r="714">
          <cell r="A714" t="str">
            <v>17.21.15</v>
          </cell>
        </row>
        <row r="715">
          <cell r="A715" t="str">
            <v>17.21.99</v>
          </cell>
        </row>
        <row r="716">
          <cell r="A716" t="str">
            <v>17.22.11</v>
          </cell>
        </row>
        <row r="717">
          <cell r="A717" t="str">
            <v>17.22.12</v>
          </cell>
        </row>
        <row r="718">
          <cell r="A718" t="str">
            <v>17.22.13</v>
          </cell>
        </row>
        <row r="719">
          <cell r="A719" t="str">
            <v>17.22.99</v>
          </cell>
        </row>
        <row r="720">
          <cell r="A720" t="str">
            <v>17.23.11</v>
          </cell>
        </row>
        <row r="721">
          <cell r="A721" t="str">
            <v>17.23.12</v>
          </cell>
        </row>
        <row r="722">
          <cell r="A722" t="str">
            <v>17.23.13</v>
          </cell>
        </row>
        <row r="723">
          <cell r="A723" t="str">
            <v>17.23.14</v>
          </cell>
        </row>
        <row r="724">
          <cell r="A724" t="str">
            <v>17.23.99</v>
          </cell>
        </row>
        <row r="725">
          <cell r="A725" t="str">
            <v>17.24.11</v>
          </cell>
        </row>
        <row r="726">
          <cell r="A726" t="str">
            <v>17.24.12</v>
          </cell>
        </row>
        <row r="727">
          <cell r="A727" t="str">
            <v>17.24.99</v>
          </cell>
        </row>
        <row r="728">
          <cell r="A728" t="str">
            <v>17.29.11</v>
          </cell>
        </row>
        <row r="729">
          <cell r="A729" t="str">
            <v>17.29.12</v>
          </cell>
        </row>
        <row r="730">
          <cell r="A730" t="str">
            <v>17.29.19</v>
          </cell>
        </row>
        <row r="731">
          <cell r="A731" t="str">
            <v>17.29.99</v>
          </cell>
        </row>
        <row r="732">
          <cell r="A732" t="str">
            <v>18.11.10</v>
          </cell>
        </row>
        <row r="733">
          <cell r="A733" t="str">
            <v>18.12.11</v>
          </cell>
        </row>
        <row r="734">
          <cell r="A734" t="str">
            <v>18.12.12</v>
          </cell>
        </row>
        <row r="735">
          <cell r="A735" t="str">
            <v>18.12.13</v>
          </cell>
        </row>
        <row r="736">
          <cell r="A736" t="str">
            <v>18.12.14</v>
          </cell>
        </row>
        <row r="737">
          <cell r="A737" t="str">
            <v>18.12.15</v>
          </cell>
        </row>
        <row r="738">
          <cell r="A738" t="str">
            <v>18.12.16</v>
          </cell>
        </row>
        <row r="739">
          <cell r="A739" t="str">
            <v>18.12.19</v>
          </cell>
        </row>
        <row r="740">
          <cell r="A740" t="str">
            <v>18.13.10</v>
          </cell>
        </row>
        <row r="741">
          <cell r="A741" t="str">
            <v>18.13.20</v>
          </cell>
        </row>
        <row r="742">
          <cell r="A742" t="str">
            <v>18.13.30</v>
          </cell>
        </row>
        <row r="743">
          <cell r="A743" t="str">
            <v>18.14.10</v>
          </cell>
        </row>
        <row r="744">
          <cell r="A744" t="str">
            <v>18.20.10</v>
          </cell>
        </row>
        <row r="745">
          <cell r="A745" t="str">
            <v>18.20.20</v>
          </cell>
        </row>
        <row r="746">
          <cell r="A746" t="str">
            <v>18.20.30</v>
          </cell>
        </row>
        <row r="747">
          <cell r="A747" t="str">
            <v>19.10.10</v>
          </cell>
        </row>
        <row r="748">
          <cell r="A748" t="str">
            <v>19.10.20</v>
          </cell>
        </row>
        <row r="749">
          <cell r="A749" t="str">
            <v>19.10.30</v>
          </cell>
        </row>
        <row r="750">
          <cell r="A750" t="str">
            <v>19.10.99</v>
          </cell>
        </row>
        <row r="751">
          <cell r="A751" t="str">
            <v>19.20.11</v>
          </cell>
        </row>
        <row r="752">
          <cell r="A752" t="str">
            <v>19.20.12</v>
          </cell>
        </row>
        <row r="753">
          <cell r="A753" t="str">
            <v>19.20.13</v>
          </cell>
        </row>
        <row r="754">
          <cell r="A754" t="str">
            <v>19.20.21</v>
          </cell>
        </row>
        <row r="755">
          <cell r="A755" t="str">
            <v>19.20.22</v>
          </cell>
        </row>
        <row r="756">
          <cell r="A756" t="str">
            <v>19.20.23</v>
          </cell>
        </row>
        <row r="757">
          <cell r="A757" t="str">
            <v>19.20.24</v>
          </cell>
        </row>
        <row r="758">
          <cell r="A758" t="str">
            <v>19.20.25</v>
          </cell>
        </row>
        <row r="759">
          <cell r="A759" t="str">
            <v>19.20.26</v>
          </cell>
        </row>
        <row r="760">
          <cell r="A760" t="str">
            <v>19.20.27</v>
          </cell>
        </row>
        <row r="761">
          <cell r="A761" t="str">
            <v>19.20.28</v>
          </cell>
        </row>
        <row r="762">
          <cell r="A762" t="str">
            <v>19.20.29</v>
          </cell>
        </row>
        <row r="763">
          <cell r="A763" t="str">
            <v>19.20.31</v>
          </cell>
        </row>
        <row r="764">
          <cell r="A764" t="str">
            <v>19.20.32</v>
          </cell>
        </row>
        <row r="765">
          <cell r="A765" t="str">
            <v>19.20.41</v>
          </cell>
        </row>
        <row r="766">
          <cell r="A766" t="str">
            <v>19.20.42</v>
          </cell>
        </row>
        <row r="767">
          <cell r="A767" t="str">
            <v>19.20.99</v>
          </cell>
        </row>
        <row r="768">
          <cell r="A768" t="str">
            <v>20.11.11</v>
          </cell>
        </row>
        <row r="769">
          <cell r="A769" t="str">
            <v>20.11.12</v>
          </cell>
        </row>
        <row r="770">
          <cell r="A770" t="str">
            <v>20.11.13</v>
          </cell>
        </row>
        <row r="771">
          <cell r="A771" t="str">
            <v>20.11.99</v>
          </cell>
        </row>
        <row r="772">
          <cell r="A772" t="str">
            <v>20.12.11</v>
          </cell>
        </row>
        <row r="773">
          <cell r="A773" t="str">
            <v>20.12.12</v>
          </cell>
        </row>
        <row r="774">
          <cell r="A774" t="str">
            <v>20.12.19</v>
          </cell>
        </row>
        <row r="775">
          <cell r="A775" t="str">
            <v>20.12.21</v>
          </cell>
        </row>
        <row r="776">
          <cell r="A776" t="str">
            <v>20.12.22</v>
          </cell>
        </row>
        <row r="777">
          <cell r="A777" t="str">
            <v>20.12.23</v>
          </cell>
        </row>
        <row r="778">
          <cell r="A778" t="str">
            <v>20.12.24</v>
          </cell>
        </row>
        <row r="779">
          <cell r="A779" t="str">
            <v>20.12.99</v>
          </cell>
        </row>
        <row r="780">
          <cell r="A780" t="str">
            <v>20.13.11</v>
          </cell>
        </row>
        <row r="781">
          <cell r="A781" t="str">
            <v>20.13.12</v>
          </cell>
        </row>
        <row r="782">
          <cell r="A782" t="str">
            <v>20.13.13</v>
          </cell>
        </row>
        <row r="783">
          <cell r="A783" t="str">
            <v>20.13.14</v>
          </cell>
        </row>
        <row r="784">
          <cell r="A784" t="str">
            <v>20.13.21</v>
          </cell>
        </row>
        <row r="785">
          <cell r="A785" t="str">
            <v>20.13.22</v>
          </cell>
        </row>
        <row r="786">
          <cell r="A786" t="str">
            <v>20.13.23</v>
          </cell>
        </row>
        <row r="787">
          <cell r="A787" t="str">
            <v>20.13.24</v>
          </cell>
        </row>
        <row r="788">
          <cell r="A788" t="str">
            <v>20.13.25</v>
          </cell>
        </row>
        <row r="789">
          <cell r="A789" t="str">
            <v>20.13.31</v>
          </cell>
        </row>
        <row r="790">
          <cell r="A790" t="str">
            <v>20.13.32</v>
          </cell>
        </row>
        <row r="791">
          <cell r="A791" t="str">
            <v>20.13.41</v>
          </cell>
        </row>
        <row r="792">
          <cell r="A792" t="str">
            <v>20.13.42</v>
          </cell>
        </row>
        <row r="793">
          <cell r="A793" t="str">
            <v>20.13.43</v>
          </cell>
        </row>
        <row r="794">
          <cell r="A794" t="str">
            <v>20.13.51</v>
          </cell>
        </row>
        <row r="795">
          <cell r="A795" t="str">
            <v>20.13.52</v>
          </cell>
        </row>
        <row r="796">
          <cell r="A796" t="str">
            <v>20.13.61</v>
          </cell>
        </row>
        <row r="797">
          <cell r="A797" t="str">
            <v>20.13.62</v>
          </cell>
        </row>
        <row r="798">
          <cell r="A798" t="str">
            <v>20.13.63</v>
          </cell>
        </row>
        <row r="799">
          <cell r="A799" t="str">
            <v>20.13.64</v>
          </cell>
        </row>
        <row r="800">
          <cell r="A800" t="str">
            <v>20.13.65</v>
          </cell>
        </row>
        <row r="801">
          <cell r="A801" t="str">
            <v>20.13.66</v>
          </cell>
        </row>
        <row r="802">
          <cell r="A802" t="str">
            <v>20.13.67</v>
          </cell>
        </row>
        <row r="803">
          <cell r="A803" t="str">
            <v>20.13.68</v>
          </cell>
        </row>
        <row r="804">
          <cell r="A804" t="str">
            <v>20.13.99</v>
          </cell>
        </row>
        <row r="805">
          <cell r="A805" t="str">
            <v>20.14.11</v>
          </cell>
        </row>
        <row r="806">
          <cell r="A806" t="str">
            <v>20.14.12</v>
          </cell>
        </row>
        <row r="807">
          <cell r="A807" t="str">
            <v>20.14.13</v>
          </cell>
        </row>
        <row r="808">
          <cell r="A808" t="str">
            <v>20.14.14</v>
          </cell>
        </row>
        <row r="809">
          <cell r="A809" t="str">
            <v>20.14.19</v>
          </cell>
        </row>
        <row r="810">
          <cell r="A810" t="str">
            <v>20.14.21</v>
          </cell>
        </row>
        <row r="811">
          <cell r="A811" t="str">
            <v>20.14.22</v>
          </cell>
        </row>
        <row r="812">
          <cell r="A812" t="str">
            <v>20.14.23</v>
          </cell>
        </row>
        <row r="813">
          <cell r="A813" t="str">
            <v>20.14.24</v>
          </cell>
        </row>
        <row r="814">
          <cell r="A814" t="str">
            <v>20.14.31</v>
          </cell>
        </row>
        <row r="815">
          <cell r="A815" t="str">
            <v>20.14.32</v>
          </cell>
        </row>
        <row r="816">
          <cell r="A816" t="str">
            <v>20.14.33</v>
          </cell>
        </row>
        <row r="817">
          <cell r="A817" t="str">
            <v>20.14.34</v>
          </cell>
        </row>
        <row r="818">
          <cell r="A818" t="str">
            <v>20.14.41</v>
          </cell>
        </row>
        <row r="819">
          <cell r="A819" t="str">
            <v>20.14.42</v>
          </cell>
        </row>
        <row r="820">
          <cell r="A820" t="str">
            <v>20.14.43</v>
          </cell>
        </row>
        <row r="821">
          <cell r="A821" t="str">
            <v>20.14.44</v>
          </cell>
        </row>
        <row r="822">
          <cell r="A822" t="str">
            <v>20.14.51</v>
          </cell>
        </row>
        <row r="823">
          <cell r="A823" t="str">
            <v>20.14.52</v>
          </cell>
        </row>
        <row r="824">
          <cell r="A824" t="str">
            <v>20.14.53</v>
          </cell>
        </row>
        <row r="825">
          <cell r="A825" t="str">
            <v>20.14.61</v>
          </cell>
        </row>
        <row r="826">
          <cell r="A826" t="str">
            <v>20.14.62</v>
          </cell>
        </row>
        <row r="827">
          <cell r="A827" t="str">
            <v>20.14.63</v>
          </cell>
        </row>
        <row r="828">
          <cell r="A828" t="str">
            <v>20.14.64</v>
          </cell>
        </row>
        <row r="829">
          <cell r="A829" t="str">
            <v>20.14.71</v>
          </cell>
        </row>
        <row r="830">
          <cell r="A830" t="str">
            <v>20.14.72</v>
          </cell>
        </row>
        <row r="831">
          <cell r="A831" t="str">
            <v>20.14.73</v>
          </cell>
        </row>
        <row r="832">
          <cell r="A832" t="str">
            <v>20.14.74</v>
          </cell>
        </row>
        <row r="833">
          <cell r="A833" t="str">
            <v>20.14.75</v>
          </cell>
        </row>
        <row r="834">
          <cell r="A834" t="str">
            <v>20.14.80</v>
          </cell>
        </row>
        <row r="835">
          <cell r="A835" t="str">
            <v>20.14.99</v>
          </cell>
        </row>
        <row r="836">
          <cell r="A836" t="str">
            <v>20.15.10</v>
          </cell>
        </row>
        <row r="837">
          <cell r="A837" t="str">
            <v>20.15.20</v>
          </cell>
        </row>
        <row r="838">
          <cell r="A838" t="str">
            <v>20.15.31</v>
          </cell>
        </row>
        <row r="839">
          <cell r="A839" t="str">
            <v>20.15.32</v>
          </cell>
        </row>
        <row r="840">
          <cell r="A840" t="str">
            <v>20.15.33</v>
          </cell>
        </row>
        <row r="841">
          <cell r="A841" t="str">
            <v>20.15.34</v>
          </cell>
        </row>
        <row r="842">
          <cell r="A842" t="str">
            <v>20.15.35</v>
          </cell>
        </row>
        <row r="843">
          <cell r="A843" t="str">
            <v>20.15.39</v>
          </cell>
        </row>
        <row r="844">
          <cell r="A844" t="str">
            <v>20.15.41</v>
          </cell>
        </row>
        <row r="845">
          <cell r="A845" t="str">
            <v>20.15.49</v>
          </cell>
        </row>
        <row r="846">
          <cell r="A846" t="str">
            <v>20.15.51</v>
          </cell>
        </row>
        <row r="847">
          <cell r="A847" t="str">
            <v>20.15.52</v>
          </cell>
        </row>
        <row r="848">
          <cell r="A848" t="str">
            <v>20.15.59</v>
          </cell>
        </row>
        <row r="849">
          <cell r="A849" t="str">
            <v>20.15.60</v>
          </cell>
        </row>
        <row r="850">
          <cell r="A850" t="str">
            <v>20.15.71</v>
          </cell>
        </row>
        <row r="851">
          <cell r="A851" t="str">
            <v>20.15.72</v>
          </cell>
        </row>
        <row r="852">
          <cell r="A852" t="str">
            <v>20.15.73</v>
          </cell>
        </row>
        <row r="853">
          <cell r="A853" t="str">
            <v>20.15.74</v>
          </cell>
        </row>
        <row r="854">
          <cell r="A854" t="str">
            <v>20.15.75</v>
          </cell>
        </row>
        <row r="855">
          <cell r="A855" t="str">
            <v>20.15.76</v>
          </cell>
        </row>
        <row r="856">
          <cell r="A856" t="str">
            <v>20.15.79</v>
          </cell>
        </row>
        <row r="857">
          <cell r="A857" t="str">
            <v>20.15.80</v>
          </cell>
        </row>
        <row r="858">
          <cell r="A858" t="str">
            <v>20.15.99</v>
          </cell>
        </row>
        <row r="859">
          <cell r="A859" t="str">
            <v>20.16.10</v>
          </cell>
        </row>
        <row r="860">
          <cell r="A860" t="str">
            <v>20.16.20</v>
          </cell>
        </row>
        <row r="861">
          <cell r="A861" t="str">
            <v>20.16.30</v>
          </cell>
        </row>
        <row r="862">
          <cell r="A862" t="str">
            <v>20.16.40</v>
          </cell>
        </row>
        <row r="863">
          <cell r="A863" t="str">
            <v>20.16.51</v>
          </cell>
        </row>
        <row r="864">
          <cell r="A864" t="str">
            <v>20.16.52</v>
          </cell>
        </row>
        <row r="865">
          <cell r="A865" t="str">
            <v>20.16.53</v>
          </cell>
        </row>
        <row r="866">
          <cell r="A866" t="str">
            <v>20.16.54</v>
          </cell>
        </row>
        <row r="867">
          <cell r="A867" t="str">
            <v>20.16.55</v>
          </cell>
        </row>
        <row r="868">
          <cell r="A868" t="str">
            <v>20.16.56</v>
          </cell>
        </row>
        <row r="869">
          <cell r="A869" t="str">
            <v>20.16.57</v>
          </cell>
        </row>
        <row r="870">
          <cell r="A870" t="str">
            <v>20.16.59</v>
          </cell>
        </row>
        <row r="871">
          <cell r="A871" t="str">
            <v>20.16.99</v>
          </cell>
        </row>
        <row r="872">
          <cell r="A872" t="str">
            <v>20.17.10</v>
          </cell>
        </row>
        <row r="873">
          <cell r="A873" t="str">
            <v>20.17.99</v>
          </cell>
        </row>
        <row r="874">
          <cell r="A874" t="str">
            <v>20.20.11</v>
          </cell>
        </row>
        <row r="875">
          <cell r="A875" t="str">
            <v>20.20.12</v>
          </cell>
        </row>
        <row r="876">
          <cell r="A876" t="str">
            <v>20.20.13</v>
          </cell>
        </row>
        <row r="877">
          <cell r="A877" t="str">
            <v>20.20.14</v>
          </cell>
        </row>
        <row r="878">
          <cell r="A878" t="str">
            <v>20.20.15</v>
          </cell>
        </row>
        <row r="879">
          <cell r="A879" t="str">
            <v>20.20.19</v>
          </cell>
        </row>
        <row r="880">
          <cell r="A880" t="str">
            <v>20.20.99</v>
          </cell>
        </row>
        <row r="881">
          <cell r="A881" t="str">
            <v>20.30.11</v>
          </cell>
        </row>
        <row r="882">
          <cell r="A882" t="str">
            <v>20.30.12</v>
          </cell>
        </row>
        <row r="883">
          <cell r="A883" t="str">
            <v>20.30.21</v>
          </cell>
        </row>
        <row r="884">
          <cell r="A884" t="str">
            <v>20.30.22</v>
          </cell>
        </row>
        <row r="885">
          <cell r="A885" t="str">
            <v>20.30.23</v>
          </cell>
        </row>
        <row r="886">
          <cell r="A886" t="str">
            <v>20.30.24</v>
          </cell>
        </row>
        <row r="887">
          <cell r="A887" t="str">
            <v>20.30.99</v>
          </cell>
        </row>
        <row r="888">
          <cell r="A888" t="str">
            <v>20.41.10</v>
          </cell>
        </row>
        <row r="889">
          <cell r="A889" t="str">
            <v>20.41.20</v>
          </cell>
        </row>
        <row r="890">
          <cell r="A890" t="str">
            <v>20.41.31</v>
          </cell>
        </row>
        <row r="891">
          <cell r="A891" t="str">
            <v>20.41.32</v>
          </cell>
        </row>
        <row r="892">
          <cell r="A892" t="str">
            <v>20.41.41</v>
          </cell>
        </row>
        <row r="893">
          <cell r="A893" t="str">
            <v>20.41.42</v>
          </cell>
        </row>
        <row r="894">
          <cell r="A894" t="str">
            <v>20.41.43</v>
          </cell>
        </row>
        <row r="895">
          <cell r="A895" t="str">
            <v>20.41.44</v>
          </cell>
        </row>
        <row r="896">
          <cell r="A896" t="str">
            <v>20.41.99</v>
          </cell>
        </row>
        <row r="897">
          <cell r="A897" t="str">
            <v>20.42.11</v>
          </cell>
        </row>
        <row r="898">
          <cell r="A898" t="str">
            <v>20.42.12</v>
          </cell>
        </row>
        <row r="899">
          <cell r="A899" t="str">
            <v>20.42.13</v>
          </cell>
        </row>
        <row r="900">
          <cell r="A900" t="str">
            <v>20.42.14</v>
          </cell>
        </row>
        <row r="901">
          <cell r="A901" t="str">
            <v>20.42.15</v>
          </cell>
        </row>
        <row r="902">
          <cell r="A902" t="str">
            <v>20.42.16</v>
          </cell>
        </row>
        <row r="903">
          <cell r="A903" t="str">
            <v>20.42.17</v>
          </cell>
        </row>
        <row r="904">
          <cell r="A904" t="str">
            <v>20.42.18</v>
          </cell>
        </row>
        <row r="905">
          <cell r="A905" t="str">
            <v>20.42.19</v>
          </cell>
        </row>
        <row r="906">
          <cell r="A906" t="str">
            <v>20.42.99</v>
          </cell>
        </row>
        <row r="907">
          <cell r="A907" t="str">
            <v>20.51.11</v>
          </cell>
        </row>
        <row r="908">
          <cell r="A908" t="str">
            <v>20.51.12</v>
          </cell>
        </row>
        <row r="909">
          <cell r="A909" t="str">
            <v>20.51.13</v>
          </cell>
        </row>
        <row r="910">
          <cell r="A910" t="str">
            <v>20.51.14</v>
          </cell>
        </row>
        <row r="911">
          <cell r="A911" t="str">
            <v>20.51.20</v>
          </cell>
        </row>
        <row r="912">
          <cell r="A912" t="str">
            <v>20.51.99</v>
          </cell>
        </row>
        <row r="913">
          <cell r="A913" t="str">
            <v>20.52.10</v>
          </cell>
        </row>
        <row r="914">
          <cell r="A914" t="str">
            <v>20.52.99</v>
          </cell>
        </row>
        <row r="915">
          <cell r="A915" t="str">
            <v>20.53.10</v>
          </cell>
        </row>
        <row r="916">
          <cell r="A916" t="str">
            <v>20.53.99</v>
          </cell>
        </row>
        <row r="917">
          <cell r="A917" t="str">
            <v>20.59.11</v>
          </cell>
        </row>
        <row r="918">
          <cell r="A918" t="str">
            <v>20.59.12</v>
          </cell>
        </row>
        <row r="919">
          <cell r="A919" t="str">
            <v>20.59.20</v>
          </cell>
        </row>
        <row r="920">
          <cell r="A920" t="str">
            <v>20.59.30</v>
          </cell>
        </row>
        <row r="921">
          <cell r="A921" t="str">
            <v>20.59.41</v>
          </cell>
        </row>
        <row r="922">
          <cell r="A922" t="str">
            <v>20.59.42</v>
          </cell>
        </row>
        <row r="923">
          <cell r="A923" t="str">
            <v>20.59.43</v>
          </cell>
        </row>
        <row r="924">
          <cell r="A924" t="str">
            <v>20.59.51</v>
          </cell>
        </row>
        <row r="925">
          <cell r="A925" t="str">
            <v>20.59.52</v>
          </cell>
        </row>
        <row r="926">
          <cell r="A926" t="str">
            <v>20.59.53</v>
          </cell>
        </row>
        <row r="927">
          <cell r="A927" t="str">
            <v>20.59.54</v>
          </cell>
        </row>
        <row r="928">
          <cell r="A928" t="str">
            <v>20.59.55</v>
          </cell>
        </row>
        <row r="929">
          <cell r="A929" t="str">
            <v>20.59.56</v>
          </cell>
        </row>
        <row r="930">
          <cell r="A930" t="str">
            <v>20.59.57</v>
          </cell>
        </row>
        <row r="931">
          <cell r="A931" t="str">
            <v>20.59.59</v>
          </cell>
        </row>
        <row r="932">
          <cell r="A932" t="str">
            <v>20.59.60</v>
          </cell>
        </row>
        <row r="933">
          <cell r="A933" t="str">
            <v>20.59.99</v>
          </cell>
        </row>
        <row r="934">
          <cell r="A934" t="str">
            <v>20.60.11</v>
          </cell>
        </row>
        <row r="935">
          <cell r="A935" t="str">
            <v>20.60.12</v>
          </cell>
        </row>
        <row r="936">
          <cell r="A936" t="str">
            <v>20.60.13</v>
          </cell>
        </row>
        <row r="937">
          <cell r="A937" t="str">
            <v>20.60.14</v>
          </cell>
        </row>
        <row r="938">
          <cell r="A938" t="str">
            <v>20.60.21</v>
          </cell>
        </row>
        <row r="939">
          <cell r="A939" t="str">
            <v>20.60.22</v>
          </cell>
        </row>
        <row r="940">
          <cell r="A940" t="str">
            <v>20.60.23</v>
          </cell>
        </row>
        <row r="941">
          <cell r="A941" t="str">
            <v>20.60.24</v>
          </cell>
        </row>
        <row r="942">
          <cell r="A942" t="str">
            <v>20.60.99</v>
          </cell>
        </row>
        <row r="943">
          <cell r="A943" t="str">
            <v>21.10.10</v>
          </cell>
        </row>
        <row r="944">
          <cell r="A944" t="str">
            <v>21.10.20</v>
          </cell>
        </row>
        <row r="945">
          <cell r="A945" t="str">
            <v>21.10.31</v>
          </cell>
        </row>
        <row r="946">
          <cell r="A946" t="str">
            <v>21.10.32</v>
          </cell>
        </row>
        <row r="947">
          <cell r="A947" t="str">
            <v>21.10.40</v>
          </cell>
        </row>
        <row r="948">
          <cell r="A948" t="str">
            <v>21.10.51</v>
          </cell>
        </row>
        <row r="949">
          <cell r="A949" t="str">
            <v>21.10.52</v>
          </cell>
        </row>
        <row r="950">
          <cell r="A950" t="str">
            <v>21.10.53</v>
          </cell>
        </row>
        <row r="951">
          <cell r="A951" t="str">
            <v>21.10.54</v>
          </cell>
        </row>
        <row r="952">
          <cell r="A952" t="str">
            <v>21.10.60</v>
          </cell>
        </row>
        <row r="953">
          <cell r="A953" t="str">
            <v>21.10.99</v>
          </cell>
        </row>
        <row r="954">
          <cell r="A954" t="str">
            <v>21.20.11</v>
          </cell>
        </row>
        <row r="955">
          <cell r="A955" t="str">
            <v>21.20.12</v>
          </cell>
        </row>
        <row r="956">
          <cell r="A956" t="str">
            <v>21.20.13</v>
          </cell>
        </row>
        <row r="957">
          <cell r="A957" t="str">
            <v>21.20.21</v>
          </cell>
        </row>
        <row r="958">
          <cell r="A958" t="str">
            <v>21.20.22</v>
          </cell>
        </row>
        <row r="959">
          <cell r="A959" t="str">
            <v>21.20.23</v>
          </cell>
        </row>
        <row r="960">
          <cell r="A960" t="str">
            <v>21.20.24</v>
          </cell>
        </row>
        <row r="961">
          <cell r="A961" t="str">
            <v>21.20.99</v>
          </cell>
        </row>
        <row r="962">
          <cell r="A962" t="str">
            <v>22.11.11</v>
          </cell>
        </row>
        <row r="963">
          <cell r="A963" t="str">
            <v>22.11.12</v>
          </cell>
        </row>
        <row r="964">
          <cell r="A964" t="str">
            <v>22.11.13</v>
          </cell>
        </row>
        <row r="965">
          <cell r="A965" t="str">
            <v>22.11.14</v>
          </cell>
        </row>
        <row r="966">
          <cell r="A966" t="str">
            <v>22.11.15</v>
          </cell>
        </row>
        <row r="967">
          <cell r="A967" t="str">
            <v>22.11.16</v>
          </cell>
        </row>
        <row r="968">
          <cell r="A968" t="str">
            <v>22.11.20</v>
          </cell>
        </row>
        <row r="969">
          <cell r="A969" t="str">
            <v>22.11.99</v>
          </cell>
        </row>
        <row r="970">
          <cell r="A970" t="str">
            <v>22.19.10</v>
          </cell>
        </row>
        <row r="971">
          <cell r="A971" t="str">
            <v>22.19.20</v>
          </cell>
        </row>
        <row r="972">
          <cell r="A972" t="str">
            <v>22.19.30</v>
          </cell>
        </row>
        <row r="973">
          <cell r="A973" t="str">
            <v>22.19.40</v>
          </cell>
        </row>
        <row r="974">
          <cell r="A974" t="str">
            <v>22.19.50</v>
          </cell>
        </row>
        <row r="975">
          <cell r="A975" t="str">
            <v>22.19.60</v>
          </cell>
        </row>
        <row r="976">
          <cell r="A976" t="str">
            <v>22.19.71</v>
          </cell>
        </row>
        <row r="977">
          <cell r="A977" t="str">
            <v>22.19.72</v>
          </cell>
        </row>
        <row r="978">
          <cell r="A978" t="str">
            <v>22.19.73</v>
          </cell>
        </row>
        <row r="979">
          <cell r="A979" t="str">
            <v>22.19.99</v>
          </cell>
        </row>
        <row r="980">
          <cell r="A980" t="str">
            <v>22.21.10</v>
          </cell>
        </row>
        <row r="981">
          <cell r="A981" t="str">
            <v>22.21.21</v>
          </cell>
        </row>
        <row r="982">
          <cell r="A982" t="str">
            <v>22.21.29</v>
          </cell>
        </row>
        <row r="983">
          <cell r="A983" t="str">
            <v>22.21.30</v>
          </cell>
        </row>
        <row r="984">
          <cell r="A984" t="str">
            <v>22.21.41</v>
          </cell>
        </row>
        <row r="985">
          <cell r="A985" t="str">
            <v>22.21.42</v>
          </cell>
        </row>
        <row r="986">
          <cell r="A986" t="str">
            <v>22.21.99</v>
          </cell>
        </row>
        <row r="987">
          <cell r="A987" t="str">
            <v>22.22.11</v>
          </cell>
        </row>
        <row r="988">
          <cell r="A988" t="str">
            <v>22.22.12</v>
          </cell>
        </row>
        <row r="989">
          <cell r="A989" t="str">
            <v>22.22.13</v>
          </cell>
        </row>
        <row r="990">
          <cell r="A990" t="str">
            <v>22.22.14</v>
          </cell>
        </row>
        <row r="991">
          <cell r="A991" t="str">
            <v>22.22.19</v>
          </cell>
        </row>
        <row r="992">
          <cell r="A992" t="str">
            <v>22.22.99</v>
          </cell>
        </row>
        <row r="993">
          <cell r="A993" t="str">
            <v>22.23.11</v>
          </cell>
        </row>
        <row r="994">
          <cell r="A994" t="str">
            <v>22.23.12</v>
          </cell>
        </row>
        <row r="995">
          <cell r="A995" t="str">
            <v>22.23.13</v>
          </cell>
        </row>
        <row r="996">
          <cell r="A996" t="str">
            <v>22.23.14</v>
          </cell>
        </row>
        <row r="997">
          <cell r="A997" t="str">
            <v>22.23.15</v>
          </cell>
        </row>
        <row r="998">
          <cell r="A998" t="str">
            <v>22.23.19</v>
          </cell>
        </row>
        <row r="999">
          <cell r="A999" t="str">
            <v>22.23.20</v>
          </cell>
        </row>
        <row r="1000">
          <cell r="A1000" t="str">
            <v>22.23.99</v>
          </cell>
        </row>
        <row r="1001">
          <cell r="A1001" t="str">
            <v>22.29.10</v>
          </cell>
        </row>
        <row r="1002">
          <cell r="A1002" t="str">
            <v>22.29.21</v>
          </cell>
        </row>
        <row r="1003">
          <cell r="A1003" t="str">
            <v>22.29.22</v>
          </cell>
        </row>
        <row r="1004">
          <cell r="A1004" t="str">
            <v>22.29.23</v>
          </cell>
        </row>
        <row r="1005">
          <cell r="A1005" t="str">
            <v>22.29.24</v>
          </cell>
        </row>
        <row r="1006">
          <cell r="A1006" t="str">
            <v>22.29.25</v>
          </cell>
        </row>
        <row r="1007">
          <cell r="A1007" t="str">
            <v>22.29.26</v>
          </cell>
        </row>
        <row r="1008">
          <cell r="A1008" t="str">
            <v>22.29.29</v>
          </cell>
        </row>
        <row r="1009">
          <cell r="A1009" t="str">
            <v>22.29.91</v>
          </cell>
        </row>
        <row r="1010">
          <cell r="A1010" t="str">
            <v>22.29.99</v>
          </cell>
        </row>
        <row r="1011">
          <cell r="A1011" t="str">
            <v>23.11.11</v>
          </cell>
        </row>
        <row r="1012">
          <cell r="A1012" t="str">
            <v>23.11.12</v>
          </cell>
        </row>
        <row r="1013">
          <cell r="A1013" t="str">
            <v>23.11.99</v>
          </cell>
        </row>
        <row r="1014">
          <cell r="A1014" t="str">
            <v>23.12.11</v>
          </cell>
        </row>
        <row r="1015">
          <cell r="A1015" t="str">
            <v>23.12.12</v>
          </cell>
        </row>
        <row r="1016">
          <cell r="A1016" t="str">
            <v>23.12.13</v>
          </cell>
        </row>
        <row r="1017">
          <cell r="A1017" t="str">
            <v>23.12.99</v>
          </cell>
        </row>
        <row r="1018">
          <cell r="A1018" t="str">
            <v>23.13.11</v>
          </cell>
        </row>
        <row r="1019">
          <cell r="A1019" t="str">
            <v>23.13.12</v>
          </cell>
        </row>
        <row r="1020">
          <cell r="A1020" t="str">
            <v>23.13.13</v>
          </cell>
        </row>
        <row r="1021">
          <cell r="A1021" t="str">
            <v>23.13.14</v>
          </cell>
        </row>
        <row r="1022">
          <cell r="A1022" t="str">
            <v>23.13.91</v>
          </cell>
        </row>
        <row r="1023">
          <cell r="A1023" t="str">
            <v>23.13.92</v>
          </cell>
        </row>
        <row r="1024">
          <cell r="A1024" t="str">
            <v>23.13.99</v>
          </cell>
        </row>
        <row r="1025">
          <cell r="A1025" t="str">
            <v>23.14.11</v>
          </cell>
        </row>
        <row r="1026">
          <cell r="A1026" t="str">
            <v>23.14.12</v>
          </cell>
        </row>
        <row r="1027">
          <cell r="A1027" t="str">
            <v>23.14.99</v>
          </cell>
        </row>
        <row r="1028">
          <cell r="A1028" t="str">
            <v>23.19.11</v>
          </cell>
        </row>
        <row r="1029">
          <cell r="A1029" t="str">
            <v>23.19.12</v>
          </cell>
        </row>
        <row r="1030">
          <cell r="A1030" t="str">
            <v>23.19.21</v>
          </cell>
        </row>
        <row r="1031">
          <cell r="A1031" t="str">
            <v>23.19.22</v>
          </cell>
        </row>
        <row r="1032">
          <cell r="A1032" t="str">
            <v>23.19.23</v>
          </cell>
        </row>
        <row r="1033">
          <cell r="A1033" t="str">
            <v>23.19.24</v>
          </cell>
        </row>
        <row r="1034">
          <cell r="A1034" t="str">
            <v>23.19.25</v>
          </cell>
        </row>
        <row r="1035">
          <cell r="A1035" t="str">
            <v>23.19.26</v>
          </cell>
        </row>
        <row r="1036">
          <cell r="A1036" t="str">
            <v>23.19.91</v>
          </cell>
        </row>
        <row r="1037">
          <cell r="A1037" t="str">
            <v>23.19.99</v>
          </cell>
        </row>
        <row r="1038">
          <cell r="A1038" t="str">
            <v>23.20.11</v>
          </cell>
        </row>
        <row r="1039">
          <cell r="A1039" t="str">
            <v>23.20.12</v>
          </cell>
        </row>
        <row r="1040">
          <cell r="A1040" t="str">
            <v>23.20.13</v>
          </cell>
        </row>
        <row r="1041">
          <cell r="A1041" t="str">
            <v>23.20.14</v>
          </cell>
        </row>
        <row r="1042">
          <cell r="A1042" t="str">
            <v>23.20.99</v>
          </cell>
        </row>
        <row r="1043">
          <cell r="A1043" t="str">
            <v>23.31.10</v>
          </cell>
        </row>
        <row r="1044">
          <cell r="A1044" t="str">
            <v>23.31.99</v>
          </cell>
        </row>
        <row r="1045">
          <cell r="A1045" t="str">
            <v>23.32.11</v>
          </cell>
        </row>
        <row r="1046">
          <cell r="A1046" t="str">
            <v>23.32.12</v>
          </cell>
        </row>
        <row r="1047">
          <cell r="A1047" t="str">
            <v>23.32.13</v>
          </cell>
        </row>
        <row r="1048">
          <cell r="A1048" t="str">
            <v>23.32.99</v>
          </cell>
        </row>
        <row r="1049">
          <cell r="A1049" t="str">
            <v>23.41.11</v>
          </cell>
        </row>
        <row r="1050">
          <cell r="A1050" t="str">
            <v>23.41.12</v>
          </cell>
        </row>
        <row r="1051">
          <cell r="A1051" t="str">
            <v>23.41.13</v>
          </cell>
        </row>
        <row r="1052">
          <cell r="A1052" t="str">
            <v>23.41.99</v>
          </cell>
        </row>
        <row r="1053">
          <cell r="A1053" t="str">
            <v>23.42.10</v>
          </cell>
        </row>
        <row r="1054">
          <cell r="A1054" t="str">
            <v>23.42.99</v>
          </cell>
        </row>
        <row r="1055">
          <cell r="A1055" t="str">
            <v>23.43.10</v>
          </cell>
        </row>
        <row r="1056">
          <cell r="A1056" t="str">
            <v>23.43.99</v>
          </cell>
        </row>
        <row r="1057">
          <cell r="A1057" t="str">
            <v>23.44.11</v>
          </cell>
        </row>
        <row r="1058">
          <cell r="A1058" t="str">
            <v>23.44.12</v>
          </cell>
        </row>
        <row r="1059">
          <cell r="A1059" t="str">
            <v>23.44.99</v>
          </cell>
        </row>
        <row r="1060">
          <cell r="A1060" t="str">
            <v>23.49.11</v>
          </cell>
        </row>
        <row r="1061">
          <cell r="A1061" t="str">
            <v>23.49.12</v>
          </cell>
        </row>
        <row r="1062">
          <cell r="A1062" t="str">
            <v>23.49.99</v>
          </cell>
        </row>
        <row r="1063">
          <cell r="A1063" t="str">
            <v>23.51.11</v>
          </cell>
        </row>
        <row r="1064">
          <cell r="A1064" t="str">
            <v>23.51.12</v>
          </cell>
        </row>
        <row r="1065">
          <cell r="A1065" t="str">
            <v>23.51.99</v>
          </cell>
        </row>
        <row r="1066">
          <cell r="A1066" t="str">
            <v>23.52.10</v>
          </cell>
        </row>
        <row r="1067">
          <cell r="A1067" t="str">
            <v>23.52.20</v>
          </cell>
        </row>
        <row r="1068">
          <cell r="A1068" t="str">
            <v>23.52.30</v>
          </cell>
        </row>
        <row r="1069">
          <cell r="A1069" t="str">
            <v>23.52.99</v>
          </cell>
        </row>
        <row r="1070">
          <cell r="A1070" t="str">
            <v>23.61.11</v>
          </cell>
        </row>
        <row r="1071">
          <cell r="A1071" t="str">
            <v>23.61.12</v>
          </cell>
        </row>
        <row r="1072">
          <cell r="A1072" t="str">
            <v>23.61.20</v>
          </cell>
        </row>
        <row r="1073">
          <cell r="A1073" t="str">
            <v>23.61.99</v>
          </cell>
        </row>
        <row r="1074">
          <cell r="A1074" t="str">
            <v>23.62.10</v>
          </cell>
        </row>
        <row r="1075">
          <cell r="A1075" t="str">
            <v>23.62.99</v>
          </cell>
        </row>
        <row r="1076">
          <cell r="A1076" t="str">
            <v>23.63.10</v>
          </cell>
        </row>
        <row r="1077">
          <cell r="A1077" t="str">
            <v>23.63.99</v>
          </cell>
        </row>
        <row r="1078">
          <cell r="A1078" t="str">
            <v>23.64.10</v>
          </cell>
        </row>
        <row r="1079">
          <cell r="A1079" t="str">
            <v>23.64.99</v>
          </cell>
        </row>
        <row r="1080">
          <cell r="A1080" t="str">
            <v>23.65.11</v>
          </cell>
        </row>
        <row r="1081">
          <cell r="A1081" t="str">
            <v>23.65.12</v>
          </cell>
        </row>
        <row r="1082">
          <cell r="A1082" t="str">
            <v>23.65.99</v>
          </cell>
        </row>
        <row r="1083">
          <cell r="A1083" t="str">
            <v>23.69.11</v>
          </cell>
        </row>
        <row r="1084">
          <cell r="A1084" t="str">
            <v>23.69.19</v>
          </cell>
        </row>
        <row r="1085">
          <cell r="A1085" t="str">
            <v>23.69.99</v>
          </cell>
        </row>
        <row r="1086">
          <cell r="A1086" t="str">
            <v>23.70.11</v>
          </cell>
        </row>
        <row r="1087">
          <cell r="A1087" t="str">
            <v>23.70.12</v>
          </cell>
        </row>
        <row r="1088">
          <cell r="A1088" t="str">
            <v>23.70.99</v>
          </cell>
        </row>
        <row r="1089">
          <cell r="A1089" t="str">
            <v>23.91.11</v>
          </cell>
        </row>
        <row r="1090">
          <cell r="A1090" t="str">
            <v>23.91.12</v>
          </cell>
        </row>
        <row r="1091">
          <cell r="A1091" t="str">
            <v>23.91.99</v>
          </cell>
        </row>
        <row r="1092">
          <cell r="A1092" t="str">
            <v>23.99.11</v>
          </cell>
        </row>
        <row r="1093">
          <cell r="A1093" t="str">
            <v>23.99.12</v>
          </cell>
        </row>
        <row r="1094">
          <cell r="A1094" t="str">
            <v>23.99.13</v>
          </cell>
        </row>
        <row r="1095">
          <cell r="A1095" t="str">
            <v>23.99.14</v>
          </cell>
        </row>
        <row r="1096">
          <cell r="A1096" t="str">
            <v>23.99.15</v>
          </cell>
        </row>
        <row r="1097">
          <cell r="A1097" t="str">
            <v>23.99.19</v>
          </cell>
        </row>
        <row r="1098">
          <cell r="A1098" t="str">
            <v>23.99.99</v>
          </cell>
        </row>
        <row r="1099">
          <cell r="A1099" t="str">
            <v>24.10.11</v>
          </cell>
        </row>
        <row r="1100">
          <cell r="A1100" t="str">
            <v>24.10.12</v>
          </cell>
        </row>
        <row r="1101">
          <cell r="A1101" t="str">
            <v>24.10.13</v>
          </cell>
        </row>
        <row r="1102">
          <cell r="A1102" t="str">
            <v>24.10.14</v>
          </cell>
        </row>
        <row r="1103">
          <cell r="A1103" t="str">
            <v>24.10.21</v>
          </cell>
        </row>
        <row r="1104">
          <cell r="A1104" t="str">
            <v>24.10.22</v>
          </cell>
        </row>
        <row r="1105">
          <cell r="A1105" t="str">
            <v>24.10.23</v>
          </cell>
        </row>
        <row r="1106">
          <cell r="A1106" t="str">
            <v>24.10.31</v>
          </cell>
        </row>
        <row r="1107">
          <cell r="A1107" t="str">
            <v>24.10.32</v>
          </cell>
        </row>
        <row r="1108">
          <cell r="A1108" t="str">
            <v>24.10.33</v>
          </cell>
        </row>
        <row r="1109">
          <cell r="A1109" t="str">
            <v>24.10.34</v>
          </cell>
        </row>
        <row r="1110">
          <cell r="A1110" t="str">
            <v>24.10.35</v>
          </cell>
        </row>
        <row r="1111">
          <cell r="A1111" t="str">
            <v>24.10.36</v>
          </cell>
        </row>
        <row r="1112">
          <cell r="A1112" t="str">
            <v>24.10.41</v>
          </cell>
        </row>
        <row r="1113">
          <cell r="A1113" t="str">
            <v>24.10.42</v>
          </cell>
        </row>
        <row r="1114">
          <cell r="A1114" t="str">
            <v>24.10.43</v>
          </cell>
        </row>
        <row r="1115">
          <cell r="A1115" t="str">
            <v>24.10.51</v>
          </cell>
        </row>
        <row r="1116">
          <cell r="A1116" t="str">
            <v>24.10.52</v>
          </cell>
        </row>
        <row r="1117">
          <cell r="A1117" t="str">
            <v>24.10.53</v>
          </cell>
        </row>
        <row r="1118">
          <cell r="A1118" t="str">
            <v>24.10.54</v>
          </cell>
        </row>
        <row r="1119">
          <cell r="A1119" t="str">
            <v>24.10.55</v>
          </cell>
        </row>
        <row r="1120">
          <cell r="A1120" t="str">
            <v>24.10.61</v>
          </cell>
        </row>
        <row r="1121">
          <cell r="A1121" t="str">
            <v>24.10.62</v>
          </cell>
        </row>
        <row r="1122">
          <cell r="A1122" t="str">
            <v>24.10.63</v>
          </cell>
        </row>
        <row r="1123">
          <cell r="A1123" t="str">
            <v>24.10.64</v>
          </cell>
        </row>
        <row r="1124">
          <cell r="A1124" t="str">
            <v>24.10.65</v>
          </cell>
        </row>
        <row r="1125">
          <cell r="A1125" t="str">
            <v>24.10.66</v>
          </cell>
        </row>
        <row r="1126">
          <cell r="A1126" t="str">
            <v>24.10.67</v>
          </cell>
        </row>
        <row r="1127">
          <cell r="A1127" t="str">
            <v>24.10.71</v>
          </cell>
        </row>
        <row r="1128">
          <cell r="A1128" t="str">
            <v>24.10.72</v>
          </cell>
        </row>
        <row r="1129">
          <cell r="A1129" t="str">
            <v>24.10.73</v>
          </cell>
        </row>
        <row r="1130">
          <cell r="A1130" t="str">
            <v>24.10.74</v>
          </cell>
        </row>
        <row r="1131">
          <cell r="A1131" t="str">
            <v>24.10.75</v>
          </cell>
        </row>
        <row r="1132">
          <cell r="A1132" t="str">
            <v>24.10.99</v>
          </cell>
        </row>
        <row r="1133">
          <cell r="A1133" t="str">
            <v>24.20.11</v>
          </cell>
        </row>
        <row r="1134">
          <cell r="A1134" t="str">
            <v>24.20.12</v>
          </cell>
        </row>
        <row r="1135">
          <cell r="A1135" t="str">
            <v>24.20.13</v>
          </cell>
        </row>
        <row r="1136">
          <cell r="A1136" t="str">
            <v>24.20.14</v>
          </cell>
        </row>
        <row r="1137">
          <cell r="A1137" t="str">
            <v>24.20.21</v>
          </cell>
        </row>
        <row r="1138">
          <cell r="A1138" t="str">
            <v>24.20.22</v>
          </cell>
        </row>
        <row r="1139">
          <cell r="A1139" t="str">
            <v>24.20.23</v>
          </cell>
        </row>
        <row r="1140">
          <cell r="A1140" t="str">
            <v>24.20.24</v>
          </cell>
        </row>
        <row r="1141">
          <cell r="A1141" t="str">
            <v>24.20.31</v>
          </cell>
        </row>
        <row r="1142">
          <cell r="A1142" t="str">
            <v>24.20.32</v>
          </cell>
        </row>
        <row r="1143">
          <cell r="A1143" t="str">
            <v>24.20.33</v>
          </cell>
        </row>
        <row r="1144">
          <cell r="A1144" t="str">
            <v>24.20.34</v>
          </cell>
        </row>
        <row r="1145">
          <cell r="A1145" t="str">
            <v>24.20.35</v>
          </cell>
        </row>
        <row r="1146">
          <cell r="A1146" t="str">
            <v>24.20.40</v>
          </cell>
        </row>
        <row r="1147">
          <cell r="A1147" t="str">
            <v>24.20.99</v>
          </cell>
        </row>
        <row r="1148">
          <cell r="A1148" t="str">
            <v>24.31.10</v>
          </cell>
        </row>
        <row r="1149">
          <cell r="A1149" t="str">
            <v>24.31.20</v>
          </cell>
        </row>
        <row r="1150">
          <cell r="A1150" t="str">
            <v>24.31.30</v>
          </cell>
        </row>
        <row r="1151">
          <cell r="A1151" t="str">
            <v>24.31.99</v>
          </cell>
        </row>
        <row r="1152">
          <cell r="A1152" t="str">
            <v>24.32.10</v>
          </cell>
        </row>
        <row r="1153">
          <cell r="A1153" t="str">
            <v>24.32.20</v>
          </cell>
        </row>
        <row r="1154">
          <cell r="A1154" t="str">
            <v>24.32.99</v>
          </cell>
        </row>
        <row r="1155">
          <cell r="A1155" t="str">
            <v>24.33.11</v>
          </cell>
        </row>
        <row r="1156">
          <cell r="A1156" t="str">
            <v>24.33.12</v>
          </cell>
        </row>
        <row r="1157">
          <cell r="A1157" t="str">
            <v>24.33.20</v>
          </cell>
        </row>
        <row r="1158">
          <cell r="A1158" t="str">
            <v>24.33.30</v>
          </cell>
        </row>
        <row r="1159">
          <cell r="A1159" t="str">
            <v>24.33.99</v>
          </cell>
        </row>
        <row r="1160">
          <cell r="A1160" t="str">
            <v>24.34.11</v>
          </cell>
        </row>
        <row r="1161">
          <cell r="A1161" t="str">
            <v>24.34.12</v>
          </cell>
        </row>
        <row r="1162">
          <cell r="A1162" t="str">
            <v>24.34.13</v>
          </cell>
        </row>
        <row r="1163">
          <cell r="A1163" t="str">
            <v>24.34.99</v>
          </cell>
        </row>
        <row r="1164">
          <cell r="A1164" t="str">
            <v>24.41.10</v>
          </cell>
        </row>
        <row r="1165">
          <cell r="A1165" t="str">
            <v>24.41.20</v>
          </cell>
        </row>
        <row r="1166">
          <cell r="A1166" t="str">
            <v>24.41.30</v>
          </cell>
        </row>
        <row r="1167">
          <cell r="A1167" t="str">
            <v>24.41.40</v>
          </cell>
        </row>
        <row r="1168">
          <cell r="A1168" t="str">
            <v>24.41.50</v>
          </cell>
        </row>
        <row r="1169">
          <cell r="A1169" t="str">
            <v>24.41.99</v>
          </cell>
        </row>
        <row r="1170">
          <cell r="A1170" t="str">
            <v>24.42.11</v>
          </cell>
        </row>
        <row r="1171">
          <cell r="A1171" t="str">
            <v>24.42.12</v>
          </cell>
        </row>
        <row r="1172">
          <cell r="A1172" t="str">
            <v>24.42.21</v>
          </cell>
        </row>
        <row r="1173">
          <cell r="A1173" t="str">
            <v>24.42.22</v>
          </cell>
        </row>
        <row r="1174">
          <cell r="A1174" t="str">
            <v>24.42.23</v>
          </cell>
        </row>
        <row r="1175">
          <cell r="A1175" t="str">
            <v>24.42.24</v>
          </cell>
        </row>
        <row r="1176">
          <cell r="A1176" t="str">
            <v>24.42.25</v>
          </cell>
        </row>
        <row r="1177">
          <cell r="A1177" t="str">
            <v>24.42.26</v>
          </cell>
        </row>
        <row r="1178">
          <cell r="A1178" t="str">
            <v>24.42.99</v>
          </cell>
        </row>
        <row r="1179">
          <cell r="A1179" t="str">
            <v>24.43.11</v>
          </cell>
        </row>
        <row r="1180">
          <cell r="A1180" t="str">
            <v>24.43.12</v>
          </cell>
        </row>
        <row r="1181">
          <cell r="A1181" t="str">
            <v>24.43.13</v>
          </cell>
        </row>
        <row r="1182">
          <cell r="A1182" t="str">
            <v>24.43.21</v>
          </cell>
        </row>
        <row r="1183">
          <cell r="A1183" t="str">
            <v>24.43.22</v>
          </cell>
        </row>
        <row r="1184">
          <cell r="A1184" t="str">
            <v>24.43.23</v>
          </cell>
        </row>
        <row r="1185">
          <cell r="A1185" t="str">
            <v>24.43.24</v>
          </cell>
        </row>
        <row r="1186">
          <cell r="A1186" t="str">
            <v>24.43.99</v>
          </cell>
        </row>
        <row r="1187">
          <cell r="A1187" t="str">
            <v>24.44.11</v>
          </cell>
        </row>
        <row r="1188">
          <cell r="A1188" t="str">
            <v>24.44.12</v>
          </cell>
        </row>
        <row r="1189">
          <cell r="A1189" t="str">
            <v>24.44.13</v>
          </cell>
        </row>
        <row r="1190">
          <cell r="A1190" t="str">
            <v>24.44.21</v>
          </cell>
        </row>
        <row r="1191">
          <cell r="A1191" t="str">
            <v>24.44.22</v>
          </cell>
        </row>
        <row r="1192">
          <cell r="A1192" t="str">
            <v>24.44.23</v>
          </cell>
        </row>
        <row r="1193">
          <cell r="A1193" t="str">
            <v>24.44.24</v>
          </cell>
        </row>
        <row r="1194">
          <cell r="A1194" t="str">
            <v>24.44.25</v>
          </cell>
        </row>
        <row r="1195">
          <cell r="A1195" t="str">
            <v>24.44.26</v>
          </cell>
        </row>
        <row r="1196">
          <cell r="A1196" t="str">
            <v>24.44.99</v>
          </cell>
        </row>
        <row r="1197">
          <cell r="A1197" t="str">
            <v>24.45.11</v>
          </cell>
        </row>
        <row r="1198">
          <cell r="A1198" t="str">
            <v>24.45.12</v>
          </cell>
        </row>
        <row r="1199">
          <cell r="A1199" t="str">
            <v>24.45.21</v>
          </cell>
        </row>
        <row r="1200">
          <cell r="A1200" t="str">
            <v>24.45.22</v>
          </cell>
        </row>
        <row r="1201">
          <cell r="A1201" t="str">
            <v>24.45.23</v>
          </cell>
        </row>
        <row r="1202">
          <cell r="A1202" t="str">
            <v>24.45.24</v>
          </cell>
        </row>
        <row r="1203">
          <cell r="A1203" t="str">
            <v>24.45.30</v>
          </cell>
        </row>
        <row r="1204">
          <cell r="A1204" t="str">
            <v>24.45.99</v>
          </cell>
        </row>
        <row r="1205">
          <cell r="A1205" t="str">
            <v>24.46.10</v>
          </cell>
        </row>
        <row r="1206">
          <cell r="A1206" t="str">
            <v>24.46.99</v>
          </cell>
        </row>
        <row r="1207">
          <cell r="A1207" t="str">
            <v>24.51.11</v>
          </cell>
        </row>
        <row r="1208">
          <cell r="A1208" t="str">
            <v>24.51.12</v>
          </cell>
        </row>
        <row r="1209">
          <cell r="A1209" t="str">
            <v>24.51.13</v>
          </cell>
        </row>
        <row r="1210">
          <cell r="A1210" t="str">
            <v>24.51.20</v>
          </cell>
        </row>
        <row r="1211">
          <cell r="A1211" t="str">
            <v>24.51.30</v>
          </cell>
        </row>
        <row r="1212">
          <cell r="A1212" t="str">
            <v>24.51.99</v>
          </cell>
        </row>
        <row r="1213">
          <cell r="A1213" t="str">
            <v>24.52.10</v>
          </cell>
        </row>
        <row r="1214">
          <cell r="A1214" t="str">
            <v>24.52.20</v>
          </cell>
        </row>
        <row r="1215">
          <cell r="A1215" t="str">
            <v>24.52.30</v>
          </cell>
        </row>
        <row r="1216">
          <cell r="A1216" t="str">
            <v>24.53.10</v>
          </cell>
        </row>
        <row r="1217">
          <cell r="A1217" t="str">
            <v>24.54.10</v>
          </cell>
        </row>
        <row r="1218">
          <cell r="A1218" t="str">
            <v>25.11.10</v>
          </cell>
        </row>
        <row r="1219">
          <cell r="A1219" t="str">
            <v>25.11.21</v>
          </cell>
        </row>
        <row r="1220">
          <cell r="A1220" t="str">
            <v>25.11.22</v>
          </cell>
        </row>
        <row r="1221">
          <cell r="A1221" t="str">
            <v>25.11.23</v>
          </cell>
        </row>
        <row r="1222">
          <cell r="A1222" t="str">
            <v>25.11.99</v>
          </cell>
        </row>
        <row r="1223">
          <cell r="A1223" t="str">
            <v>25.12.10</v>
          </cell>
        </row>
        <row r="1224">
          <cell r="A1224" t="str">
            <v>25.12.99</v>
          </cell>
        </row>
        <row r="1225">
          <cell r="A1225" t="str">
            <v>25.21.11</v>
          </cell>
        </row>
        <row r="1226">
          <cell r="A1226" t="str">
            <v>25.21.12</v>
          </cell>
        </row>
        <row r="1227">
          <cell r="A1227" t="str">
            <v>25.21.13</v>
          </cell>
        </row>
        <row r="1228">
          <cell r="A1228" t="str">
            <v>25.21.99</v>
          </cell>
        </row>
        <row r="1229">
          <cell r="A1229" t="str">
            <v>25.29.11</v>
          </cell>
        </row>
        <row r="1230">
          <cell r="A1230" t="str">
            <v>25.29.12</v>
          </cell>
        </row>
        <row r="1231">
          <cell r="A1231" t="str">
            <v>25.29.99</v>
          </cell>
        </row>
        <row r="1232">
          <cell r="A1232" t="str">
            <v>25.30.11</v>
          </cell>
        </row>
        <row r="1233">
          <cell r="A1233" t="str">
            <v>25.30.12</v>
          </cell>
        </row>
        <row r="1234">
          <cell r="A1234" t="str">
            <v>25.30.13</v>
          </cell>
        </row>
        <row r="1235">
          <cell r="A1235" t="str">
            <v>25.30.21</v>
          </cell>
        </row>
        <row r="1236">
          <cell r="A1236" t="str">
            <v>25.30.22</v>
          </cell>
        </row>
        <row r="1237">
          <cell r="A1237" t="str">
            <v>25.30.99</v>
          </cell>
        </row>
        <row r="1238">
          <cell r="A1238" t="str">
            <v>25.40.11</v>
          </cell>
        </row>
        <row r="1239">
          <cell r="A1239" t="str">
            <v>25.40.12</v>
          </cell>
        </row>
        <row r="1240">
          <cell r="A1240" t="str">
            <v>25.40.13</v>
          </cell>
        </row>
        <row r="1241">
          <cell r="A1241" t="str">
            <v>25.40.14</v>
          </cell>
        </row>
        <row r="1242">
          <cell r="A1242" t="str">
            <v>25.40.99</v>
          </cell>
        </row>
        <row r="1243">
          <cell r="A1243" t="str">
            <v>25.50.11</v>
          </cell>
        </row>
        <row r="1244">
          <cell r="A1244" t="str">
            <v>25.50.12</v>
          </cell>
        </row>
        <row r="1245">
          <cell r="A1245" t="str">
            <v>25.50.13</v>
          </cell>
        </row>
        <row r="1246">
          <cell r="A1246" t="str">
            <v>25.50.20</v>
          </cell>
        </row>
        <row r="1247">
          <cell r="A1247" t="str">
            <v>25.61.11</v>
          </cell>
        </row>
        <row r="1248">
          <cell r="A1248" t="str">
            <v>25.61.12</v>
          </cell>
        </row>
        <row r="1249">
          <cell r="A1249" t="str">
            <v>25.61.21</v>
          </cell>
        </row>
        <row r="1250">
          <cell r="A1250" t="str">
            <v>25.61.22</v>
          </cell>
        </row>
        <row r="1251">
          <cell r="A1251" t="str">
            <v>25.62.10</v>
          </cell>
        </row>
        <row r="1252">
          <cell r="A1252" t="str">
            <v>25.62.20</v>
          </cell>
        </row>
        <row r="1253">
          <cell r="A1253" t="str">
            <v>25.71.11</v>
          </cell>
        </row>
        <row r="1254">
          <cell r="A1254" t="str">
            <v>25.71.12</v>
          </cell>
        </row>
        <row r="1255">
          <cell r="A1255" t="str">
            <v>25.71.13</v>
          </cell>
        </row>
        <row r="1256">
          <cell r="A1256" t="str">
            <v>25.71.14</v>
          </cell>
        </row>
        <row r="1257">
          <cell r="A1257" t="str">
            <v>25.71.15</v>
          </cell>
        </row>
        <row r="1258">
          <cell r="A1258" t="str">
            <v>25.71.99</v>
          </cell>
        </row>
        <row r="1259">
          <cell r="A1259" t="str">
            <v>25.72.11</v>
          </cell>
        </row>
        <row r="1260">
          <cell r="A1260" t="str">
            <v>25.72.12</v>
          </cell>
        </row>
        <row r="1261">
          <cell r="A1261" t="str">
            <v>25.72.13</v>
          </cell>
        </row>
        <row r="1262">
          <cell r="A1262" t="str">
            <v>25.72.14</v>
          </cell>
        </row>
        <row r="1263">
          <cell r="A1263" t="str">
            <v>25.72.99</v>
          </cell>
        </row>
        <row r="1264">
          <cell r="A1264" t="str">
            <v>25.73.10</v>
          </cell>
        </row>
        <row r="1265">
          <cell r="A1265" t="str">
            <v>25.73.20</v>
          </cell>
        </row>
        <row r="1266">
          <cell r="A1266" t="str">
            <v>25.73.30</v>
          </cell>
        </row>
        <row r="1267">
          <cell r="A1267" t="str">
            <v>25.73.40</v>
          </cell>
        </row>
        <row r="1268">
          <cell r="A1268" t="str">
            <v>25.73.50</v>
          </cell>
        </row>
        <row r="1269">
          <cell r="A1269" t="str">
            <v>25.73.60</v>
          </cell>
        </row>
        <row r="1270">
          <cell r="A1270" t="str">
            <v>25.73.99</v>
          </cell>
        </row>
        <row r="1271">
          <cell r="A1271" t="str">
            <v>25.91.11</v>
          </cell>
        </row>
        <row r="1272">
          <cell r="A1272" t="str">
            <v>25.91.12</v>
          </cell>
        </row>
        <row r="1273">
          <cell r="A1273" t="str">
            <v>25.91.99</v>
          </cell>
        </row>
        <row r="1274">
          <cell r="A1274" t="str">
            <v>25.92.11</v>
          </cell>
        </row>
        <row r="1275">
          <cell r="A1275" t="str">
            <v>25.92.12</v>
          </cell>
        </row>
        <row r="1276">
          <cell r="A1276" t="str">
            <v>25.92.13</v>
          </cell>
        </row>
        <row r="1277">
          <cell r="A1277" t="str">
            <v>25.92.99</v>
          </cell>
        </row>
        <row r="1278">
          <cell r="A1278" t="str">
            <v>25.93.11</v>
          </cell>
        </row>
        <row r="1279">
          <cell r="A1279" t="str">
            <v>25.93.12</v>
          </cell>
        </row>
        <row r="1280">
          <cell r="A1280" t="str">
            <v>25.93.13</v>
          </cell>
        </row>
        <row r="1281">
          <cell r="A1281" t="str">
            <v>25.93.14</v>
          </cell>
        </row>
        <row r="1282">
          <cell r="A1282" t="str">
            <v>25.93.15</v>
          </cell>
        </row>
        <row r="1283">
          <cell r="A1283" t="str">
            <v>25.93.16</v>
          </cell>
        </row>
        <row r="1284">
          <cell r="A1284" t="str">
            <v>25.93.17</v>
          </cell>
        </row>
        <row r="1285">
          <cell r="A1285" t="str">
            <v>25.93.18</v>
          </cell>
        </row>
        <row r="1286">
          <cell r="A1286" t="str">
            <v>25.93.99</v>
          </cell>
        </row>
        <row r="1287">
          <cell r="A1287" t="str">
            <v>25.94.11</v>
          </cell>
        </row>
        <row r="1288">
          <cell r="A1288" t="str">
            <v>25.94.12</v>
          </cell>
        </row>
        <row r="1289">
          <cell r="A1289" t="str">
            <v>25.94.13</v>
          </cell>
        </row>
        <row r="1290">
          <cell r="A1290" t="str">
            <v>25.94.99</v>
          </cell>
        </row>
        <row r="1291">
          <cell r="A1291" t="str">
            <v>25.99.11</v>
          </cell>
        </row>
        <row r="1292">
          <cell r="A1292" t="str">
            <v>25.99.12</v>
          </cell>
        </row>
        <row r="1293">
          <cell r="A1293" t="str">
            <v>25.99.21</v>
          </cell>
        </row>
        <row r="1294">
          <cell r="A1294" t="str">
            <v>25.99.22</v>
          </cell>
        </row>
        <row r="1295">
          <cell r="A1295" t="str">
            <v>25.99.23</v>
          </cell>
        </row>
        <row r="1296">
          <cell r="A1296" t="str">
            <v>25.99.24</v>
          </cell>
        </row>
        <row r="1297">
          <cell r="A1297" t="str">
            <v>25.99.25</v>
          </cell>
        </row>
        <row r="1298">
          <cell r="A1298" t="str">
            <v>25.99.26</v>
          </cell>
        </row>
        <row r="1299">
          <cell r="A1299" t="str">
            <v>25.99.29</v>
          </cell>
        </row>
        <row r="1300">
          <cell r="A1300" t="str">
            <v>25.99.99</v>
          </cell>
        </row>
        <row r="1301">
          <cell r="A1301" t="str">
            <v>26.11.11</v>
          </cell>
        </row>
        <row r="1302">
          <cell r="A1302" t="str">
            <v>26.11.12</v>
          </cell>
        </row>
        <row r="1303">
          <cell r="A1303" t="str">
            <v>26.11.21</v>
          </cell>
        </row>
        <row r="1304">
          <cell r="A1304" t="str">
            <v>26.11.22</v>
          </cell>
        </row>
        <row r="1305">
          <cell r="A1305" t="str">
            <v>26.11.30</v>
          </cell>
        </row>
        <row r="1306">
          <cell r="A1306" t="str">
            <v>26.11.40</v>
          </cell>
        </row>
        <row r="1307">
          <cell r="A1307" t="str">
            <v>26.11.91</v>
          </cell>
        </row>
        <row r="1308">
          <cell r="A1308" t="str">
            <v>26.11.99</v>
          </cell>
        </row>
        <row r="1309">
          <cell r="A1309" t="str">
            <v>26.12.10</v>
          </cell>
        </row>
        <row r="1310">
          <cell r="A1310" t="str">
            <v>26.12.20</v>
          </cell>
        </row>
        <row r="1311">
          <cell r="A1311" t="str">
            <v>26.12.30</v>
          </cell>
        </row>
        <row r="1312">
          <cell r="A1312" t="str">
            <v>26.12.91</v>
          </cell>
        </row>
        <row r="1313">
          <cell r="A1313" t="str">
            <v>26.12.99</v>
          </cell>
        </row>
        <row r="1314">
          <cell r="A1314" t="str">
            <v>26.20.11</v>
          </cell>
        </row>
        <row r="1315">
          <cell r="A1315" t="str">
            <v>26.20.12</v>
          </cell>
        </row>
        <row r="1316">
          <cell r="A1316" t="str">
            <v>26.20.13</v>
          </cell>
        </row>
        <row r="1317">
          <cell r="A1317" t="str">
            <v>26.20.14</v>
          </cell>
        </row>
        <row r="1318">
          <cell r="A1318" t="str">
            <v>26.20.15</v>
          </cell>
        </row>
        <row r="1319">
          <cell r="A1319" t="str">
            <v>26.20.16</v>
          </cell>
        </row>
        <row r="1320">
          <cell r="A1320" t="str">
            <v>26.20.17</v>
          </cell>
        </row>
        <row r="1321">
          <cell r="A1321" t="str">
            <v>26.20.18</v>
          </cell>
        </row>
        <row r="1322">
          <cell r="A1322" t="str">
            <v>26.20.21</v>
          </cell>
        </row>
        <row r="1323">
          <cell r="A1323" t="str">
            <v>26.20.22</v>
          </cell>
        </row>
        <row r="1324">
          <cell r="A1324" t="str">
            <v>26.20.30</v>
          </cell>
        </row>
        <row r="1325">
          <cell r="A1325" t="str">
            <v>26.20.40</v>
          </cell>
        </row>
        <row r="1326">
          <cell r="A1326" t="str">
            <v>26.20.91</v>
          </cell>
        </row>
        <row r="1327">
          <cell r="A1327" t="str">
            <v>26.20.99</v>
          </cell>
        </row>
        <row r="1328">
          <cell r="A1328" t="str">
            <v>26.30.11</v>
          </cell>
        </row>
        <row r="1329">
          <cell r="A1329" t="str">
            <v>26.30.12</v>
          </cell>
        </row>
        <row r="1330">
          <cell r="A1330" t="str">
            <v>26.30.13</v>
          </cell>
        </row>
        <row r="1331">
          <cell r="A1331" t="str">
            <v>26.30.21</v>
          </cell>
        </row>
        <row r="1332">
          <cell r="A1332" t="str">
            <v>26.30.22</v>
          </cell>
        </row>
        <row r="1333">
          <cell r="A1333" t="str">
            <v>26.30.23</v>
          </cell>
        </row>
        <row r="1334">
          <cell r="A1334" t="str">
            <v>26.30.30</v>
          </cell>
        </row>
        <row r="1335">
          <cell r="A1335" t="str">
            <v>26.30.40</v>
          </cell>
        </row>
        <row r="1336">
          <cell r="A1336" t="str">
            <v>26.30.50</v>
          </cell>
        </row>
        <row r="1337">
          <cell r="A1337" t="str">
            <v>26.30.60</v>
          </cell>
        </row>
        <row r="1338">
          <cell r="A1338" t="str">
            <v>26.30.99</v>
          </cell>
        </row>
        <row r="1339">
          <cell r="A1339" t="str">
            <v>26.40.11</v>
          </cell>
        </row>
        <row r="1340">
          <cell r="A1340" t="str">
            <v>26.40.12</v>
          </cell>
        </row>
        <row r="1341">
          <cell r="A1341" t="str">
            <v>26.40.20</v>
          </cell>
        </row>
        <row r="1342">
          <cell r="A1342" t="str">
            <v>26.40.31</v>
          </cell>
        </row>
        <row r="1343">
          <cell r="A1343" t="str">
            <v>26.40.32</v>
          </cell>
        </row>
        <row r="1344">
          <cell r="A1344" t="str">
            <v>26.40.33</v>
          </cell>
        </row>
        <row r="1345">
          <cell r="A1345" t="str">
            <v>26.40.34</v>
          </cell>
        </row>
        <row r="1346">
          <cell r="A1346" t="str">
            <v>26.40.41</v>
          </cell>
        </row>
        <row r="1347">
          <cell r="A1347" t="str">
            <v>26.40.42</v>
          </cell>
        </row>
        <row r="1348">
          <cell r="A1348" t="str">
            <v>26.40.43</v>
          </cell>
        </row>
        <row r="1349">
          <cell r="A1349" t="str">
            <v>26.40.44</v>
          </cell>
        </row>
        <row r="1350">
          <cell r="A1350" t="str">
            <v>26.40.51</v>
          </cell>
        </row>
        <row r="1351">
          <cell r="A1351" t="str">
            <v>26.40.52</v>
          </cell>
        </row>
        <row r="1352">
          <cell r="A1352" t="str">
            <v>26.40.60</v>
          </cell>
        </row>
        <row r="1353">
          <cell r="A1353" t="str">
            <v>26.40.99</v>
          </cell>
        </row>
        <row r="1354">
          <cell r="A1354" t="str">
            <v>26.51.11</v>
          </cell>
        </row>
        <row r="1355">
          <cell r="A1355" t="str">
            <v>26.51.12</v>
          </cell>
        </row>
        <row r="1356">
          <cell r="A1356" t="str">
            <v>26.51.20</v>
          </cell>
        </row>
        <row r="1357">
          <cell r="A1357" t="str">
            <v>26.51.31</v>
          </cell>
        </row>
        <row r="1358">
          <cell r="A1358" t="str">
            <v>26.51.32</v>
          </cell>
        </row>
        <row r="1359">
          <cell r="A1359" t="str">
            <v>26.51.33</v>
          </cell>
        </row>
        <row r="1360">
          <cell r="A1360" t="str">
            <v>26.51.41</v>
          </cell>
        </row>
        <row r="1361">
          <cell r="A1361" t="str">
            <v>26.51.42</v>
          </cell>
        </row>
        <row r="1362">
          <cell r="A1362" t="str">
            <v>26.51.43</v>
          </cell>
        </row>
        <row r="1363">
          <cell r="A1363" t="str">
            <v>26.51.44</v>
          </cell>
        </row>
        <row r="1364">
          <cell r="A1364" t="str">
            <v>26.51.45</v>
          </cell>
        </row>
        <row r="1365">
          <cell r="A1365" t="str">
            <v>26.51.51</v>
          </cell>
        </row>
        <row r="1366">
          <cell r="A1366" t="str">
            <v>26.51.52</v>
          </cell>
        </row>
        <row r="1367">
          <cell r="A1367" t="str">
            <v>26.51.53</v>
          </cell>
        </row>
        <row r="1368">
          <cell r="A1368" t="str">
            <v>26.51.61</v>
          </cell>
        </row>
        <row r="1369">
          <cell r="A1369" t="str">
            <v>26.51.62</v>
          </cell>
        </row>
        <row r="1370">
          <cell r="A1370" t="str">
            <v>26.51.63</v>
          </cell>
        </row>
        <row r="1371">
          <cell r="A1371" t="str">
            <v>26.51.64</v>
          </cell>
        </row>
        <row r="1372">
          <cell r="A1372" t="str">
            <v>26.51.65</v>
          </cell>
        </row>
        <row r="1373">
          <cell r="A1373" t="str">
            <v>26.51.66</v>
          </cell>
        </row>
        <row r="1374">
          <cell r="A1374" t="str">
            <v>26.51.70</v>
          </cell>
        </row>
        <row r="1375">
          <cell r="A1375" t="str">
            <v>26.51.81</v>
          </cell>
        </row>
        <row r="1376">
          <cell r="A1376" t="str">
            <v>26.51.82</v>
          </cell>
        </row>
        <row r="1377">
          <cell r="A1377" t="str">
            <v>26.51.83</v>
          </cell>
        </row>
        <row r="1378">
          <cell r="A1378" t="str">
            <v>26.51.84</v>
          </cell>
        </row>
        <row r="1379">
          <cell r="A1379" t="str">
            <v>26.51.85</v>
          </cell>
        </row>
        <row r="1380">
          <cell r="A1380" t="str">
            <v>26.51.86</v>
          </cell>
        </row>
        <row r="1381">
          <cell r="A1381" t="str">
            <v>26.51.99</v>
          </cell>
        </row>
        <row r="1382">
          <cell r="A1382" t="str">
            <v>26.52.11</v>
          </cell>
        </row>
        <row r="1383">
          <cell r="A1383" t="str">
            <v>26.52.12</v>
          </cell>
        </row>
        <row r="1384">
          <cell r="A1384" t="str">
            <v>26.52.13</v>
          </cell>
        </row>
        <row r="1385">
          <cell r="A1385" t="str">
            <v>26.52.14</v>
          </cell>
        </row>
        <row r="1386">
          <cell r="A1386" t="str">
            <v>26.52.21</v>
          </cell>
        </row>
        <row r="1387">
          <cell r="A1387" t="str">
            <v>26.52.22</v>
          </cell>
        </row>
        <row r="1388">
          <cell r="A1388" t="str">
            <v>26.52.23</v>
          </cell>
        </row>
        <row r="1389">
          <cell r="A1389" t="str">
            <v>26.52.24</v>
          </cell>
        </row>
        <row r="1390">
          <cell r="A1390" t="str">
            <v>26.52.25</v>
          </cell>
        </row>
        <row r="1391">
          <cell r="A1391" t="str">
            <v>26.52.26</v>
          </cell>
        </row>
        <row r="1392">
          <cell r="A1392" t="str">
            <v>26.52.27</v>
          </cell>
        </row>
        <row r="1393">
          <cell r="A1393" t="str">
            <v>26.52.28</v>
          </cell>
        </row>
        <row r="1394">
          <cell r="A1394" t="str">
            <v>26.52.99</v>
          </cell>
        </row>
        <row r="1395">
          <cell r="A1395" t="str">
            <v>26.60.11</v>
          </cell>
        </row>
        <row r="1396">
          <cell r="A1396" t="str">
            <v>26.60.12</v>
          </cell>
        </row>
        <row r="1397">
          <cell r="A1397" t="str">
            <v>26.60.13</v>
          </cell>
        </row>
        <row r="1398">
          <cell r="A1398" t="str">
            <v>26.60.14</v>
          </cell>
        </row>
        <row r="1399">
          <cell r="A1399" t="str">
            <v>26.60.91</v>
          </cell>
        </row>
        <row r="1400">
          <cell r="A1400" t="str">
            <v>26.60.99</v>
          </cell>
        </row>
        <row r="1401">
          <cell r="A1401" t="str">
            <v>26.70.11</v>
          </cell>
        </row>
        <row r="1402">
          <cell r="A1402" t="str">
            <v>26.70.12</v>
          </cell>
        </row>
        <row r="1403">
          <cell r="A1403" t="str">
            <v>26.70.13</v>
          </cell>
        </row>
        <row r="1404">
          <cell r="A1404" t="str">
            <v>26.70.14</v>
          </cell>
        </row>
        <row r="1405">
          <cell r="A1405" t="str">
            <v>26.70.15</v>
          </cell>
        </row>
        <row r="1406">
          <cell r="A1406" t="str">
            <v>26.70.16</v>
          </cell>
        </row>
        <row r="1407">
          <cell r="A1407" t="str">
            <v>26.70.17</v>
          </cell>
        </row>
        <row r="1408">
          <cell r="A1408" t="str">
            <v>26.70.18</v>
          </cell>
        </row>
        <row r="1409">
          <cell r="A1409" t="str">
            <v>26.70.19</v>
          </cell>
        </row>
        <row r="1410">
          <cell r="A1410" t="str">
            <v>26.70.21</v>
          </cell>
        </row>
        <row r="1411">
          <cell r="A1411" t="str">
            <v>26.70.22</v>
          </cell>
        </row>
        <row r="1412">
          <cell r="A1412" t="str">
            <v>26.70.23</v>
          </cell>
        </row>
        <row r="1413">
          <cell r="A1413" t="str">
            <v>26.70.24</v>
          </cell>
        </row>
        <row r="1414">
          <cell r="A1414" t="str">
            <v>26.70.25</v>
          </cell>
        </row>
        <row r="1415">
          <cell r="A1415" t="str">
            <v>26.70.99</v>
          </cell>
        </row>
        <row r="1416">
          <cell r="A1416" t="str">
            <v>26.80.11</v>
          </cell>
        </row>
        <row r="1417">
          <cell r="A1417" t="str">
            <v>26.80.12</v>
          </cell>
        </row>
        <row r="1418">
          <cell r="A1418" t="str">
            <v>26.80.13</v>
          </cell>
        </row>
        <row r="1419">
          <cell r="A1419" t="str">
            <v>26.80.14</v>
          </cell>
        </row>
        <row r="1420">
          <cell r="A1420" t="str">
            <v>26.80.99</v>
          </cell>
        </row>
        <row r="1421">
          <cell r="A1421" t="str">
            <v>27.11.10</v>
          </cell>
        </row>
        <row r="1422">
          <cell r="A1422" t="str">
            <v>27.11.21</v>
          </cell>
        </row>
        <row r="1423">
          <cell r="A1423" t="str">
            <v>27.11.22</v>
          </cell>
        </row>
        <row r="1424">
          <cell r="A1424" t="str">
            <v>27.11.23</v>
          </cell>
        </row>
        <row r="1425">
          <cell r="A1425" t="str">
            <v>27.11.24</v>
          </cell>
        </row>
        <row r="1426">
          <cell r="A1426" t="str">
            <v>27.11.25</v>
          </cell>
        </row>
        <row r="1427">
          <cell r="A1427" t="str">
            <v>27.11.26</v>
          </cell>
        </row>
        <row r="1428">
          <cell r="A1428" t="str">
            <v>27.11.31</v>
          </cell>
        </row>
        <row r="1429">
          <cell r="A1429" t="str">
            <v>27.11.32</v>
          </cell>
        </row>
        <row r="1430">
          <cell r="A1430" t="str">
            <v>27.11.41</v>
          </cell>
        </row>
        <row r="1431">
          <cell r="A1431" t="str">
            <v>27.11.42</v>
          </cell>
        </row>
        <row r="1432">
          <cell r="A1432" t="str">
            <v>27.11.43</v>
          </cell>
        </row>
        <row r="1433">
          <cell r="A1433" t="str">
            <v>27.11.50</v>
          </cell>
        </row>
        <row r="1434">
          <cell r="A1434" t="str">
            <v>27.11.61</v>
          </cell>
        </row>
        <row r="1435">
          <cell r="A1435" t="str">
            <v>27.11.62</v>
          </cell>
        </row>
        <row r="1436">
          <cell r="A1436" t="str">
            <v>27.11.99</v>
          </cell>
        </row>
        <row r="1437">
          <cell r="A1437" t="str">
            <v>27.12.10</v>
          </cell>
        </row>
        <row r="1438">
          <cell r="A1438" t="str">
            <v>27.12.21</v>
          </cell>
        </row>
        <row r="1439">
          <cell r="A1439" t="str">
            <v>27.12.22</v>
          </cell>
        </row>
        <row r="1440">
          <cell r="A1440" t="str">
            <v>27.12.23</v>
          </cell>
        </row>
        <row r="1441">
          <cell r="A1441" t="str">
            <v>27.12.24</v>
          </cell>
        </row>
        <row r="1442">
          <cell r="A1442" t="str">
            <v>27.12.31</v>
          </cell>
        </row>
        <row r="1443">
          <cell r="A1443" t="str">
            <v>27.12.32</v>
          </cell>
        </row>
        <row r="1444">
          <cell r="A1444" t="str">
            <v>27.12.40</v>
          </cell>
        </row>
        <row r="1445">
          <cell r="A1445" t="str">
            <v>27.12.99</v>
          </cell>
        </row>
        <row r="1446">
          <cell r="A1446" t="str">
            <v>27.20.11</v>
          </cell>
        </row>
        <row r="1447">
          <cell r="A1447" t="str">
            <v>27.20.12</v>
          </cell>
        </row>
        <row r="1448">
          <cell r="A1448" t="str">
            <v>27.20.21</v>
          </cell>
        </row>
        <row r="1449">
          <cell r="A1449" t="str">
            <v>27.20.22</v>
          </cell>
        </row>
        <row r="1450">
          <cell r="A1450" t="str">
            <v>27.20.23</v>
          </cell>
        </row>
        <row r="1451">
          <cell r="A1451" t="str">
            <v>27.20.24</v>
          </cell>
        </row>
        <row r="1452">
          <cell r="A1452" t="str">
            <v>27.20.99</v>
          </cell>
        </row>
        <row r="1453">
          <cell r="A1453" t="str">
            <v>27.31.11</v>
          </cell>
        </row>
        <row r="1454">
          <cell r="A1454" t="str">
            <v>27.31.12</v>
          </cell>
        </row>
        <row r="1455">
          <cell r="A1455" t="str">
            <v>27.31.99</v>
          </cell>
        </row>
        <row r="1456">
          <cell r="A1456" t="str">
            <v>27.32.11</v>
          </cell>
        </row>
        <row r="1457">
          <cell r="A1457" t="str">
            <v>27.32.12</v>
          </cell>
        </row>
        <row r="1458">
          <cell r="A1458" t="str">
            <v>27.32.13</v>
          </cell>
        </row>
        <row r="1459">
          <cell r="A1459" t="str">
            <v>27.32.14</v>
          </cell>
        </row>
        <row r="1460">
          <cell r="A1460" t="str">
            <v>27.32.99</v>
          </cell>
        </row>
        <row r="1461">
          <cell r="A1461" t="str">
            <v>27.33.11</v>
          </cell>
        </row>
        <row r="1462">
          <cell r="A1462" t="str">
            <v>27.33.12</v>
          </cell>
        </row>
        <row r="1463">
          <cell r="A1463" t="str">
            <v>27.33.13</v>
          </cell>
        </row>
        <row r="1464">
          <cell r="A1464" t="str">
            <v>27.33.14</v>
          </cell>
        </row>
        <row r="1465">
          <cell r="A1465" t="str">
            <v>27.33.99</v>
          </cell>
        </row>
        <row r="1466">
          <cell r="A1466" t="str">
            <v>27.40.11</v>
          </cell>
        </row>
        <row r="1467">
          <cell r="A1467" t="str">
            <v>27.40.12</v>
          </cell>
        </row>
        <row r="1468">
          <cell r="A1468" t="str">
            <v>27.40.13</v>
          </cell>
        </row>
        <row r="1469">
          <cell r="A1469" t="str">
            <v>27.40.14</v>
          </cell>
        </row>
        <row r="1470">
          <cell r="A1470" t="str">
            <v>27.40.15</v>
          </cell>
        </row>
        <row r="1471">
          <cell r="A1471" t="str">
            <v>27.40.21</v>
          </cell>
        </row>
        <row r="1472">
          <cell r="A1472" t="str">
            <v>27.40.22</v>
          </cell>
        </row>
        <row r="1473">
          <cell r="A1473" t="str">
            <v>27.40.23</v>
          </cell>
        </row>
        <row r="1474">
          <cell r="A1474" t="str">
            <v>27.40.24</v>
          </cell>
        </row>
        <row r="1475">
          <cell r="A1475" t="str">
            <v>27.40.25</v>
          </cell>
        </row>
        <row r="1476">
          <cell r="A1476" t="str">
            <v>27.40.31</v>
          </cell>
        </row>
        <row r="1477">
          <cell r="A1477" t="str">
            <v>27.40.32</v>
          </cell>
        </row>
        <row r="1478">
          <cell r="A1478" t="str">
            <v>27.40.33</v>
          </cell>
        </row>
        <row r="1479">
          <cell r="A1479" t="str">
            <v>27.40.39</v>
          </cell>
        </row>
        <row r="1480">
          <cell r="A1480" t="str">
            <v>27.40.41</v>
          </cell>
        </row>
        <row r="1481">
          <cell r="A1481" t="str">
            <v>27.40.42</v>
          </cell>
        </row>
        <row r="1482">
          <cell r="A1482" t="str">
            <v>27.40.99</v>
          </cell>
        </row>
        <row r="1483">
          <cell r="A1483" t="str">
            <v>27.51.11</v>
          </cell>
        </row>
        <row r="1484">
          <cell r="A1484" t="str">
            <v>27.51.12</v>
          </cell>
        </row>
        <row r="1485">
          <cell r="A1485" t="str">
            <v>27.51.13</v>
          </cell>
        </row>
        <row r="1486">
          <cell r="A1486" t="str">
            <v>27.51.14</v>
          </cell>
        </row>
        <row r="1487">
          <cell r="A1487" t="str">
            <v>27.51.15</v>
          </cell>
        </row>
        <row r="1488">
          <cell r="A1488" t="str">
            <v>27.51.21</v>
          </cell>
        </row>
        <row r="1489">
          <cell r="A1489" t="str">
            <v>27.51.22</v>
          </cell>
        </row>
        <row r="1490">
          <cell r="A1490" t="str">
            <v>27.51.23</v>
          </cell>
        </row>
        <row r="1491">
          <cell r="A1491" t="str">
            <v>27.51.24</v>
          </cell>
        </row>
        <row r="1492">
          <cell r="A1492" t="str">
            <v>27.51.25</v>
          </cell>
        </row>
        <row r="1493">
          <cell r="A1493" t="str">
            <v>27.51.26</v>
          </cell>
        </row>
        <row r="1494">
          <cell r="A1494" t="str">
            <v>27.51.27</v>
          </cell>
        </row>
        <row r="1495">
          <cell r="A1495" t="str">
            <v>27.51.28</v>
          </cell>
        </row>
        <row r="1496">
          <cell r="A1496" t="str">
            <v>27.51.29</v>
          </cell>
        </row>
        <row r="1497">
          <cell r="A1497" t="str">
            <v>27.51.30</v>
          </cell>
        </row>
        <row r="1498">
          <cell r="A1498" t="str">
            <v>27.51.99</v>
          </cell>
        </row>
        <row r="1499">
          <cell r="A1499" t="str">
            <v>27.52.11</v>
          </cell>
        </row>
        <row r="1500">
          <cell r="A1500" t="str">
            <v>27.52.12</v>
          </cell>
        </row>
        <row r="1501">
          <cell r="A1501" t="str">
            <v>27.52.13</v>
          </cell>
        </row>
        <row r="1502">
          <cell r="A1502" t="str">
            <v>27.52.14</v>
          </cell>
        </row>
        <row r="1503">
          <cell r="A1503" t="str">
            <v>27.52.20</v>
          </cell>
        </row>
        <row r="1504">
          <cell r="A1504" t="str">
            <v>27.52.99</v>
          </cell>
        </row>
        <row r="1505">
          <cell r="A1505" t="str">
            <v>27.90.11</v>
          </cell>
        </row>
        <row r="1506">
          <cell r="A1506" t="str">
            <v>27.90.12</v>
          </cell>
        </row>
        <row r="1507">
          <cell r="A1507" t="str">
            <v>27.90.13</v>
          </cell>
        </row>
        <row r="1508">
          <cell r="A1508" t="str">
            <v>27.90.20</v>
          </cell>
        </row>
        <row r="1509">
          <cell r="A1509" t="str">
            <v>27.90.31</v>
          </cell>
        </row>
        <row r="1510">
          <cell r="A1510" t="str">
            <v>27.90.32</v>
          </cell>
        </row>
        <row r="1511">
          <cell r="A1511" t="str">
            <v>27.90.33</v>
          </cell>
        </row>
        <row r="1512">
          <cell r="A1512" t="str">
            <v>27.90.40</v>
          </cell>
        </row>
        <row r="1513">
          <cell r="A1513" t="str">
            <v>27.90.51</v>
          </cell>
        </row>
        <row r="1514">
          <cell r="A1514" t="str">
            <v>27.90.52</v>
          </cell>
        </row>
        <row r="1515">
          <cell r="A1515" t="str">
            <v>27.90.53</v>
          </cell>
        </row>
        <row r="1516">
          <cell r="A1516" t="str">
            <v>27.90.60</v>
          </cell>
        </row>
        <row r="1517">
          <cell r="A1517" t="str">
            <v>27.90.70</v>
          </cell>
        </row>
        <row r="1518">
          <cell r="A1518" t="str">
            <v>27.90.81</v>
          </cell>
        </row>
        <row r="1519">
          <cell r="A1519" t="str">
            <v>27.90.82</v>
          </cell>
        </row>
        <row r="1520">
          <cell r="A1520" t="str">
            <v>27.90.99</v>
          </cell>
        </row>
        <row r="1521">
          <cell r="A1521" t="str">
            <v>28.11.11</v>
          </cell>
        </row>
        <row r="1522">
          <cell r="A1522" t="str">
            <v>28.11.12</v>
          </cell>
        </row>
        <row r="1523">
          <cell r="A1523" t="str">
            <v>28.11.13</v>
          </cell>
        </row>
        <row r="1524">
          <cell r="A1524" t="str">
            <v>28.11.21</v>
          </cell>
        </row>
        <row r="1525">
          <cell r="A1525" t="str">
            <v>28.11.22</v>
          </cell>
        </row>
        <row r="1526">
          <cell r="A1526" t="str">
            <v>28.11.23</v>
          </cell>
        </row>
        <row r="1527">
          <cell r="A1527" t="str">
            <v>28.11.24</v>
          </cell>
        </row>
        <row r="1528">
          <cell r="A1528" t="str">
            <v>28.11.31</v>
          </cell>
        </row>
        <row r="1529">
          <cell r="A1529" t="str">
            <v>28.11.32</v>
          </cell>
        </row>
        <row r="1530">
          <cell r="A1530" t="str">
            <v>28.11.33</v>
          </cell>
        </row>
        <row r="1531">
          <cell r="A1531" t="str">
            <v>28.11.41</v>
          </cell>
        </row>
        <row r="1532">
          <cell r="A1532" t="str">
            <v>28.11.42</v>
          </cell>
        </row>
        <row r="1533">
          <cell r="A1533" t="str">
            <v>28.11.99</v>
          </cell>
        </row>
        <row r="1534">
          <cell r="A1534" t="str">
            <v>28.12.11</v>
          </cell>
        </row>
        <row r="1535">
          <cell r="A1535" t="str">
            <v>28.12.12</v>
          </cell>
        </row>
        <row r="1536">
          <cell r="A1536" t="str">
            <v>28.12.13</v>
          </cell>
        </row>
        <row r="1537">
          <cell r="A1537" t="str">
            <v>28.12.14</v>
          </cell>
        </row>
        <row r="1538">
          <cell r="A1538" t="str">
            <v>28.12.15</v>
          </cell>
        </row>
        <row r="1539">
          <cell r="A1539" t="str">
            <v>28.12.16</v>
          </cell>
        </row>
        <row r="1540">
          <cell r="A1540" t="str">
            <v>28.12.20</v>
          </cell>
        </row>
        <row r="1541">
          <cell r="A1541" t="str">
            <v>28.12.99</v>
          </cell>
        </row>
        <row r="1542">
          <cell r="A1542" t="str">
            <v>28.13.11</v>
          </cell>
        </row>
        <row r="1543">
          <cell r="A1543" t="str">
            <v>28.13.12</v>
          </cell>
        </row>
        <row r="1544">
          <cell r="A1544" t="str">
            <v>28.13.13</v>
          </cell>
        </row>
        <row r="1545">
          <cell r="A1545" t="str">
            <v>28.13.14</v>
          </cell>
        </row>
        <row r="1546">
          <cell r="A1546" t="str">
            <v>28.13.21</v>
          </cell>
        </row>
        <row r="1547">
          <cell r="A1547" t="str">
            <v>28.13.22</v>
          </cell>
        </row>
        <row r="1548">
          <cell r="A1548" t="str">
            <v>28.13.23</v>
          </cell>
        </row>
        <row r="1549">
          <cell r="A1549" t="str">
            <v>28.13.24</v>
          </cell>
        </row>
        <row r="1550">
          <cell r="A1550" t="str">
            <v>28.13.25</v>
          </cell>
        </row>
        <row r="1551">
          <cell r="A1551" t="str">
            <v>28.13.26</v>
          </cell>
        </row>
        <row r="1552">
          <cell r="A1552" t="str">
            <v>28.13.27</v>
          </cell>
        </row>
        <row r="1553">
          <cell r="A1553" t="str">
            <v>28.13.28</v>
          </cell>
        </row>
        <row r="1554">
          <cell r="A1554" t="str">
            <v>28.13.31</v>
          </cell>
        </row>
        <row r="1555">
          <cell r="A1555" t="str">
            <v>28.13.32</v>
          </cell>
        </row>
        <row r="1556">
          <cell r="A1556" t="str">
            <v>28.13.99</v>
          </cell>
        </row>
        <row r="1557">
          <cell r="A1557" t="str">
            <v>28.14.11</v>
          </cell>
        </row>
        <row r="1558">
          <cell r="A1558" t="str">
            <v>28.14.12</v>
          </cell>
        </row>
        <row r="1559">
          <cell r="A1559" t="str">
            <v>28.14.13</v>
          </cell>
        </row>
        <row r="1560">
          <cell r="A1560" t="str">
            <v>28.14.20</v>
          </cell>
        </row>
        <row r="1561">
          <cell r="A1561" t="str">
            <v>28.14.99</v>
          </cell>
        </row>
        <row r="1562">
          <cell r="A1562" t="str">
            <v>28.15.10</v>
          </cell>
        </row>
        <row r="1563">
          <cell r="A1563" t="str">
            <v>28.15.21</v>
          </cell>
        </row>
        <row r="1564">
          <cell r="A1564" t="str">
            <v>28.15.22</v>
          </cell>
        </row>
        <row r="1565">
          <cell r="A1565" t="str">
            <v>28.15.23</v>
          </cell>
        </row>
        <row r="1566">
          <cell r="A1566" t="str">
            <v>28.15.24</v>
          </cell>
        </row>
        <row r="1567">
          <cell r="A1567" t="str">
            <v>28.15.25</v>
          </cell>
        </row>
        <row r="1568">
          <cell r="A1568" t="str">
            <v>28.15.26</v>
          </cell>
        </row>
        <row r="1569">
          <cell r="A1569" t="str">
            <v>28.15.31</v>
          </cell>
        </row>
        <row r="1570">
          <cell r="A1570" t="str">
            <v>28.15.32</v>
          </cell>
        </row>
        <row r="1571">
          <cell r="A1571" t="str">
            <v>28.15.39</v>
          </cell>
        </row>
        <row r="1572">
          <cell r="A1572" t="str">
            <v>28.15.99</v>
          </cell>
        </row>
        <row r="1573">
          <cell r="A1573" t="str">
            <v>28.21.11</v>
          </cell>
        </row>
        <row r="1574">
          <cell r="A1574" t="str">
            <v>28.21.12</v>
          </cell>
        </row>
        <row r="1575">
          <cell r="A1575" t="str">
            <v>28.21.13</v>
          </cell>
        </row>
        <row r="1576">
          <cell r="A1576" t="str">
            <v>28.21.14</v>
          </cell>
        </row>
        <row r="1577">
          <cell r="A1577" t="str">
            <v>28.21.99</v>
          </cell>
        </row>
        <row r="1578">
          <cell r="A1578" t="str">
            <v>28.22.11</v>
          </cell>
        </row>
        <row r="1579">
          <cell r="A1579" t="str">
            <v>28.22.12</v>
          </cell>
        </row>
        <row r="1580">
          <cell r="A1580" t="str">
            <v>28.22.13</v>
          </cell>
        </row>
        <row r="1581">
          <cell r="A1581" t="str">
            <v>28.22.14</v>
          </cell>
        </row>
        <row r="1582">
          <cell r="A1582" t="str">
            <v>28.22.15</v>
          </cell>
        </row>
        <row r="1583">
          <cell r="A1583" t="str">
            <v>28.22.16</v>
          </cell>
        </row>
        <row r="1584">
          <cell r="A1584" t="str">
            <v>28.22.17</v>
          </cell>
        </row>
        <row r="1585">
          <cell r="A1585" t="str">
            <v>28.22.18</v>
          </cell>
        </row>
        <row r="1586">
          <cell r="A1586" t="str">
            <v>28.22.19</v>
          </cell>
        </row>
        <row r="1587">
          <cell r="A1587" t="str">
            <v>28.22.20</v>
          </cell>
        </row>
        <row r="1588">
          <cell r="A1588" t="str">
            <v>28.22.99</v>
          </cell>
        </row>
        <row r="1589">
          <cell r="A1589" t="str">
            <v>28.23.11</v>
          </cell>
        </row>
        <row r="1590">
          <cell r="A1590" t="str">
            <v>28.23.12</v>
          </cell>
        </row>
        <row r="1591">
          <cell r="A1591" t="str">
            <v>28.23.13</v>
          </cell>
        </row>
        <row r="1592">
          <cell r="A1592" t="str">
            <v>28.23.21</v>
          </cell>
        </row>
        <row r="1593">
          <cell r="A1593" t="str">
            <v>28.23.22</v>
          </cell>
        </row>
        <row r="1594">
          <cell r="A1594" t="str">
            <v>28.23.23</v>
          </cell>
        </row>
        <row r="1595">
          <cell r="A1595" t="str">
            <v>28.23.24</v>
          </cell>
        </row>
        <row r="1596">
          <cell r="A1596" t="str">
            <v>28.23.25</v>
          </cell>
        </row>
        <row r="1597">
          <cell r="A1597" t="str">
            <v>28.23.26</v>
          </cell>
        </row>
        <row r="1598">
          <cell r="A1598" t="str">
            <v>28.23.91</v>
          </cell>
        </row>
        <row r="1599">
          <cell r="A1599" t="str">
            <v>28.23.99</v>
          </cell>
        </row>
        <row r="1600">
          <cell r="A1600" t="str">
            <v>28.24.11</v>
          </cell>
        </row>
        <row r="1601">
          <cell r="A1601" t="str">
            <v>28.24.12</v>
          </cell>
        </row>
        <row r="1602">
          <cell r="A1602" t="str">
            <v>28.24.21</v>
          </cell>
        </row>
        <row r="1603">
          <cell r="A1603" t="str">
            <v>28.24.22</v>
          </cell>
        </row>
        <row r="1604">
          <cell r="A1604" t="str">
            <v>28.24.99</v>
          </cell>
        </row>
        <row r="1605">
          <cell r="A1605" t="str">
            <v>28.25.11</v>
          </cell>
        </row>
        <row r="1606">
          <cell r="A1606" t="str">
            <v>28.25.12</v>
          </cell>
        </row>
        <row r="1607">
          <cell r="A1607" t="str">
            <v>28.25.13</v>
          </cell>
        </row>
        <row r="1608">
          <cell r="A1608" t="str">
            <v>28.25.14</v>
          </cell>
        </row>
        <row r="1609">
          <cell r="A1609" t="str">
            <v>28.25.20</v>
          </cell>
        </row>
        <row r="1610">
          <cell r="A1610" t="str">
            <v>28.25.30</v>
          </cell>
        </row>
        <row r="1611">
          <cell r="A1611" t="str">
            <v>28.25.99</v>
          </cell>
        </row>
        <row r="1612">
          <cell r="A1612" t="str">
            <v>28.29.11</v>
          </cell>
        </row>
        <row r="1613">
          <cell r="A1613" t="str">
            <v>28.29.12</v>
          </cell>
        </row>
        <row r="1614">
          <cell r="A1614" t="str">
            <v>28.29.13</v>
          </cell>
        </row>
        <row r="1615">
          <cell r="A1615" t="str">
            <v>28.29.21</v>
          </cell>
        </row>
        <row r="1616">
          <cell r="A1616" t="str">
            <v>28.29.22</v>
          </cell>
        </row>
        <row r="1617">
          <cell r="A1617" t="str">
            <v>28.29.23</v>
          </cell>
        </row>
        <row r="1618">
          <cell r="A1618" t="str">
            <v>28.29.31</v>
          </cell>
        </row>
        <row r="1619">
          <cell r="A1619" t="str">
            <v>28.29.32</v>
          </cell>
        </row>
        <row r="1620">
          <cell r="A1620" t="str">
            <v>28.29.39</v>
          </cell>
        </row>
        <row r="1621">
          <cell r="A1621" t="str">
            <v>28.29.41</v>
          </cell>
        </row>
        <row r="1622">
          <cell r="A1622" t="str">
            <v>28.29.42</v>
          </cell>
        </row>
        <row r="1623">
          <cell r="A1623" t="str">
            <v>28.29.43</v>
          </cell>
        </row>
        <row r="1624">
          <cell r="A1624" t="str">
            <v>28.29.50</v>
          </cell>
        </row>
        <row r="1625">
          <cell r="A1625" t="str">
            <v>28.29.60</v>
          </cell>
        </row>
        <row r="1626">
          <cell r="A1626" t="str">
            <v>28.29.70</v>
          </cell>
        </row>
        <row r="1627">
          <cell r="A1627" t="str">
            <v>28.29.81</v>
          </cell>
        </row>
        <row r="1628">
          <cell r="A1628" t="str">
            <v>28.29.82</v>
          </cell>
        </row>
        <row r="1629">
          <cell r="A1629" t="str">
            <v>28.29.83</v>
          </cell>
        </row>
        <row r="1630">
          <cell r="A1630" t="str">
            <v>28.29.84</v>
          </cell>
        </row>
        <row r="1631">
          <cell r="A1631" t="str">
            <v>28.29.85</v>
          </cell>
        </row>
        <row r="1632">
          <cell r="A1632" t="str">
            <v>28.29.86</v>
          </cell>
        </row>
        <row r="1633">
          <cell r="A1633" t="str">
            <v>28.29.99</v>
          </cell>
        </row>
        <row r="1634">
          <cell r="A1634" t="str">
            <v>28.30.10</v>
          </cell>
        </row>
        <row r="1635">
          <cell r="A1635" t="str">
            <v>28.30.21</v>
          </cell>
        </row>
        <row r="1636">
          <cell r="A1636" t="str">
            <v>28.30.22</v>
          </cell>
        </row>
        <row r="1637">
          <cell r="A1637" t="str">
            <v>28.30.23</v>
          </cell>
        </row>
        <row r="1638">
          <cell r="A1638" t="str">
            <v>28.30.31</v>
          </cell>
        </row>
        <row r="1639">
          <cell r="A1639" t="str">
            <v>28.30.32</v>
          </cell>
        </row>
        <row r="1640">
          <cell r="A1640" t="str">
            <v>28.30.33</v>
          </cell>
        </row>
        <row r="1641">
          <cell r="A1641" t="str">
            <v>28.30.34</v>
          </cell>
        </row>
        <row r="1642">
          <cell r="A1642" t="str">
            <v>28.30.39</v>
          </cell>
        </row>
        <row r="1643">
          <cell r="A1643" t="str">
            <v>28.30.40</v>
          </cell>
        </row>
        <row r="1644">
          <cell r="A1644" t="str">
            <v>28.30.51</v>
          </cell>
        </row>
        <row r="1645">
          <cell r="A1645" t="str">
            <v>28.30.52</v>
          </cell>
        </row>
        <row r="1646">
          <cell r="A1646" t="str">
            <v>28.30.53</v>
          </cell>
        </row>
        <row r="1647">
          <cell r="A1647" t="str">
            <v>28.30.54</v>
          </cell>
        </row>
        <row r="1648">
          <cell r="A1648" t="str">
            <v>28.30.59</v>
          </cell>
        </row>
        <row r="1649">
          <cell r="A1649" t="str">
            <v>28.30.60</v>
          </cell>
        </row>
        <row r="1650">
          <cell r="A1650" t="str">
            <v>28.30.70</v>
          </cell>
        </row>
        <row r="1651">
          <cell r="A1651" t="str">
            <v>28.30.81</v>
          </cell>
        </row>
        <row r="1652">
          <cell r="A1652" t="str">
            <v>28.30.82</v>
          </cell>
        </row>
        <row r="1653">
          <cell r="A1653" t="str">
            <v>28.30.83</v>
          </cell>
        </row>
        <row r="1654">
          <cell r="A1654" t="str">
            <v>28.30.84</v>
          </cell>
        </row>
        <row r="1655">
          <cell r="A1655" t="str">
            <v>28.30.85</v>
          </cell>
        </row>
        <row r="1656">
          <cell r="A1656" t="str">
            <v>28.30.86</v>
          </cell>
        </row>
        <row r="1657">
          <cell r="A1657" t="str">
            <v>28.30.91</v>
          </cell>
        </row>
        <row r="1658">
          <cell r="A1658" t="str">
            <v>28.30.92</v>
          </cell>
        </row>
        <row r="1659">
          <cell r="A1659" t="str">
            <v>28.30.93</v>
          </cell>
        </row>
        <row r="1660">
          <cell r="A1660" t="str">
            <v>28.30.94</v>
          </cell>
        </row>
        <row r="1661">
          <cell r="A1661" t="str">
            <v>28.30.99</v>
          </cell>
        </row>
        <row r="1662">
          <cell r="A1662" t="str">
            <v>28.41.11</v>
          </cell>
        </row>
        <row r="1663">
          <cell r="A1663" t="str">
            <v>28.41.12</v>
          </cell>
        </row>
        <row r="1664">
          <cell r="A1664" t="str">
            <v>28.41.21</v>
          </cell>
        </row>
        <row r="1665">
          <cell r="A1665" t="str">
            <v>28.41.22</v>
          </cell>
        </row>
        <row r="1666">
          <cell r="A1666" t="str">
            <v>28.41.23</v>
          </cell>
        </row>
        <row r="1667">
          <cell r="A1667" t="str">
            <v>28.41.24</v>
          </cell>
        </row>
        <row r="1668">
          <cell r="A1668" t="str">
            <v>28.41.31</v>
          </cell>
        </row>
        <row r="1669">
          <cell r="A1669" t="str">
            <v>28.41.32</v>
          </cell>
        </row>
        <row r="1670">
          <cell r="A1670" t="str">
            <v>28.41.33</v>
          </cell>
        </row>
        <row r="1671">
          <cell r="A1671" t="str">
            <v>28.41.34</v>
          </cell>
        </row>
        <row r="1672">
          <cell r="A1672" t="str">
            <v>28.41.40</v>
          </cell>
        </row>
        <row r="1673">
          <cell r="A1673" t="str">
            <v>28.41.99</v>
          </cell>
        </row>
        <row r="1674">
          <cell r="A1674" t="str">
            <v>28.49.11</v>
          </cell>
        </row>
        <row r="1675">
          <cell r="A1675" t="str">
            <v>28.49.12</v>
          </cell>
        </row>
        <row r="1676">
          <cell r="A1676" t="str">
            <v>28.49.21</v>
          </cell>
        </row>
        <row r="1677">
          <cell r="A1677" t="str">
            <v>28.49.22</v>
          </cell>
        </row>
        <row r="1678">
          <cell r="A1678" t="str">
            <v>28.49.23</v>
          </cell>
        </row>
        <row r="1679">
          <cell r="A1679" t="str">
            <v>28.49.24</v>
          </cell>
        </row>
        <row r="1680">
          <cell r="A1680" t="str">
            <v>28.49.99</v>
          </cell>
        </row>
        <row r="1681">
          <cell r="A1681" t="str">
            <v>28.91.11</v>
          </cell>
        </row>
        <row r="1682">
          <cell r="A1682" t="str">
            <v>28.91.12</v>
          </cell>
        </row>
        <row r="1683">
          <cell r="A1683" t="str">
            <v>28.91.99</v>
          </cell>
        </row>
        <row r="1684">
          <cell r="A1684" t="str">
            <v>28.92.11</v>
          </cell>
        </row>
        <row r="1685">
          <cell r="A1685" t="str">
            <v>28.92.12</v>
          </cell>
        </row>
        <row r="1686">
          <cell r="A1686" t="str">
            <v>28.92.21</v>
          </cell>
        </row>
        <row r="1687">
          <cell r="A1687" t="str">
            <v>28.92.22</v>
          </cell>
        </row>
        <row r="1688">
          <cell r="A1688" t="str">
            <v>28.92.23</v>
          </cell>
        </row>
        <row r="1689">
          <cell r="A1689" t="str">
            <v>28.92.24</v>
          </cell>
        </row>
        <row r="1690">
          <cell r="A1690" t="str">
            <v>28.92.25</v>
          </cell>
        </row>
        <row r="1691">
          <cell r="A1691" t="str">
            <v>28.92.26</v>
          </cell>
        </row>
        <row r="1692">
          <cell r="A1692" t="str">
            <v>28.92.27</v>
          </cell>
        </row>
        <row r="1693">
          <cell r="A1693" t="str">
            <v>28.92.28</v>
          </cell>
        </row>
        <row r="1694">
          <cell r="A1694" t="str">
            <v>28.92.29</v>
          </cell>
        </row>
        <row r="1695">
          <cell r="A1695" t="str">
            <v>28.92.30</v>
          </cell>
        </row>
        <row r="1696">
          <cell r="A1696" t="str">
            <v>28.92.40</v>
          </cell>
        </row>
        <row r="1697">
          <cell r="A1697" t="str">
            <v>28.92.50</v>
          </cell>
        </row>
        <row r="1698">
          <cell r="A1698" t="str">
            <v>28.92.61</v>
          </cell>
        </row>
        <row r="1699">
          <cell r="A1699" t="str">
            <v>28.92.62</v>
          </cell>
        </row>
        <row r="1700">
          <cell r="A1700" t="str">
            <v>28.92.99</v>
          </cell>
        </row>
        <row r="1701">
          <cell r="A1701" t="str">
            <v>28.93.11</v>
          </cell>
        </row>
        <row r="1702">
          <cell r="A1702" t="str">
            <v>28.93.12</v>
          </cell>
        </row>
        <row r="1703">
          <cell r="A1703" t="str">
            <v>28.93.13</v>
          </cell>
        </row>
        <row r="1704">
          <cell r="A1704" t="str">
            <v>28.93.14</v>
          </cell>
        </row>
        <row r="1705">
          <cell r="A1705" t="str">
            <v>28.93.15</v>
          </cell>
        </row>
        <row r="1706">
          <cell r="A1706" t="str">
            <v>28.93.16</v>
          </cell>
        </row>
        <row r="1707">
          <cell r="A1707" t="str">
            <v>28.93.17</v>
          </cell>
        </row>
        <row r="1708">
          <cell r="A1708" t="str">
            <v>28.93.19</v>
          </cell>
        </row>
        <row r="1709">
          <cell r="A1709" t="str">
            <v>28.93.20</v>
          </cell>
        </row>
        <row r="1710">
          <cell r="A1710" t="str">
            <v>28.93.31</v>
          </cell>
        </row>
        <row r="1711">
          <cell r="A1711" t="str">
            <v>28.93.32</v>
          </cell>
        </row>
        <row r="1712">
          <cell r="A1712" t="str">
            <v>28.93.33</v>
          </cell>
        </row>
        <row r="1713">
          <cell r="A1713" t="str">
            <v>28.93.34</v>
          </cell>
        </row>
        <row r="1714">
          <cell r="A1714" t="str">
            <v>28.93.99</v>
          </cell>
        </row>
        <row r="1715">
          <cell r="A1715" t="str">
            <v>28.94.11</v>
          </cell>
        </row>
        <row r="1716">
          <cell r="A1716" t="str">
            <v>28.94.12</v>
          </cell>
        </row>
        <row r="1717">
          <cell r="A1717" t="str">
            <v>28.94.13</v>
          </cell>
        </row>
        <row r="1718">
          <cell r="A1718" t="str">
            <v>28.94.14</v>
          </cell>
        </row>
        <row r="1719">
          <cell r="A1719" t="str">
            <v>28.94.15</v>
          </cell>
        </row>
        <row r="1720">
          <cell r="A1720" t="str">
            <v>28.94.21</v>
          </cell>
        </row>
        <row r="1721">
          <cell r="A1721" t="str">
            <v>28.94.22</v>
          </cell>
        </row>
        <row r="1722">
          <cell r="A1722" t="str">
            <v>28.94.23</v>
          </cell>
        </row>
        <row r="1723">
          <cell r="A1723" t="str">
            <v>28.94.24</v>
          </cell>
        </row>
        <row r="1724">
          <cell r="A1724" t="str">
            <v>28.94.30</v>
          </cell>
        </row>
        <row r="1725">
          <cell r="A1725" t="str">
            <v>28.94.40</v>
          </cell>
        </row>
        <row r="1726">
          <cell r="A1726" t="str">
            <v>28.94.51</v>
          </cell>
        </row>
        <row r="1727">
          <cell r="A1727" t="str">
            <v>28.94.52</v>
          </cell>
        </row>
        <row r="1728">
          <cell r="A1728" t="str">
            <v>28.94.99</v>
          </cell>
        </row>
        <row r="1729">
          <cell r="A1729" t="str">
            <v>28.95.11</v>
          </cell>
        </row>
        <row r="1730">
          <cell r="A1730" t="str">
            <v>28.95.12</v>
          </cell>
        </row>
        <row r="1731">
          <cell r="A1731" t="str">
            <v>28.95.99</v>
          </cell>
        </row>
        <row r="1732">
          <cell r="A1732" t="str">
            <v>28.96.10</v>
          </cell>
        </row>
        <row r="1733">
          <cell r="A1733" t="str">
            <v>28.96.20</v>
          </cell>
        </row>
        <row r="1734">
          <cell r="A1734" t="str">
            <v>28.96.99</v>
          </cell>
        </row>
        <row r="1735">
          <cell r="A1735" t="str">
            <v>28.99.11</v>
          </cell>
        </row>
        <row r="1736">
          <cell r="A1736" t="str">
            <v>28.99.12</v>
          </cell>
        </row>
        <row r="1737">
          <cell r="A1737" t="str">
            <v>28.99.13</v>
          </cell>
        </row>
        <row r="1738">
          <cell r="A1738" t="str">
            <v>28.99.14</v>
          </cell>
        </row>
        <row r="1739">
          <cell r="A1739" t="str">
            <v>28.99.20</v>
          </cell>
        </row>
        <row r="1740">
          <cell r="A1740" t="str">
            <v>28.99.31</v>
          </cell>
        </row>
        <row r="1741">
          <cell r="A1741" t="str">
            <v>28.99.32</v>
          </cell>
        </row>
        <row r="1742">
          <cell r="A1742" t="str">
            <v>28.99.39</v>
          </cell>
        </row>
        <row r="1743">
          <cell r="A1743" t="str">
            <v>28.99.40</v>
          </cell>
        </row>
        <row r="1744">
          <cell r="A1744" t="str">
            <v>28.99.51</v>
          </cell>
        </row>
        <row r="1745">
          <cell r="A1745" t="str">
            <v>28.99.52</v>
          </cell>
        </row>
        <row r="1746">
          <cell r="A1746" t="str">
            <v>28.99.99</v>
          </cell>
        </row>
        <row r="1747">
          <cell r="A1747" t="str">
            <v>29.10.11</v>
          </cell>
        </row>
        <row r="1748">
          <cell r="A1748" t="str">
            <v>29.10.12</v>
          </cell>
        </row>
        <row r="1749">
          <cell r="A1749" t="str">
            <v>29.10.13</v>
          </cell>
        </row>
        <row r="1750">
          <cell r="A1750" t="str">
            <v>29.10.21</v>
          </cell>
        </row>
        <row r="1751">
          <cell r="A1751" t="str">
            <v>29.10.22</v>
          </cell>
        </row>
        <row r="1752">
          <cell r="A1752" t="str">
            <v>29.10.23</v>
          </cell>
        </row>
        <row r="1753">
          <cell r="A1753" t="str">
            <v>29.10.24</v>
          </cell>
        </row>
        <row r="1754">
          <cell r="A1754" t="str">
            <v>29.10.30</v>
          </cell>
        </row>
        <row r="1755">
          <cell r="A1755" t="str">
            <v>29.10.41</v>
          </cell>
        </row>
        <row r="1756">
          <cell r="A1756" t="str">
            <v>29.10.42</v>
          </cell>
        </row>
        <row r="1757">
          <cell r="A1757" t="str">
            <v>29.10.43</v>
          </cell>
        </row>
        <row r="1758">
          <cell r="A1758" t="str">
            <v>29.10.44</v>
          </cell>
        </row>
        <row r="1759">
          <cell r="A1759" t="str">
            <v>29.10.51</v>
          </cell>
        </row>
        <row r="1760">
          <cell r="A1760" t="str">
            <v>29.10.52</v>
          </cell>
        </row>
        <row r="1761">
          <cell r="A1761" t="str">
            <v>29.10.59</v>
          </cell>
        </row>
        <row r="1762">
          <cell r="A1762" t="str">
            <v>29.10.99</v>
          </cell>
        </row>
        <row r="1763">
          <cell r="A1763" t="str">
            <v>29.20.10</v>
          </cell>
        </row>
        <row r="1764">
          <cell r="A1764" t="str">
            <v>29.20.21</v>
          </cell>
        </row>
        <row r="1765">
          <cell r="A1765" t="str">
            <v>29.20.22</v>
          </cell>
        </row>
        <row r="1766">
          <cell r="A1766" t="str">
            <v>29.20.23</v>
          </cell>
        </row>
        <row r="1767">
          <cell r="A1767" t="str">
            <v>29.20.30</v>
          </cell>
        </row>
        <row r="1768">
          <cell r="A1768" t="str">
            <v>29.20.40</v>
          </cell>
        </row>
        <row r="1769">
          <cell r="A1769" t="str">
            <v>29.20.50</v>
          </cell>
        </row>
        <row r="1770">
          <cell r="A1770" t="str">
            <v>29.20.99</v>
          </cell>
        </row>
        <row r="1771">
          <cell r="A1771" t="str">
            <v>29.31.10</v>
          </cell>
        </row>
        <row r="1772">
          <cell r="A1772" t="str">
            <v>29.31.21</v>
          </cell>
        </row>
        <row r="1773">
          <cell r="A1773" t="str">
            <v>29.31.22</v>
          </cell>
        </row>
        <row r="1774">
          <cell r="A1774" t="str">
            <v>29.31.23</v>
          </cell>
        </row>
        <row r="1775">
          <cell r="A1775" t="str">
            <v>29.31.30</v>
          </cell>
        </row>
        <row r="1776">
          <cell r="A1776" t="str">
            <v>29.31.99</v>
          </cell>
        </row>
        <row r="1777">
          <cell r="A1777" t="str">
            <v>29.32.10</v>
          </cell>
        </row>
        <row r="1778">
          <cell r="A1778" t="str">
            <v>29.32.20</v>
          </cell>
        </row>
        <row r="1779">
          <cell r="A1779" t="str">
            <v>29.32.30</v>
          </cell>
        </row>
        <row r="1780">
          <cell r="A1780" t="str">
            <v>29.32.91</v>
          </cell>
        </row>
        <row r="1781">
          <cell r="A1781" t="str">
            <v>29.32.92</v>
          </cell>
        </row>
        <row r="1782">
          <cell r="A1782" t="str">
            <v>29.32.99</v>
          </cell>
        </row>
        <row r="1783">
          <cell r="A1783" t="str">
            <v>30.11.10</v>
          </cell>
        </row>
        <row r="1784">
          <cell r="A1784" t="str">
            <v>30.11.21</v>
          </cell>
        </row>
        <row r="1785">
          <cell r="A1785" t="str">
            <v>30.11.22</v>
          </cell>
        </row>
        <row r="1786">
          <cell r="A1786" t="str">
            <v>30.11.23</v>
          </cell>
        </row>
        <row r="1787">
          <cell r="A1787" t="str">
            <v>30.11.24</v>
          </cell>
        </row>
        <row r="1788">
          <cell r="A1788" t="str">
            <v>30.11.31</v>
          </cell>
        </row>
        <row r="1789">
          <cell r="A1789" t="str">
            <v>30.11.32</v>
          </cell>
        </row>
        <row r="1790">
          <cell r="A1790" t="str">
            <v>30.11.33</v>
          </cell>
        </row>
        <row r="1791">
          <cell r="A1791" t="str">
            <v>30.11.40</v>
          </cell>
        </row>
        <row r="1792">
          <cell r="A1792" t="str">
            <v>30.11.50</v>
          </cell>
        </row>
        <row r="1793">
          <cell r="A1793" t="str">
            <v>30.11.91</v>
          </cell>
        </row>
        <row r="1794">
          <cell r="A1794" t="str">
            <v>30.11.92</v>
          </cell>
        </row>
        <row r="1795">
          <cell r="A1795" t="str">
            <v>30.11.99</v>
          </cell>
        </row>
        <row r="1796">
          <cell r="A1796" t="str">
            <v>30.12.11</v>
          </cell>
        </row>
        <row r="1797">
          <cell r="A1797" t="str">
            <v>30.12.12</v>
          </cell>
        </row>
        <row r="1798">
          <cell r="A1798" t="str">
            <v>30.12.19</v>
          </cell>
        </row>
        <row r="1799">
          <cell r="A1799" t="str">
            <v>30.12.99</v>
          </cell>
        </row>
        <row r="1800">
          <cell r="A1800" t="str">
            <v>30.20.11</v>
          </cell>
        </row>
        <row r="1801">
          <cell r="A1801" t="str">
            <v>30.20.12</v>
          </cell>
        </row>
        <row r="1802">
          <cell r="A1802" t="str">
            <v>30.20.13</v>
          </cell>
        </row>
        <row r="1803">
          <cell r="A1803" t="str">
            <v>30.20.20</v>
          </cell>
        </row>
        <row r="1804">
          <cell r="A1804" t="str">
            <v>30.20.31</v>
          </cell>
        </row>
        <row r="1805">
          <cell r="A1805" t="str">
            <v>30.20.32</v>
          </cell>
        </row>
        <row r="1806">
          <cell r="A1806" t="str">
            <v>30.20.33</v>
          </cell>
        </row>
        <row r="1807">
          <cell r="A1807" t="str">
            <v>30.20.40</v>
          </cell>
        </row>
        <row r="1808">
          <cell r="A1808" t="str">
            <v>30.20.91</v>
          </cell>
        </row>
        <row r="1809">
          <cell r="A1809" t="str">
            <v>30.20.99</v>
          </cell>
        </row>
        <row r="1810">
          <cell r="A1810" t="str">
            <v>30.30.11</v>
          </cell>
        </row>
        <row r="1811">
          <cell r="A1811" t="str">
            <v>30.30.12</v>
          </cell>
        </row>
        <row r="1812">
          <cell r="A1812" t="str">
            <v>30.30.13</v>
          </cell>
        </row>
        <row r="1813">
          <cell r="A1813" t="str">
            <v>30.30.14</v>
          </cell>
        </row>
        <row r="1814">
          <cell r="A1814" t="str">
            <v>30.30.15</v>
          </cell>
        </row>
        <row r="1815">
          <cell r="A1815" t="str">
            <v>30.30.16</v>
          </cell>
        </row>
        <row r="1816">
          <cell r="A1816" t="str">
            <v>30.30.20</v>
          </cell>
        </row>
        <row r="1817">
          <cell r="A1817" t="str">
            <v>30.30.31</v>
          </cell>
        </row>
        <row r="1818">
          <cell r="A1818" t="str">
            <v>30.30.32</v>
          </cell>
        </row>
        <row r="1819">
          <cell r="A1819" t="str">
            <v>30.30.33</v>
          </cell>
        </row>
        <row r="1820">
          <cell r="A1820" t="str">
            <v>30.30.34</v>
          </cell>
        </row>
        <row r="1821">
          <cell r="A1821" t="str">
            <v>30.30.40</v>
          </cell>
        </row>
        <row r="1822">
          <cell r="A1822" t="str">
            <v>30.30.50</v>
          </cell>
        </row>
        <row r="1823">
          <cell r="A1823" t="str">
            <v>30.30.60</v>
          </cell>
        </row>
        <row r="1824">
          <cell r="A1824" t="str">
            <v>30.30.99</v>
          </cell>
        </row>
        <row r="1825">
          <cell r="A1825" t="str">
            <v>30.40.10</v>
          </cell>
        </row>
        <row r="1826">
          <cell r="A1826" t="str">
            <v>30.40.99</v>
          </cell>
        </row>
        <row r="1827">
          <cell r="A1827" t="str">
            <v>30.91.11</v>
          </cell>
        </row>
        <row r="1828">
          <cell r="A1828" t="str">
            <v>30.91.12</v>
          </cell>
        </row>
        <row r="1829">
          <cell r="A1829" t="str">
            <v>30.91.13</v>
          </cell>
        </row>
        <row r="1830">
          <cell r="A1830" t="str">
            <v>30.91.20</v>
          </cell>
        </row>
        <row r="1831">
          <cell r="A1831" t="str">
            <v>30.91.31</v>
          </cell>
        </row>
        <row r="1832">
          <cell r="A1832" t="str">
            <v>30.91.32</v>
          </cell>
        </row>
        <row r="1833">
          <cell r="A1833" t="str">
            <v>30.91.99</v>
          </cell>
        </row>
        <row r="1834">
          <cell r="A1834" t="str">
            <v>30.92.10</v>
          </cell>
        </row>
        <row r="1835">
          <cell r="A1835" t="str">
            <v>30.92.20</v>
          </cell>
        </row>
        <row r="1836">
          <cell r="A1836" t="str">
            <v>30.92.30</v>
          </cell>
        </row>
        <row r="1837">
          <cell r="A1837" t="str">
            <v>30.92.40</v>
          </cell>
        </row>
        <row r="1838">
          <cell r="A1838" t="str">
            <v>30.92.99</v>
          </cell>
        </row>
        <row r="1839">
          <cell r="A1839" t="str">
            <v>30.99.10</v>
          </cell>
        </row>
        <row r="1840">
          <cell r="A1840" t="str">
            <v>30.99.99</v>
          </cell>
        </row>
        <row r="1841">
          <cell r="A1841" t="str">
            <v>31.00.11</v>
          </cell>
        </row>
        <row r="1842">
          <cell r="A1842" t="str">
            <v>31.00.12</v>
          </cell>
        </row>
        <row r="1843">
          <cell r="A1843" t="str">
            <v>31.00.13</v>
          </cell>
        </row>
        <row r="1844">
          <cell r="A1844" t="str">
            <v>31.00.14</v>
          </cell>
        </row>
        <row r="1845">
          <cell r="A1845" t="str">
            <v>31.00.20</v>
          </cell>
        </row>
        <row r="1846">
          <cell r="A1846" t="str">
            <v>31.00.91</v>
          </cell>
        </row>
        <row r="1847">
          <cell r="A1847" t="str">
            <v>31.00.99</v>
          </cell>
        </row>
        <row r="1848">
          <cell r="A1848" t="str">
            <v>31.01.11</v>
          </cell>
        </row>
        <row r="1849">
          <cell r="A1849" t="str">
            <v>31.01.12</v>
          </cell>
        </row>
        <row r="1850">
          <cell r="A1850" t="str">
            <v>31.01.13</v>
          </cell>
        </row>
        <row r="1851">
          <cell r="A1851" t="str">
            <v>31.01.99</v>
          </cell>
        </row>
        <row r="1852">
          <cell r="A1852" t="str">
            <v>31.02.10</v>
          </cell>
        </row>
        <row r="1853">
          <cell r="A1853" t="str">
            <v>31.02.99</v>
          </cell>
        </row>
        <row r="1854">
          <cell r="A1854" t="str">
            <v>31.03.11</v>
          </cell>
        </row>
        <row r="1855">
          <cell r="A1855" t="str">
            <v>31.03.12</v>
          </cell>
        </row>
        <row r="1856">
          <cell r="A1856" t="str">
            <v>31.03.99</v>
          </cell>
        </row>
        <row r="1857">
          <cell r="A1857" t="str">
            <v>31.09.11</v>
          </cell>
        </row>
        <row r="1858">
          <cell r="A1858" t="str">
            <v>31.09.12</v>
          </cell>
        </row>
        <row r="1859">
          <cell r="A1859" t="str">
            <v>31.09.13</v>
          </cell>
        </row>
        <row r="1860">
          <cell r="A1860" t="str">
            <v>31.09.14</v>
          </cell>
        </row>
        <row r="1861">
          <cell r="A1861" t="str">
            <v>31.09.91</v>
          </cell>
        </row>
        <row r="1862">
          <cell r="A1862" t="str">
            <v>31.09.99</v>
          </cell>
        </row>
        <row r="1863">
          <cell r="A1863" t="str">
            <v>32.11.10</v>
          </cell>
        </row>
        <row r="1864">
          <cell r="A1864" t="str">
            <v>32.11.99</v>
          </cell>
        </row>
        <row r="1865">
          <cell r="A1865" t="str">
            <v>32.12.11</v>
          </cell>
        </row>
        <row r="1866">
          <cell r="A1866" t="str">
            <v>32.12.12</v>
          </cell>
        </row>
        <row r="1867">
          <cell r="A1867" t="str">
            <v>32.12.13</v>
          </cell>
        </row>
        <row r="1868">
          <cell r="A1868" t="str">
            <v>32.12.14</v>
          </cell>
        </row>
        <row r="1869">
          <cell r="A1869" t="str">
            <v>32.12.99</v>
          </cell>
        </row>
        <row r="1870">
          <cell r="A1870" t="str">
            <v>32.13.10</v>
          </cell>
        </row>
        <row r="1871">
          <cell r="A1871" t="str">
            <v>32.13.99</v>
          </cell>
        </row>
        <row r="1872">
          <cell r="A1872" t="str">
            <v>32.20.11</v>
          </cell>
        </row>
        <row r="1873">
          <cell r="A1873" t="str">
            <v>32.20.12</v>
          </cell>
        </row>
        <row r="1874">
          <cell r="A1874" t="str">
            <v>32.20.13</v>
          </cell>
        </row>
        <row r="1875">
          <cell r="A1875" t="str">
            <v>32.20.14</v>
          </cell>
        </row>
        <row r="1876">
          <cell r="A1876" t="str">
            <v>32.20.15</v>
          </cell>
        </row>
        <row r="1877">
          <cell r="A1877" t="str">
            <v>32.20.16</v>
          </cell>
        </row>
        <row r="1878">
          <cell r="A1878" t="str">
            <v>32.20.20</v>
          </cell>
        </row>
        <row r="1879">
          <cell r="A1879" t="str">
            <v>32.20.99</v>
          </cell>
        </row>
        <row r="1880">
          <cell r="A1880" t="str">
            <v>32.30.11</v>
          </cell>
        </row>
        <row r="1881">
          <cell r="A1881" t="str">
            <v>32.30.12</v>
          </cell>
        </row>
        <row r="1882">
          <cell r="A1882" t="str">
            <v>32.30.13</v>
          </cell>
        </row>
        <row r="1883">
          <cell r="A1883" t="str">
            <v>32.30.14</v>
          </cell>
        </row>
        <row r="1884">
          <cell r="A1884" t="str">
            <v>32.30.15</v>
          </cell>
        </row>
        <row r="1885">
          <cell r="A1885" t="str">
            <v>32.30.16</v>
          </cell>
        </row>
        <row r="1886">
          <cell r="A1886" t="str">
            <v>32.30.99</v>
          </cell>
        </row>
        <row r="1887">
          <cell r="A1887" t="str">
            <v>32.40.11</v>
          </cell>
        </row>
        <row r="1888">
          <cell r="A1888" t="str">
            <v>32.40.12</v>
          </cell>
        </row>
        <row r="1889">
          <cell r="A1889" t="str">
            <v>32.40.13</v>
          </cell>
        </row>
        <row r="1890">
          <cell r="A1890" t="str">
            <v>32.40.20</v>
          </cell>
        </row>
        <row r="1891">
          <cell r="A1891" t="str">
            <v>32.40.31</v>
          </cell>
        </row>
        <row r="1892">
          <cell r="A1892" t="str">
            <v>32.40.32</v>
          </cell>
        </row>
        <row r="1893">
          <cell r="A1893" t="str">
            <v>32.40.39</v>
          </cell>
        </row>
        <row r="1894">
          <cell r="A1894" t="str">
            <v>32.40.41</v>
          </cell>
        </row>
        <row r="1895">
          <cell r="A1895" t="str">
            <v>32.40.42</v>
          </cell>
        </row>
        <row r="1896">
          <cell r="A1896" t="str">
            <v>32.40.99</v>
          </cell>
        </row>
        <row r="1897">
          <cell r="A1897" t="str">
            <v>32.50.11</v>
          </cell>
        </row>
        <row r="1898">
          <cell r="A1898" t="str">
            <v>32.50.12</v>
          </cell>
        </row>
        <row r="1899">
          <cell r="A1899" t="str">
            <v>32.50.13</v>
          </cell>
        </row>
        <row r="1900">
          <cell r="A1900" t="str">
            <v>32.50.21</v>
          </cell>
        </row>
        <row r="1901">
          <cell r="A1901" t="str">
            <v>32.50.22</v>
          </cell>
        </row>
        <row r="1902">
          <cell r="A1902" t="str">
            <v>32.50.23</v>
          </cell>
        </row>
        <row r="1903">
          <cell r="A1903" t="str">
            <v>32.50.30</v>
          </cell>
        </row>
        <row r="1904">
          <cell r="A1904" t="str">
            <v>32.50.41</v>
          </cell>
        </row>
        <row r="1905">
          <cell r="A1905" t="str">
            <v>32.50.42</v>
          </cell>
        </row>
        <row r="1906">
          <cell r="A1906" t="str">
            <v>32.50.43</v>
          </cell>
        </row>
        <row r="1907">
          <cell r="A1907" t="str">
            <v>32.50.44</v>
          </cell>
        </row>
        <row r="1908">
          <cell r="A1908" t="str">
            <v>32.50.50</v>
          </cell>
        </row>
        <row r="1909">
          <cell r="A1909" t="str">
            <v>32.50.99</v>
          </cell>
        </row>
        <row r="1910">
          <cell r="A1910" t="str">
            <v>32.91.11</v>
          </cell>
        </row>
        <row r="1911">
          <cell r="A1911" t="str">
            <v>32.91.12</v>
          </cell>
        </row>
        <row r="1912">
          <cell r="A1912" t="str">
            <v>32.91.19</v>
          </cell>
        </row>
        <row r="1913">
          <cell r="A1913" t="str">
            <v>32.91.99</v>
          </cell>
        </row>
        <row r="1914">
          <cell r="A1914" t="str">
            <v>32.99.11</v>
          </cell>
        </row>
        <row r="1915">
          <cell r="A1915" t="str">
            <v>32.99.12</v>
          </cell>
        </row>
        <row r="1916">
          <cell r="A1916" t="str">
            <v>32.99.13</v>
          </cell>
        </row>
        <row r="1917">
          <cell r="A1917" t="str">
            <v>32.99.14</v>
          </cell>
        </row>
        <row r="1918">
          <cell r="A1918" t="str">
            <v>32.99.15</v>
          </cell>
        </row>
        <row r="1919">
          <cell r="A1919" t="str">
            <v>32.99.16</v>
          </cell>
        </row>
        <row r="1920">
          <cell r="A1920" t="str">
            <v>32.99.21</v>
          </cell>
        </row>
        <row r="1921">
          <cell r="A1921" t="str">
            <v>32.99.22</v>
          </cell>
        </row>
        <row r="1922">
          <cell r="A1922" t="str">
            <v>32.99.23</v>
          </cell>
        </row>
        <row r="1923">
          <cell r="A1923" t="str">
            <v>32.99.24</v>
          </cell>
        </row>
        <row r="1924">
          <cell r="A1924" t="str">
            <v>32.99.30</v>
          </cell>
        </row>
        <row r="1925">
          <cell r="A1925" t="str">
            <v>32.99.41</v>
          </cell>
        </row>
        <row r="1926">
          <cell r="A1926" t="str">
            <v>32.99.42</v>
          </cell>
        </row>
        <row r="1927">
          <cell r="A1927" t="str">
            <v>32.99.43</v>
          </cell>
        </row>
        <row r="1928">
          <cell r="A1928" t="str">
            <v>32.99.51</v>
          </cell>
        </row>
        <row r="1929">
          <cell r="A1929" t="str">
            <v>32.99.52</v>
          </cell>
        </row>
        <row r="1930">
          <cell r="A1930" t="str">
            <v>32.99.53</v>
          </cell>
        </row>
        <row r="1931">
          <cell r="A1931" t="str">
            <v>32.99.54</v>
          </cell>
        </row>
        <row r="1932">
          <cell r="A1932" t="str">
            <v>32.99.55</v>
          </cell>
        </row>
        <row r="1933">
          <cell r="A1933" t="str">
            <v>32.99.59</v>
          </cell>
        </row>
        <row r="1934">
          <cell r="A1934" t="str">
            <v>32.99.60</v>
          </cell>
        </row>
        <row r="1935">
          <cell r="A1935" t="str">
            <v>32.99.99</v>
          </cell>
        </row>
        <row r="1936">
          <cell r="A1936" t="str">
            <v>33.11.11</v>
          </cell>
        </row>
        <row r="1937">
          <cell r="A1937" t="str">
            <v>33.11.12</v>
          </cell>
        </row>
        <row r="1938">
          <cell r="A1938" t="str">
            <v>33.11.13</v>
          </cell>
        </row>
        <row r="1939">
          <cell r="A1939" t="str">
            <v>33.11.14</v>
          </cell>
        </row>
        <row r="1940">
          <cell r="A1940" t="str">
            <v>33.11.19</v>
          </cell>
        </row>
        <row r="1941">
          <cell r="A1941" t="str">
            <v>33.12.11</v>
          </cell>
        </row>
        <row r="1942">
          <cell r="A1942" t="str">
            <v>33.12.12</v>
          </cell>
        </row>
        <row r="1943">
          <cell r="A1943" t="str">
            <v>33.12.13</v>
          </cell>
        </row>
        <row r="1944">
          <cell r="A1944" t="str">
            <v>33.12.14</v>
          </cell>
        </row>
        <row r="1945">
          <cell r="A1945" t="str">
            <v>33.12.15</v>
          </cell>
        </row>
        <row r="1946">
          <cell r="A1946" t="str">
            <v>33.12.16</v>
          </cell>
        </row>
        <row r="1947">
          <cell r="A1947" t="str">
            <v>33.12.17</v>
          </cell>
        </row>
        <row r="1948">
          <cell r="A1948" t="str">
            <v>33.12.18</v>
          </cell>
        </row>
        <row r="1949">
          <cell r="A1949" t="str">
            <v>33.12.19</v>
          </cell>
        </row>
        <row r="1950">
          <cell r="A1950" t="str">
            <v>33.12.21</v>
          </cell>
        </row>
        <row r="1951">
          <cell r="A1951" t="str">
            <v>33.12.22</v>
          </cell>
        </row>
        <row r="1952">
          <cell r="A1952" t="str">
            <v>33.12.23</v>
          </cell>
        </row>
        <row r="1953">
          <cell r="A1953" t="str">
            <v>33.12.24</v>
          </cell>
        </row>
        <row r="1954">
          <cell r="A1954" t="str">
            <v>33.12.25</v>
          </cell>
        </row>
        <row r="1955">
          <cell r="A1955" t="str">
            <v>33.12.26</v>
          </cell>
        </row>
        <row r="1956">
          <cell r="A1956" t="str">
            <v>33.12.27</v>
          </cell>
        </row>
        <row r="1957">
          <cell r="A1957" t="str">
            <v>33.12.28</v>
          </cell>
        </row>
        <row r="1958">
          <cell r="A1958" t="str">
            <v>33.12.29</v>
          </cell>
        </row>
        <row r="1959">
          <cell r="A1959" t="str">
            <v>33.13.11</v>
          </cell>
        </row>
        <row r="1960">
          <cell r="A1960" t="str">
            <v>33.13.12</v>
          </cell>
        </row>
        <row r="1961">
          <cell r="A1961" t="str">
            <v>33.13.13</v>
          </cell>
        </row>
        <row r="1962">
          <cell r="A1962" t="str">
            <v>33.13.19</v>
          </cell>
        </row>
        <row r="1963">
          <cell r="A1963" t="str">
            <v>33.14.11</v>
          </cell>
        </row>
        <row r="1964">
          <cell r="A1964" t="str">
            <v>33.14.19</v>
          </cell>
        </row>
        <row r="1965">
          <cell r="A1965" t="str">
            <v>33.15.10</v>
          </cell>
        </row>
        <row r="1966">
          <cell r="A1966" t="str">
            <v>33.16.10</v>
          </cell>
        </row>
        <row r="1967">
          <cell r="A1967" t="str">
            <v>33.17.11</v>
          </cell>
        </row>
        <row r="1968">
          <cell r="A1968" t="str">
            <v>33.17.19</v>
          </cell>
        </row>
        <row r="1969">
          <cell r="A1969" t="str">
            <v>33.19.10</v>
          </cell>
        </row>
        <row r="1970">
          <cell r="A1970" t="str">
            <v>33.20.11</v>
          </cell>
        </row>
        <row r="1971">
          <cell r="A1971" t="str">
            <v>33.20.12</v>
          </cell>
        </row>
        <row r="1972">
          <cell r="A1972" t="str">
            <v>33.20.21</v>
          </cell>
        </row>
        <row r="1973">
          <cell r="A1973" t="str">
            <v>33.20.29</v>
          </cell>
        </row>
        <row r="1974">
          <cell r="A1974" t="str">
            <v>33.20.31</v>
          </cell>
        </row>
        <row r="1975">
          <cell r="A1975" t="str">
            <v>33.20.32</v>
          </cell>
        </row>
        <row r="1976">
          <cell r="A1976" t="str">
            <v>33.20.33</v>
          </cell>
        </row>
        <row r="1977">
          <cell r="A1977" t="str">
            <v>33.20.34</v>
          </cell>
        </row>
        <row r="1978">
          <cell r="A1978" t="str">
            <v>33.20.35</v>
          </cell>
        </row>
        <row r="1979">
          <cell r="A1979" t="str">
            <v>33.20.36</v>
          </cell>
        </row>
        <row r="1980">
          <cell r="A1980" t="str">
            <v>33.20.37</v>
          </cell>
        </row>
        <row r="1981">
          <cell r="A1981" t="str">
            <v>33.20.38</v>
          </cell>
        </row>
        <row r="1982">
          <cell r="A1982" t="str">
            <v>33.20.39</v>
          </cell>
        </row>
        <row r="1983">
          <cell r="A1983" t="str">
            <v>33.20.41</v>
          </cell>
        </row>
        <row r="1984">
          <cell r="A1984" t="str">
            <v>33.20.42</v>
          </cell>
        </row>
        <row r="1985">
          <cell r="A1985" t="str">
            <v>33.20.50</v>
          </cell>
        </row>
        <row r="1986">
          <cell r="A1986" t="str">
            <v>33.20.60</v>
          </cell>
        </row>
        <row r="1987">
          <cell r="A1987" t="str">
            <v>33.20.70</v>
          </cell>
        </row>
        <row r="1988">
          <cell r="A1988" t="str">
            <v>35.11.10</v>
          </cell>
        </row>
        <row r="1989">
          <cell r="A1989" t="str">
            <v>35.12.10</v>
          </cell>
        </row>
        <row r="1990">
          <cell r="A1990" t="str">
            <v>35.13.10</v>
          </cell>
        </row>
        <row r="1991">
          <cell r="A1991" t="str">
            <v>35.14.10</v>
          </cell>
        </row>
        <row r="1992">
          <cell r="A1992" t="str">
            <v>35.21.10</v>
          </cell>
        </row>
        <row r="1993">
          <cell r="A1993" t="str">
            <v>35.22.10</v>
          </cell>
        </row>
        <row r="1994">
          <cell r="A1994" t="str">
            <v>35.23.10</v>
          </cell>
        </row>
        <row r="1995">
          <cell r="A1995" t="str">
            <v>35.30.11</v>
          </cell>
        </row>
        <row r="1996">
          <cell r="A1996" t="str">
            <v>35.30.12</v>
          </cell>
        </row>
        <row r="1997">
          <cell r="A1997" t="str">
            <v>35.30.21</v>
          </cell>
        </row>
        <row r="1998">
          <cell r="A1998" t="str">
            <v>35.30.22</v>
          </cell>
        </row>
        <row r="1999">
          <cell r="A1999" t="str">
            <v>36.00.11</v>
          </cell>
        </row>
        <row r="2000">
          <cell r="A2000" t="str">
            <v>36.00.12</v>
          </cell>
        </row>
        <row r="2001">
          <cell r="A2001" t="str">
            <v>36.00.20</v>
          </cell>
        </row>
        <row r="2002">
          <cell r="A2002" t="str">
            <v>36.00.30</v>
          </cell>
        </row>
        <row r="2003">
          <cell r="A2003" t="str">
            <v>37.00.11</v>
          </cell>
        </row>
        <row r="2004">
          <cell r="A2004" t="str">
            <v>37.00.12</v>
          </cell>
        </row>
        <row r="2005">
          <cell r="A2005" t="str">
            <v>37.00.20</v>
          </cell>
        </row>
        <row r="2006">
          <cell r="A2006" t="str">
            <v>38.11.11</v>
          </cell>
        </row>
        <row r="2007">
          <cell r="A2007" t="str">
            <v>38.11.19</v>
          </cell>
        </row>
        <row r="2008">
          <cell r="A2008" t="str">
            <v>38.11.21</v>
          </cell>
        </row>
        <row r="2009">
          <cell r="A2009" t="str">
            <v>38.11.29</v>
          </cell>
        </row>
        <row r="2010">
          <cell r="A2010" t="str">
            <v>38.11.31</v>
          </cell>
        </row>
        <row r="2011">
          <cell r="A2011" t="str">
            <v>38.11.39</v>
          </cell>
        </row>
        <row r="2012">
          <cell r="A2012" t="str">
            <v>38.11.41</v>
          </cell>
        </row>
        <row r="2013">
          <cell r="A2013" t="str">
            <v>38.11.49</v>
          </cell>
        </row>
        <row r="2014">
          <cell r="A2014" t="str">
            <v>38.11.51</v>
          </cell>
        </row>
        <row r="2015">
          <cell r="A2015" t="str">
            <v>38.11.52</v>
          </cell>
        </row>
        <row r="2016">
          <cell r="A2016" t="str">
            <v>38.11.53</v>
          </cell>
        </row>
        <row r="2017">
          <cell r="A2017" t="str">
            <v>38.11.54</v>
          </cell>
        </row>
        <row r="2018">
          <cell r="A2018" t="str">
            <v>38.11.55</v>
          </cell>
        </row>
        <row r="2019">
          <cell r="A2019" t="str">
            <v>38.11.56</v>
          </cell>
        </row>
        <row r="2020">
          <cell r="A2020" t="str">
            <v>38.11.57</v>
          </cell>
        </row>
        <row r="2021">
          <cell r="A2021" t="str">
            <v>38.11.58</v>
          </cell>
        </row>
        <row r="2022">
          <cell r="A2022" t="str">
            <v>38.11.59</v>
          </cell>
        </row>
        <row r="2023">
          <cell r="A2023" t="str">
            <v>38.11.61</v>
          </cell>
        </row>
        <row r="2024">
          <cell r="A2024" t="str">
            <v>38.11.69</v>
          </cell>
        </row>
        <row r="2025">
          <cell r="A2025" t="str">
            <v>38.12.11</v>
          </cell>
        </row>
        <row r="2026">
          <cell r="A2026" t="str">
            <v>38.12.12</v>
          </cell>
        </row>
        <row r="2027">
          <cell r="A2027" t="str">
            <v>38.12.13</v>
          </cell>
        </row>
        <row r="2028">
          <cell r="A2028" t="str">
            <v>38.12.21</v>
          </cell>
        </row>
        <row r="2029">
          <cell r="A2029" t="str">
            <v>38.12.22</v>
          </cell>
        </row>
        <row r="2030">
          <cell r="A2030" t="str">
            <v>38.12.23</v>
          </cell>
        </row>
        <row r="2031">
          <cell r="A2031" t="str">
            <v>38.12.24</v>
          </cell>
        </row>
        <row r="2032">
          <cell r="A2032" t="str">
            <v>38.12.25</v>
          </cell>
        </row>
        <row r="2033">
          <cell r="A2033" t="str">
            <v>38.12.26</v>
          </cell>
        </row>
        <row r="2034">
          <cell r="A2034" t="str">
            <v>38.12.27</v>
          </cell>
        </row>
        <row r="2035">
          <cell r="A2035" t="str">
            <v>38.12.29</v>
          </cell>
        </row>
        <row r="2036">
          <cell r="A2036" t="str">
            <v>38.12.30</v>
          </cell>
        </row>
        <row r="2037">
          <cell r="A2037" t="str">
            <v>38.21.10</v>
          </cell>
        </row>
        <row r="2038">
          <cell r="A2038" t="str">
            <v>38.21.21</v>
          </cell>
        </row>
        <row r="2039">
          <cell r="A2039" t="str">
            <v>38.21.22</v>
          </cell>
        </row>
        <row r="2040">
          <cell r="A2040" t="str">
            <v>38.21.23</v>
          </cell>
        </row>
        <row r="2041">
          <cell r="A2041" t="str">
            <v>38.21.29</v>
          </cell>
        </row>
        <row r="2042">
          <cell r="A2042" t="str">
            <v>38.21.30</v>
          </cell>
        </row>
        <row r="2043">
          <cell r="A2043" t="str">
            <v>38.21.40</v>
          </cell>
        </row>
        <row r="2044">
          <cell r="A2044" t="str">
            <v>38.22.11</v>
          </cell>
        </row>
        <row r="2045">
          <cell r="A2045" t="str">
            <v>38.22.19</v>
          </cell>
        </row>
        <row r="2046">
          <cell r="A2046" t="str">
            <v>38.22.21</v>
          </cell>
        </row>
        <row r="2047">
          <cell r="A2047" t="str">
            <v>38.22.29</v>
          </cell>
        </row>
        <row r="2048">
          <cell r="A2048" t="str">
            <v>38.31.11</v>
          </cell>
        </row>
        <row r="2049">
          <cell r="A2049" t="str">
            <v>38.31.12</v>
          </cell>
        </row>
        <row r="2050">
          <cell r="A2050" t="str">
            <v>38.32.11</v>
          </cell>
        </row>
        <row r="2051">
          <cell r="A2051" t="str">
            <v>38.32.12</v>
          </cell>
        </row>
        <row r="2052">
          <cell r="A2052" t="str">
            <v>38.32.21</v>
          </cell>
        </row>
        <row r="2053">
          <cell r="A2053" t="str">
            <v>38.32.22</v>
          </cell>
        </row>
        <row r="2054">
          <cell r="A2054" t="str">
            <v>38.32.23</v>
          </cell>
        </row>
        <row r="2055">
          <cell r="A2055" t="str">
            <v>38.32.24</v>
          </cell>
        </row>
        <row r="2056">
          <cell r="A2056" t="str">
            <v>38.32.25</v>
          </cell>
        </row>
        <row r="2057">
          <cell r="A2057" t="str">
            <v>38.32.29</v>
          </cell>
        </row>
        <row r="2058">
          <cell r="A2058" t="str">
            <v>38.32.31</v>
          </cell>
        </row>
        <row r="2059">
          <cell r="A2059" t="str">
            <v>38.32.32</v>
          </cell>
        </row>
        <row r="2060">
          <cell r="A2060" t="str">
            <v>38.32.33</v>
          </cell>
        </row>
        <row r="2061">
          <cell r="A2061" t="str">
            <v>38.32.34</v>
          </cell>
        </row>
        <row r="2062">
          <cell r="A2062" t="str">
            <v>38.32.35</v>
          </cell>
        </row>
        <row r="2063">
          <cell r="A2063" t="str">
            <v>38.32.39</v>
          </cell>
        </row>
        <row r="2064">
          <cell r="A2064" t="str">
            <v>39.00.11</v>
          </cell>
        </row>
        <row r="2065">
          <cell r="A2065" t="str">
            <v>39.00.12</v>
          </cell>
        </row>
        <row r="2066">
          <cell r="A2066" t="str">
            <v>39.00.13</v>
          </cell>
        </row>
        <row r="2067">
          <cell r="A2067" t="str">
            <v>39.00.14</v>
          </cell>
        </row>
        <row r="2068">
          <cell r="A2068" t="str">
            <v>39.00.21</v>
          </cell>
        </row>
        <row r="2069">
          <cell r="A2069" t="str">
            <v>39.00.22</v>
          </cell>
        </row>
        <row r="2070">
          <cell r="A2070" t="str">
            <v>39.00.23</v>
          </cell>
        </row>
        <row r="2071">
          <cell r="A2071" t="str">
            <v>41.00.10</v>
          </cell>
        </row>
        <row r="2072">
          <cell r="A2072" t="str">
            <v>41.00.20</v>
          </cell>
        </row>
        <row r="2073">
          <cell r="A2073" t="str">
            <v>41.00.30</v>
          </cell>
        </row>
        <row r="2074">
          <cell r="A2074" t="str">
            <v>41.00.40</v>
          </cell>
        </row>
        <row r="2075">
          <cell r="A2075" t="str">
            <v>42.11.10</v>
          </cell>
        </row>
        <row r="2076">
          <cell r="A2076" t="str">
            <v>42.11.20</v>
          </cell>
        </row>
        <row r="2077">
          <cell r="A2077" t="str">
            <v>42.12.10</v>
          </cell>
        </row>
        <row r="2078">
          <cell r="A2078" t="str">
            <v>42.12.20</v>
          </cell>
        </row>
        <row r="2079">
          <cell r="A2079" t="str">
            <v>42.13.10</v>
          </cell>
        </row>
        <row r="2080">
          <cell r="A2080" t="str">
            <v>42.13.20</v>
          </cell>
        </row>
        <row r="2081">
          <cell r="A2081" t="str">
            <v>42.21.11</v>
          </cell>
        </row>
        <row r="2082">
          <cell r="A2082" t="str">
            <v>42.21.12</v>
          </cell>
        </row>
        <row r="2083">
          <cell r="A2083" t="str">
            <v>42.21.13</v>
          </cell>
        </row>
        <row r="2084">
          <cell r="A2084" t="str">
            <v>42.21.21</v>
          </cell>
        </row>
        <row r="2085">
          <cell r="A2085" t="str">
            <v>42.21.22</v>
          </cell>
        </row>
        <row r="2086">
          <cell r="A2086" t="str">
            <v>42.21.23</v>
          </cell>
        </row>
        <row r="2087">
          <cell r="A2087" t="str">
            <v>42.21.24</v>
          </cell>
        </row>
        <row r="2088">
          <cell r="A2088" t="str">
            <v>42.22.11</v>
          </cell>
        </row>
        <row r="2089">
          <cell r="A2089" t="str">
            <v>42.22.12</v>
          </cell>
        </row>
        <row r="2090">
          <cell r="A2090" t="str">
            <v>42.22.13</v>
          </cell>
        </row>
        <row r="2091">
          <cell r="A2091" t="str">
            <v>42.22.21</v>
          </cell>
        </row>
        <row r="2092">
          <cell r="A2092" t="str">
            <v>42.22.22</v>
          </cell>
        </row>
        <row r="2093">
          <cell r="A2093" t="str">
            <v>42.22.23</v>
          </cell>
        </row>
        <row r="2094">
          <cell r="A2094" t="str">
            <v>42.91.10</v>
          </cell>
        </row>
        <row r="2095">
          <cell r="A2095" t="str">
            <v>42.91.20</v>
          </cell>
        </row>
        <row r="2096">
          <cell r="A2096" t="str">
            <v>42.99.11</v>
          </cell>
        </row>
        <row r="2097">
          <cell r="A2097" t="str">
            <v>42.99.12</v>
          </cell>
        </row>
        <row r="2098">
          <cell r="A2098" t="str">
            <v>42.99.19</v>
          </cell>
        </row>
        <row r="2099">
          <cell r="A2099" t="str">
            <v>42.99.21</v>
          </cell>
        </row>
        <row r="2100">
          <cell r="A2100" t="str">
            <v>42.99.22</v>
          </cell>
        </row>
        <row r="2101">
          <cell r="A2101" t="str">
            <v>42.99.29</v>
          </cell>
        </row>
        <row r="2102">
          <cell r="A2102" t="str">
            <v>43.11.10</v>
          </cell>
        </row>
        <row r="2103">
          <cell r="A2103" t="str">
            <v>43.12.11</v>
          </cell>
        </row>
        <row r="2104">
          <cell r="A2104" t="str">
            <v>43.12.12</v>
          </cell>
        </row>
        <row r="2105">
          <cell r="A2105" t="str">
            <v>43.13.10</v>
          </cell>
        </row>
        <row r="2106">
          <cell r="A2106" t="str">
            <v>43.21.10</v>
          </cell>
        </row>
        <row r="2107">
          <cell r="A2107" t="str">
            <v>43.22.11</v>
          </cell>
        </row>
        <row r="2108">
          <cell r="A2108" t="str">
            <v>43.22.12</v>
          </cell>
        </row>
        <row r="2109">
          <cell r="A2109" t="str">
            <v>43.22.20</v>
          </cell>
        </row>
        <row r="2110">
          <cell r="A2110" t="str">
            <v>43.29.11</v>
          </cell>
        </row>
        <row r="2111">
          <cell r="A2111" t="str">
            <v>43.29.12</v>
          </cell>
        </row>
        <row r="2112">
          <cell r="A2112" t="str">
            <v>43.29.19</v>
          </cell>
        </row>
        <row r="2113">
          <cell r="A2113" t="str">
            <v>43.31.10</v>
          </cell>
        </row>
        <row r="2114">
          <cell r="A2114" t="str">
            <v>43.32.10</v>
          </cell>
        </row>
        <row r="2115">
          <cell r="A2115" t="str">
            <v>43.33.10</v>
          </cell>
        </row>
        <row r="2116">
          <cell r="A2116" t="str">
            <v>43.33.21</v>
          </cell>
        </row>
        <row r="2117">
          <cell r="A2117" t="str">
            <v>43.33.29</v>
          </cell>
        </row>
        <row r="2118">
          <cell r="A2118" t="str">
            <v>43.34.10</v>
          </cell>
        </row>
        <row r="2119">
          <cell r="A2119" t="str">
            <v>43.34.20</v>
          </cell>
        </row>
        <row r="2120">
          <cell r="A2120" t="str">
            <v>43.39.11</v>
          </cell>
        </row>
        <row r="2121">
          <cell r="A2121" t="str">
            <v>43.39.19</v>
          </cell>
        </row>
        <row r="2122">
          <cell r="A2122" t="str">
            <v>43.91.11</v>
          </cell>
        </row>
        <row r="2123">
          <cell r="A2123" t="str">
            <v>43.91.19</v>
          </cell>
        </row>
        <row r="2124">
          <cell r="A2124" t="str">
            <v>43.99.10</v>
          </cell>
        </row>
        <row r="2125">
          <cell r="A2125" t="str">
            <v>43.99.20</v>
          </cell>
        </row>
        <row r="2126">
          <cell r="A2126" t="str">
            <v>43.99.30</v>
          </cell>
        </row>
        <row r="2127">
          <cell r="A2127" t="str">
            <v>43.99.40</v>
          </cell>
        </row>
        <row r="2128">
          <cell r="A2128" t="str">
            <v>43.99.50</v>
          </cell>
        </row>
        <row r="2129">
          <cell r="A2129" t="str">
            <v>43.99.60</v>
          </cell>
        </row>
        <row r="2130">
          <cell r="A2130" t="str">
            <v>43.99.70</v>
          </cell>
        </row>
        <row r="2131">
          <cell r="A2131" t="str">
            <v>43.99.90</v>
          </cell>
        </row>
        <row r="2132">
          <cell r="A2132" t="str">
            <v>45.11.11</v>
          </cell>
        </row>
        <row r="2133">
          <cell r="A2133" t="str">
            <v>45.11.12</v>
          </cell>
        </row>
        <row r="2134">
          <cell r="A2134" t="str">
            <v>45.11.21</v>
          </cell>
        </row>
        <row r="2135">
          <cell r="A2135" t="str">
            <v>45.11.22</v>
          </cell>
        </row>
        <row r="2136">
          <cell r="A2136" t="str">
            <v>45.11.23</v>
          </cell>
        </row>
        <row r="2137">
          <cell r="A2137" t="str">
            <v>45.11.24</v>
          </cell>
        </row>
        <row r="2138">
          <cell r="A2138" t="str">
            <v>45.11.31</v>
          </cell>
        </row>
        <row r="2139">
          <cell r="A2139" t="str">
            <v>45.11.39</v>
          </cell>
        </row>
        <row r="2140">
          <cell r="A2140" t="str">
            <v>45.11.41</v>
          </cell>
        </row>
        <row r="2141">
          <cell r="A2141" t="str">
            <v>45.11.49</v>
          </cell>
        </row>
        <row r="2142">
          <cell r="A2142" t="str">
            <v>45.19.11</v>
          </cell>
        </row>
        <row r="2143">
          <cell r="A2143" t="str">
            <v>45.19.12</v>
          </cell>
        </row>
        <row r="2144">
          <cell r="A2144" t="str">
            <v>45.19.21</v>
          </cell>
        </row>
        <row r="2145">
          <cell r="A2145" t="str">
            <v>45.19.22</v>
          </cell>
        </row>
        <row r="2146">
          <cell r="A2146" t="str">
            <v>45.19.31</v>
          </cell>
        </row>
        <row r="2147">
          <cell r="A2147" t="str">
            <v>45.19.39</v>
          </cell>
        </row>
        <row r="2148">
          <cell r="A2148" t="str">
            <v>45.19.41</v>
          </cell>
        </row>
        <row r="2149">
          <cell r="A2149" t="str">
            <v>45.19.49</v>
          </cell>
        </row>
        <row r="2150">
          <cell r="A2150" t="str">
            <v>45.20.11</v>
          </cell>
        </row>
        <row r="2151">
          <cell r="A2151" t="str">
            <v>45.20.12</v>
          </cell>
        </row>
        <row r="2152">
          <cell r="A2152" t="str">
            <v>45.20.13</v>
          </cell>
        </row>
        <row r="2153">
          <cell r="A2153" t="str">
            <v>45.20.14</v>
          </cell>
        </row>
        <row r="2154">
          <cell r="A2154" t="str">
            <v>45.20.21</v>
          </cell>
        </row>
        <row r="2155">
          <cell r="A2155" t="str">
            <v>45.20.22</v>
          </cell>
        </row>
        <row r="2156">
          <cell r="A2156" t="str">
            <v>45.20.23</v>
          </cell>
        </row>
        <row r="2157">
          <cell r="A2157" t="str">
            <v>45.20.30</v>
          </cell>
        </row>
        <row r="2158">
          <cell r="A2158" t="str">
            <v>45.31.11</v>
          </cell>
        </row>
        <row r="2159">
          <cell r="A2159" t="str">
            <v>45.31.12</v>
          </cell>
        </row>
        <row r="2160">
          <cell r="A2160" t="str">
            <v>45.31.20</v>
          </cell>
        </row>
        <row r="2161">
          <cell r="A2161" t="str">
            <v>45.32.11</v>
          </cell>
        </row>
        <row r="2162">
          <cell r="A2162" t="str">
            <v>45.32.12</v>
          </cell>
        </row>
        <row r="2163">
          <cell r="A2163" t="str">
            <v>45.32.21</v>
          </cell>
        </row>
        <row r="2164">
          <cell r="A2164" t="str">
            <v>45.32.22</v>
          </cell>
        </row>
        <row r="2165">
          <cell r="A2165" t="str">
            <v>45.32.29</v>
          </cell>
        </row>
        <row r="2166">
          <cell r="A2166" t="str">
            <v>45.40.10</v>
          </cell>
        </row>
        <row r="2167">
          <cell r="A2167" t="str">
            <v>45.40.20</v>
          </cell>
        </row>
        <row r="2168">
          <cell r="A2168" t="str">
            <v>45.40.30</v>
          </cell>
        </row>
        <row r="2169">
          <cell r="A2169" t="str">
            <v>45.40.40</v>
          </cell>
        </row>
        <row r="2170">
          <cell r="A2170" t="str">
            <v>45.40.50</v>
          </cell>
        </row>
        <row r="2171">
          <cell r="A2171" t="str">
            <v>46.11.11</v>
          </cell>
        </row>
        <row r="2172">
          <cell r="A2172" t="str">
            <v>46.11.12</v>
          </cell>
        </row>
        <row r="2173">
          <cell r="A2173" t="str">
            <v>46.11.19</v>
          </cell>
        </row>
        <row r="2174">
          <cell r="A2174" t="str">
            <v>46.12.11</v>
          </cell>
        </row>
        <row r="2175">
          <cell r="A2175" t="str">
            <v>46.12.12</v>
          </cell>
        </row>
        <row r="2176">
          <cell r="A2176" t="str">
            <v>46.12.13</v>
          </cell>
        </row>
        <row r="2177">
          <cell r="A2177" t="str">
            <v>46.13.11</v>
          </cell>
        </row>
        <row r="2178">
          <cell r="A2178" t="str">
            <v>46.13.12</v>
          </cell>
        </row>
        <row r="2179">
          <cell r="A2179" t="str">
            <v>46.14.11</v>
          </cell>
        </row>
        <row r="2180">
          <cell r="A2180" t="str">
            <v>46.14.12</v>
          </cell>
        </row>
        <row r="2181">
          <cell r="A2181" t="str">
            <v>46.14.19</v>
          </cell>
        </row>
        <row r="2182">
          <cell r="A2182" t="str">
            <v>46.15.11</v>
          </cell>
        </row>
        <row r="2183">
          <cell r="A2183" t="str">
            <v>46.15.12</v>
          </cell>
        </row>
        <row r="2184">
          <cell r="A2184" t="str">
            <v>46.15.13</v>
          </cell>
        </row>
        <row r="2185">
          <cell r="A2185" t="str">
            <v>46.15.19</v>
          </cell>
        </row>
        <row r="2186">
          <cell r="A2186" t="str">
            <v>46.16.11</v>
          </cell>
        </row>
        <row r="2187">
          <cell r="A2187" t="str">
            <v>46.16.12</v>
          </cell>
        </row>
        <row r="2188">
          <cell r="A2188" t="str">
            <v>46.16.13</v>
          </cell>
        </row>
        <row r="2189">
          <cell r="A2189" t="str">
            <v>46.17.11</v>
          </cell>
        </row>
        <row r="2190">
          <cell r="A2190" t="str">
            <v>46.17.12</v>
          </cell>
        </row>
        <row r="2191">
          <cell r="A2191" t="str">
            <v>46.17.13</v>
          </cell>
        </row>
        <row r="2192">
          <cell r="A2192" t="str">
            <v>46.18.11</v>
          </cell>
        </row>
        <row r="2193">
          <cell r="A2193" t="str">
            <v>46.18.12</v>
          </cell>
        </row>
        <row r="2194">
          <cell r="A2194" t="str">
            <v>46.18.19</v>
          </cell>
        </row>
        <row r="2195">
          <cell r="A2195" t="str">
            <v>46.19.10</v>
          </cell>
        </row>
        <row r="2196">
          <cell r="A2196" t="str">
            <v>46.21.11</v>
          </cell>
        </row>
        <row r="2197">
          <cell r="A2197" t="str">
            <v>46.21.12</v>
          </cell>
        </row>
        <row r="2198">
          <cell r="A2198" t="str">
            <v>46.21.13</v>
          </cell>
        </row>
        <row r="2199">
          <cell r="A2199" t="str">
            <v>46.21.14</v>
          </cell>
        </row>
        <row r="2200">
          <cell r="A2200" t="str">
            <v>46.21.19</v>
          </cell>
        </row>
        <row r="2201">
          <cell r="A2201" t="str">
            <v>46.21.20</v>
          </cell>
        </row>
        <row r="2202">
          <cell r="A2202" t="str">
            <v>46.22.10</v>
          </cell>
        </row>
        <row r="2203">
          <cell r="A2203" t="str">
            <v>46.23.10</v>
          </cell>
        </row>
        <row r="2204">
          <cell r="A2204" t="str">
            <v>46.24.10</v>
          </cell>
        </row>
        <row r="2205">
          <cell r="A2205" t="str">
            <v>46.31.11</v>
          </cell>
        </row>
        <row r="2206">
          <cell r="A2206" t="str">
            <v>46.31.12</v>
          </cell>
        </row>
        <row r="2207">
          <cell r="A2207" t="str">
            <v>46.32.11</v>
          </cell>
        </row>
        <row r="2208">
          <cell r="A2208" t="str">
            <v>46.32.12</v>
          </cell>
        </row>
        <row r="2209">
          <cell r="A2209" t="str">
            <v>46.33.11</v>
          </cell>
        </row>
        <row r="2210">
          <cell r="A2210" t="str">
            <v>46.33.12</v>
          </cell>
        </row>
        <row r="2211">
          <cell r="A2211" t="str">
            <v>46.33.13</v>
          </cell>
        </row>
        <row r="2212">
          <cell r="A2212" t="str">
            <v>46.34.11</v>
          </cell>
        </row>
        <row r="2213">
          <cell r="A2213" t="str">
            <v>46.34.12</v>
          </cell>
        </row>
        <row r="2214">
          <cell r="A2214" t="str">
            <v>46.35.10</v>
          </cell>
        </row>
        <row r="2215">
          <cell r="A2215" t="str">
            <v>46.36.11</v>
          </cell>
        </row>
        <row r="2216">
          <cell r="A2216" t="str">
            <v>46.36.12</v>
          </cell>
        </row>
        <row r="2217">
          <cell r="A2217" t="str">
            <v>46.36.13</v>
          </cell>
        </row>
        <row r="2218">
          <cell r="A2218" t="str">
            <v>46.37.10</v>
          </cell>
        </row>
        <row r="2219">
          <cell r="A2219" t="str">
            <v>46.38.10</v>
          </cell>
        </row>
        <row r="2220">
          <cell r="A2220" t="str">
            <v>46.38.21</v>
          </cell>
        </row>
        <row r="2221">
          <cell r="A2221" t="str">
            <v>46.38.29</v>
          </cell>
        </row>
        <row r="2222">
          <cell r="A2222" t="str">
            <v>46.39.11</v>
          </cell>
        </row>
        <row r="2223">
          <cell r="A2223" t="str">
            <v>46.39.12</v>
          </cell>
        </row>
        <row r="2224">
          <cell r="A2224" t="str">
            <v>46.41.11</v>
          </cell>
        </row>
        <row r="2225">
          <cell r="A2225" t="str">
            <v>46.41.12</v>
          </cell>
        </row>
        <row r="2226">
          <cell r="A2226" t="str">
            <v>46.41.13</v>
          </cell>
        </row>
        <row r="2227">
          <cell r="A2227" t="str">
            <v>46.41.14</v>
          </cell>
        </row>
        <row r="2228">
          <cell r="A2228" t="str">
            <v>46.42.11</v>
          </cell>
        </row>
        <row r="2229">
          <cell r="A2229" t="str">
            <v>46.42.12</v>
          </cell>
        </row>
        <row r="2230">
          <cell r="A2230" t="str">
            <v>46.43.11</v>
          </cell>
        </row>
        <row r="2231">
          <cell r="A2231" t="str">
            <v>46.43.12</v>
          </cell>
        </row>
        <row r="2232">
          <cell r="A2232" t="str">
            <v>46.43.13</v>
          </cell>
        </row>
        <row r="2233">
          <cell r="A2233" t="str">
            <v>46.43.14</v>
          </cell>
        </row>
        <row r="2234">
          <cell r="A2234" t="str">
            <v>46.44.11</v>
          </cell>
        </row>
        <row r="2235">
          <cell r="A2235" t="str">
            <v>46.44.12</v>
          </cell>
        </row>
        <row r="2236">
          <cell r="A2236" t="str">
            <v>46.45.10</v>
          </cell>
        </row>
        <row r="2237">
          <cell r="A2237" t="str">
            <v>46.46.11</v>
          </cell>
        </row>
        <row r="2238">
          <cell r="A2238" t="str">
            <v>46.46.12</v>
          </cell>
        </row>
        <row r="2239">
          <cell r="A2239" t="str">
            <v>46.47.11</v>
          </cell>
        </row>
        <row r="2240">
          <cell r="A2240" t="str">
            <v>46.47.12</v>
          </cell>
        </row>
        <row r="2241">
          <cell r="A2241" t="str">
            <v>46.47.13</v>
          </cell>
        </row>
        <row r="2242">
          <cell r="A2242" t="str">
            <v>46.48.10</v>
          </cell>
        </row>
        <row r="2243">
          <cell r="A2243" t="str">
            <v>46.49.11</v>
          </cell>
        </row>
        <row r="2244">
          <cell r="A2244" t="str">
            <v>46.49.12</v>
          </cell>
        </row>
        <row r="2245">
          <cell r="A2245" t="str">
            <v>46.49.19</v>
          </cell>
        </row>
        <row r="2246">
          <cell r="A2246" t="str">
            <v>46.49.21</v>
          </cell>
        </row>
        <row r="2247">
          <cell r="A2247" t="str">
            <v>46.49.22</v>
          </cell>
        </row>
        <row r="2248">
          <cell r="A2248" t="str">
            <v>46.49.23</v>
          </cell>
        </row>
        <row r="2249">
          <cell r="A2249" t="str">
            <v>46.49.31</v>
          </cell>
        </row>
        <row r="2250">
          <cell r="A2250" t="str">
            <v>46.49.32</v>
          </cell>
        </row>
        <row r="2251">
          <cell r="A2251" t="str">
            <v>46.49.33</v>
          </cell>
        </row>
        <row r="2252">
          <cell r="A2252" t="str">
            <v>46.49.34</v>
          </cell>
        </row>
        <row r="2253">
          <cell r="A2253" t="str">
            <v>46.49.35</v>
          </cell>
        </row>
        <row r="2254">
          <cell r="A2254" t="str">
            <v>46.49.36</v>
          </cell>
        </row>
        <row r="2255">
          <cell r="A2255" t="str">
            <v>46.49.39</v>
          </cell>
        </row>
        <row r="2256">
          <cell r="A2256" t="str">
            <v>46.51.10</v>
          </cell>
        </row>
        <row r="2257">
          <cell r="A2257" t="str">
            <v>46.52.11</v>
          </cell>
        </row>
        <row r="2258">
          <cell r="A2258" t="str">
            <v>46.52.12</v>
          </cell>
        </row>
        <row r="2259">
          <cell r="A2259" t="str">
            <v>46.52.13</v>
          </cell>
        </row>
        <row r="2260">
          <cell r="A2260" t="str">
            <v>46.61.11</v>
          </cell>
        </row>
        <row r="2261">
          <cell r="A2261" t="str">
            <v>46.61.12</v>
          </cell>
        </row>
        <row r="2262">
          <cell r="A2262" t="str">
            <v>46.62.11</v>
          </cell>
        </row>
        <row r="2263">
          <cell r="A2263" t="str">
            <v>46.62.12</v>
          </cell>
        </row>
        <row r="2264">
          <cell r="A2264" t="str">
            <v>46.62.19</v>
          </cell>
        </row>
        <row r="2265">
          <cell r="A2265" t="str">
            <v>46.63.10</v>
          </cell>
        </row>
        <row r="2266">
          <cell r="A2266" t="str">
            <v>46.64.10</v>
          </cell>
        </row>
        <row r="2267">
          <cell r="A2267" t="str">
            <v>46.65.10</v>
          </cell>
        </row>
        <row r="2268">
          <cell r="A2268" t="str">
            <v>46.66.10</v>
          </cell>
        </row>
        <row r="2269">
          <cell r="A2269" t="str">
            <v>46.69.11</v>
          </cell>
        </row>
        <row r="2270">
          <cell r="A2270" t="str">
            <v>46.69.12</v>
          </cell>
        </row>
        <row r="2271">
          <cell r="A2271" t="str">
            <v>46.69.13</v>
          </cell>
        </row>
        <row r="2272">
          <cell r="A2272" t="str">
            <v>46.69.14</v>
          </cell>
        </row>
        <row r="2273">
          <cell r="A2273" t="str">
            <v>46.69.15</v>
          </cell>
        </row>
        <row r="2274">
          <cell r="A2274" t="str">
            <v>46.69.16</v>
          </cell>
        </row>
        <row r="2275">
          <cell r="A2275" t="str">
            <v>46.69.19</v>
          </cell>
        </row>
        <row r="2276">
          <cell r="A2276" t="str">
            <v>46.71.11</v>
          </cell>
        </row>
        <row r="2277">
          <cell r="A2277" t="str">
            <v>46.71.12</v>
          </cell>
        </row>
        <row r="2278">
          <cell r="A2278" t="str">
            <v>46.71.13</v>
          </cell>
        </row>
        <row r="2279">
          <cell r="A2279" t="str">
            <v>46.72.11</v>
          </cell>
        </row>
        <row r="2280">
          <cell r="A2280" t="str">
            <v>46.72.12</v>
          </cell>
        </row>
        <row r="2281">
          <cell r="A2281" t="str">
            <v>46.72.13</v>
          </cell>
        </row>
        <row r="2282">
          <cell r="A2282" t="str">
            <v>46.72.14</v>
          </cell>
        </row>
        <row r="2283">
          <cell r="A2283" t="str">
            <v>46.73.11</v>
          </cell>
        </row>
        <row r="2284">
          <cell r="A2284" t="str">
            <v>46.73.12</v>
          </cell>
        </row>
        <row r="2285">
          <cell r="A2285" t="str">
            <v>46.73.13</v>
          </cell>
        </row>
        <row r="2286">
          <cell r="A2286" t="str">
            <v>46.73.14</v>
          </cell>
        </row>
        <row r="2287">
          <cell r="A2287" t="str">
            <v>46.73.15</v>
          </cell>
        </row>
        <row r="2288">
          <cell r="A2288" t="str">
            <v>46.73.16</v>
          </cell>
        </row>
        <row r="2289">
          <cell r="A2289" t="str">
            <v>46.73.17</v>
          </cell>
        </row>
        <row r="2290">
          <cell r="A2290" t="str">
            <v>46.73.18</v>
          </cell>
        </row>
        <row r="2291">
          <cell r="A2291" t="str">
            <v>46.74.11</v>
          </cell>
        </row>
        <row r="2292">
          <cell r="A2292" t="str">
            <v>46.74.12</v>
          </cell>
        </row>
        <row r="2293">
          <cell r="A2293" t="str">
            <v>46.74.13</v>
          </cell>
        </row>
        <row r="2294">
          <cell r="A2294" t="str">
            <v>46.75.11</v>
          </cell>
        </row>
        <row r="2295">
          <cell r="A2295" t="str">
            <v>46.75.12</v>
          </cell>
        </row>
        <row r="2296">
          <cell r="A2296" t="str">
            <v>46.76.11</v>
          </cell>
        </row>
        <row r="2297">
          <cell r="A2297" t="str">
            <v>46.76.12</v>
          </cell>
        </row>
        <row r="2298">
          <cell r="A2298" t="str">
            <v>46.76.13</v>
          </cell>
        </row>
        <row r="2299">
          <cell r="A2299" t="str">
            <v>46.76.19</v>
          </cell>
        </row>
        <row r="2300">
          <cell r="A2300" t="str">
            <v>46.77.10</v>
          </cell>
        </row>
        <row r="2301">
          <cell r="A2301" t="str">
            <v>46.90.10</v>
          </cell>
        </row>
        <row r="2302">
          <cell r="A2302" t="str">
            <v>47.00.11</v>
          </cell>
        </row>
        <row r="2303">
          <cell r="A2303" t="str">
            <v>47.00.12</v>
          </cell>
        </row>
        <row r="2304">
          <cell r="A2304" t="str">
            <v>47.00.13</v>
          </cell>
        </row>
        <row r="2305">
          <cell r="A2305" t="str">
            <v>47.00.14</v>
          </cell>
        </row>
        <row r="2306">
          <cell r="A2306" t="str">
            <v>47.00.15</v>
          </cell>
        </row>
        <row r="2307">
          <cell r="A2307" t="str">
            <v>47.00.16</v>
          </cell>
        </row>
        <row r="2308">
          <cell r="A2308" t="str">
            <v>47.00.17</v>
          </cell>
        </row>
        <row r="2309">
          <cell r="A2309" t="str">
            <v>47.00.18</v>
          </cell>
        </row>
        <row r="2310">
          <cell r="A2310" t="str">
            <v>47.00.19</v>
          </cell>
        </row>
        <row r="2311">
          <cell r="A2311" t="str">
            <v>47.00.21</v>
          </cell>
        </row>
        <row r="2312">
          <cell r="A2312" t="str">
            <v>47.00.22</v>
          </cell>
        </row>
        <row r="2313">
          <cell r="A2313" t="str">
            <v>47.00.23</v>
          </cell>
        </row>
        <row r="2314">
          <cell r="A2314" t="str">
            <v>47.00.24</v>
          </cell>
        </row>
        <row r="2315">
          <cell r="A2315" t="str">
            <v>47.00.25</v>
          </cell>
        </row>
        <row r="2316">
          <cell r="A2316" t="str">
            <v>47.00.26</v>
          </cell>
        </row>
        <row r="2317">
          <cell r="A2317" t="str">
            <v>47.00.27</v>
          </cell>
        </row>
        <row r="2318">
          <cell r="A2318" t="str">
            <v>47.00.31</v>
          </cell>
        </row>
        <row r="2319">
          <cell r="A2319" t="str">
            <v>47.00.32</v>
          </cell>
        </row>
        <row r="2320">
          <cell r="A2320" t="str">
            <v>47.00.33</v>
          </cell>
        </row>
        <row r="2321">
          <cell r="A2321" t="str">
            <v>47.00.41</v>
          </cell>
        </row>
        <row r="2322">
          <cell r="A2322" t="str">
            <v>47.00.42</v>
          </cell>
        </row>
        <row r="2323">
          <cell r="A2323" t="str">
            <v>47.00.43</v>
          </cell>
        </row>
        <row r="2324">
          <cell r="A2324" t="str">
            <v>47.00.44</v>
          </cell>
        </row>
        <row r="2325">
          <cell r="A2325" t="str">
            <v>47.00.45</v>
          </cell>
        </row>
        <row r="2326">
          <cell r="A2326" t="str">
            <v>47.00.46</v>
          </cell>
        </row>
        <row r="2327">
          <cell r="A2327" t="str">
            <v>47.00.47</v>
          </cell>
        </row>
        <row r="2328">
          <cell r="A2328" t="str">
            <v>47.00.49</v>
          </cell>
        </row>
        <row r="2329">
          <cell r="A2329" t="str">
            <v>47.00.51</v>
          </cell>
        </row>
        <row r="2330">
          <cell r="A2330" t="str">
            <v>47.00.52</v>
          </cell>
        </row>
        <row r="2331">
          <cell r="A2331" t="str">
            <v>47.00.53</v>
          </cell>
        </row>
        <row r="2332">
          <cell r="A2332" t="str">
            <v>47.00.54</v>
          </cell>
        </row>
        <row r="2333">
          <cell r="A2333" t="str">
            <v>47.00.55</v>
          </cell>
        </row>
        <row r="2334">
          <cell r="A2334" t="str">
            <v>47.00.56</v>
          </cell>
        </row>
        <row r="2335">
          <cell r="A2335" t="str">
            <v>47.00.57</v>
          </cell>
        </row>
        <row r="2336">
          <cell r="A2336" t="str">
            <v>47.00.58</v>
          </cell>
        </row>
        <row r="2337">
          <cell r="A2337" t="str">
            <v>47.00.59</v>
          </cell>
        </row>
        <row r="2338">
          <cell r="A2338" t="str">
            <v>47.00.61</v>
          </cell>
        </row>
        <row r="2339">
          <cell r="A2339" t="str">
            <v>47.00.62</v>
          </cell>
        </row>
        <row r="2340">
          <cell r="A2340" t="str">
            <v>47.00.63</v>
          </cell>
        </row>
        <row r="2341">
          <cell r="A2341" t="str">
            <v>47.00.64</v>
          </cell>
        </row>
        <row r="2342">
          <cell r="A2342" t="str">
            <v>47.00.65</v>
          </cell>
        </row>
        <row r="2343">
          <cell r="A2343" t="str">
            <v>47.00.66</v>
          </cell>
        </row>
        <row r="2344">
          <cell r="A2344" t="str">
            <v>47.00.67</v>
          </cell>
        </row>
        <row r="2345">
          <cell r="A2345" t="str">
            <v>47.00.68</v>
          </cell>
        </row>
        <row r="2346">
          <cell r="A2346" t="str">
            <v>47.00.69</v>
          </cell>
        </row>
        <row r="2347">
          <cell r="A2347" t="str">
            <v>47.00.71</v>
          </cell>
        </row>
        <row r="2348">
          <cell r="A2348" t="str">
            <v>47.00.72</v>
          </cell>
        </row>
        <row r="2349">
          <cell r="A2349" t="str">
            <v>47.00.73</v>
          </cell>
        </row>
        <row r="2350">
          <cell r="A2350" t="str">
            <v>47.00.74</v>
          </cell>
        </row>
        <row r="2351">
          <cell r="A2351" t="str">
            <v>47.00.75</v>
          </cell>
        </row>
        <row r="2352">
          <cell r="A2352" t="str">
            <v>47.00.76</v>
          </cell>
        </row>
        <row r="2353">
          <cell r="A2353" t="str">
            <v>47.00.77</v>
          </cell>
        </row>
        <row r="2354">
          <cell r="A2354" t="str">
            <v>47.00.78</v>
          </cell>
        </row>
        <row r="2355">
          <cell r="A2355" t="str">
            <v>47.00.79</v>
          </cell>
        </row>
        <row r="2356">
          <cell r="A2356" t="str">
            <v>47.00.81</v>
          </cell>
        </row>
        <row r="2357">
          <cell r="A2357" t="str">
            <v>47.00.82</v>
          </cell>
        </row>
        <row r="2358">
          <cell r="A2358" t="str">
            <v>47.00.83</v>
          </cell>
        </row>
        <row r="2359">
          <cell r="A2359" t="str">
            <v>47.00.84</v>
          </cell>
        </row>
        <row r="2360">
          <cell r="A2360" t="str">
            <v>47.00.85</v>
          </cell>
        </row>
        <row r="2361">
          <cell r="A2361" t="str">
            <v>47.00.86</v>
          </cell>
        </row>
        <row r="2362">
          <cell r="A2362" t="str">
            <v>47.00.87</v>
          </cell>
        </row>
        <row r="2363">
          <cell r="A2363" t="str">
            <v>47.00.88</v>
          </cell>
        </row>
        <row r="2364">
          <cell r="A2364" t="str">
            <v>47.00.89</v>
          </cell>
        </row>
        <row r="2365">
          <cell r="A2365" t="str">
            <v>47.00.91</v>
          </cell>
        </row>
        <row r="2366">
          <cell r="A2366" t="str">
            <v>47.00.92</v>
          </cell>
        </row>
        <row r="2367">
          <cell r="A2367" t="str">
            <v>47.00.99</v>
          </cell>
        </row>
        <row r="2368">
          <cell r="A2368" t="str">
            <v>49.10.11</v>
          </cell>
        </row>
        <row r="2369">
          <cell r="A2369" t="str">
            <v>49.10.19</v>
          </cell>
        </row>
        <row r="2370">
          <cell r="A2370" t="str">
            <v>49.20.11</v>
          </cell>
        </row>
        <row r="2371">
          <cell r="A2371" t="str">
            <v>49.20.12</v>
          </cell>
        </row>
        <row r="2372">
          <cell r="A2372" t="str">
            <v>49.20.13</v>
          </cell>
        </row>
        <row r="2373">
          <cell r="A2373" t="str">
            <v>49.20.14</v>
          </cell>
        </row>
        <row r="2374">
          <cell r="A2374" t="str">
            <v>49.20.15</v>
          </cell>
        </row>
        <row r="2375">
          <cell r="A2375" t="str">
            <v>49.20.16</v>
          </cell>
        </row>
        <row r="2376">
          <cell r="A2376" t="str">
            <v>49.20.19</v>
          </cell>
        </row>
        <row r="2377">
          <cell r="A2377" t="str">
            <v>49.31.10</v>
          </cell>
        </row>
        <row r="2378">
          <cell r="A2378" t="str">
            <v>49.31.21</v>
          </cell>
        </row>
        <row r="2379">
          <cell r="A2379" t="str">
            <v>49.31.22</v>
          </cell>
        </row>
        <row r="2380">
          <cell r="A2380" t="str">
            <v>49.32.11</v>
          </cell>
        </row>
        <row r="2381">
          <cell r="A2381" t="str">
            <v>49.32.12</v>
          </cell>
        </row>
        <row r="2382">
          <cell r="A2382" t="str">
            <v>49.39.11</v>
          </cell>
        </row>
        <row r="2383">
          <cell r="A2383" t="str">
            <v>49.39.12</v>
          </cell>
        </row>
        <row r="2384">
          <cell r="A2384" t="str">
            <v>49.39.13</v>
          </cell>
        </row>
        <row r="2385">
          <cell r="A2385" t="str">
            <v>49.39.20</v>
          </cell>
        </row>
        <row r="2386">
          <cell r="A2386" t="str">
            <v>49.39.31</v>
          </cell>
        </row>
        <row r="2387">
          <cell r="A2387" t="str">
            <v>49.39.32</v>
          </cell>
        </row>
        <row r="2388">
          <cell r="A2388" t="str">
            <v>49.39.33</v>
          </cell>
        </row>
        <row r="2389">
          <cell r="A2389" t="str">
            <v>49.39.34</v>
          </cell>
        </row>
        <row r="2390">
          <cell r="A2390" t="str">
            <v>49.39.35</v>
          </cell>
        </row>
        <row r="2391">
          <cell r="A2391" t="str">
            <v>49.39.39</v>
          </cell>
        </row>
        <row r="2392">
          <cell r="A2392" t="str">
            <v>49.41.11</v>
          </cell>
        </row>
        <row r="2393">
          <cell r="A2393" t="str">
            <v>49.41.12</v>
          </cell>
        </row>
        <row r="2394">
          <cell r="A2394" t="str">
            <v>49.41.13</v>
          </cell>
        </row>
        <row r="2395">
          <cell r="A2395" t="str">
            <v>49.41.14</v>
          </cell>
        </row>
        <row r="2396">
          <cell r="A2396" t="str">
            <v>49.41.15</v>
          </cell>
        </row>
        <row r="2397">
          <cell r="A2397" t="str">
            <v>49.41.16</v>
          </cell>
        </row>
        <row r="2398">
          <cell r="A2398" t="str">
            <v>49.41.17</v>
          </cell>
        </row>
        <row r="2399">
          <cell r="A2399" t="str">
            <v>49.41.18</v>
          </cell>
        </row>
        <row r="2400">
          <cell r="A2400" t="str">
            <v>49.41.19</v>
          </cell>
        </row>
        <row r="2401">
          <cell r="A2401" t="str">
            <v>49.41.20</v>
          </cell>
        </row>
        <row r="2402">
          <cell r="A2402" t="str">
            <v>49.42.11</v>
          </cell>
        </row>
        <row r="2403">
          <cell r="A2403" t="str">
            <v>49.42.19</v>
          </cell>
        </row>
        <row r="2404">
          <cell r="A2404" t="str">
            <v>49.50.11</v>
          </cell>
        </row>
        <row r="2405">
          <cell r="A2405" t="str">
            <v>49.50.12</v>
          </cell>
        </row>
        <row r="2406">
          <cell r="A2406" t="str">
            <v>49.50.19</v>
          </cell>
        </row>
        <row r="2407">
          <cell r="A2407" t="str">
            <v>50.10.11</v>
          </cell>
        </row>
        <row r="2408">
          <cell r="A2408" t="str">
            <v>50.10.12</v>
          </cell>
        </row>
        <row r="2409">
          <cell r="A2409" t="str">
            <v>50.10.19</v>
          </cell>
        </row>
        <row r="2410">
          <cell r="A2410" t="str">
            <v>50.10.20</v>
          </cell>
        </row>
        <row r="2411">
          <cell r="A2411" t="str">
            <v>50.20.11</v>
          </cell>
        </row>
        <row r="2412">
          <cell r="A2412" t="str">
            <v>50.20.12</v>
          </cell>
        </row>
        <row r="2413">
          <cell r="A2413" t="str">
            <v>50.20.13</v>
          </cell>
        </row>
        <row r="2414">
          <cell r="A2414" t="str">
            <v>50.20.14</v>
          </cell>
        </row>
        <row r="2415">
          <cell r="A2415" t="str">
            <v>50.20.15</v>
          </cell>
        </row>
        <row r="2416">
          <cell r="A2416" t="str">
            <v>50.20.19</v>
          </cell>
        </row>
        <row r="2417">
          <cell r="A2417" t="str">
            <v>50.20.21</v>
          </cell>
        </row>
        <row r="2418">
          <cell r="A2418" t="str">
            <v>50.20.22</v>
          </cell>
        </row>
        <row r="2419">
          <cell r="A2419" t="str">
            <v>50.30.11</v>
          </cell>
        </row>
        <row r="2420">
          <cell r="A2420" t="str">
            <v>50.30.12</v>
          </cell>
        </row>
        <row r="2421">
          <cell r="A2421" t="str">
            <v>50.30.13</v>
          </cell>
        </row>
        <row r="2422">
          <cell r="A2422" t="str">
            <v>50.30.19</v>
          </cell>
        </row>
        <row r="2423">
          <cell r="A2423" t="str">
            <v>50.30.20</v>
          </cell>
        </row>
        <row r="2424">
          <cell r="A2424" t="str">
            <v>50.40.11</v>
          </cell>
        </row>
        <row r="2425">
          <cell r="A2425" t="str">
            <v>50.40.12</v>
          </cell>
        </row>
        <row r="2426">
          <cell r="A2426" t="str">
            <v>50.40.13</v>
          </cell>
        </row>
        <row r="2427">
          <cell r="A2427" t="str">
            <v>50.40.14</v>
          </cell>
        </row>
        <row r="2428">
          <cell r="A2428" t="str">
            <v>50.40.19</v>
          </cell>
        </row>
        <row r="2429">
          <cell r="A2429" t="str">
            <v>50.40.21</v>
          </cell>
        </row>
        <row r="2430">
          <cell r="A2430" t="str">
            <v>50.40.22</v>
          </cell>
        </row>
        <row r="2431">
          <cell r="A2431" t="str">
            <v>51.10.11</v>
          </cell>
        </row>
        <row r="2432">
          <cell r="A2432" t="str">
            <v>51.10.12</v>
          </cell>
        </row>
        <row r="2433">
          <cell r="A2433" t="str">
            <v>51.10.13</v>
          </cell>
        </row>
        <row r="2434">
          <cell r="A2434" t="str">
            <v>51.10.14</v>
          </cell>
        </row>
        <row r="2435">
          <cell r="A2435" t="str">
            <v>51.10.15</v>
          </cell>
        </row>
        <row r="2436">
          <cell r="A2436" t="str">
            <v>51.10.20</v>
          </cell>
        </row>
        <row r="2437">
          <cell r="A2437" t="str">
            <v>51.21.11</v>
          </cell>
        </row>
        <row r="2438">
          <cell r="A2438" t="str">
            <v>51.21.12</v>
          </cell>
        </row>
        <row r="2439">
          <cell r="A2439" t="str">
            <v>51.21.13</v>
          </cell>
        </row>
        <row r="2440">
          <cell r="A2440" t="str">
            <v>51.21.14</v>
          </cell>
        </row>
        <row r="2441">
          <cell r="A2441" t="str">
            <v>51.21.20</v>
          </cell>
        </row>
        <row r="2442">
          <cell r="A2442" t="str">
            <v>51.22.11</v>
          </cell>
        </row>
        <row r="2443">
          <cell r="A2443" t="str">
            <v>51.22.12</v>
          </cell>
        </row>
        <row r="2444">
          <cell r="A2444" t="str">
            <v>52.10.11</v>
          </cell>
        </row>
        <row r="2445">
          <cell r="A2445" t="str">
            <v>52.10.12</v>
          </cell>
        </row>
        <row r="2446">
          <cell r="A2446" t="str">
            <v>52.10.13</v>
          </cell>
        </row>
        <row r="2447">
          <cell r="A2447" t="str">
            <v>52.10.19</v>
          </cell>
        </row>
        <row r="2448">
          <cell r="A2448" t="str">
            <v>52.21.11</v>
          </cell>
        </row>
        <row r="2449">
          <cell r="A2449" t="str">
            <v>52.21.19</v>
          </cell>
        </row>
        <row r="2450">
          <cell r="A2450" t="str">
            <v>52.21.21</v>
          </cell>
        </row>
        <row r="2451">
          <cell r="A2451" t="str">
            <v>52.21.22</v>
          </cell>
        </row>
        <row r="2452">
          <cell r="A2452" t="str">
            <v>52.21.23</v>
          </cell>
        </row>
        <row r="2453">
          <cell r="A2453" t="str">
            <v>52.21.24</v>
          </cell>
        </row>
        <row r="2454">
          <cell r="A2454" t="str">
            <v>52.21.25</v>
          </cell>
        </row>
        <row r="2455">
          <cell r="A2455" t="str">
            <v>52.21.29</v>
          </cell>
        </row>
        <row r="2456">
          <cell r="A2456" t="str">
            <v>52.21.30</v>
          </cell>
        </row>
        <row r="2457">
          <cell r="A2457" t="str">
            <v>52.22.11</v>
          </cell>
        </row>
        <row r="2458">
          <cell r="A2458" t="str">
            <v>52.22.12</v>
          </cell>
        </row>
        <row r="2459">
          <cell r="A2459" t="str">
            <v>52.22.13</v>
          </cell>
        </row>
        <row r="2460">
          <cell r="A2460" t="str">
            <v>52.22.14</v>
          </cell>
        </row>
        <row r="2461">
          <cell r="A2461" t="str">
            <v>52.22.15</v>
          </cell>
        </row>
        <row r="2462">
          <cell r="A2462" t="str">
            <v>52.22.16</v>
          </cell>
        </row>
        <row r="2463">
          <cell r="A2463" t="str">
            <v>52.22.19</v>
          </cell>
        </row>
        <row r="2464">
          <cell r="A2464" t="str">
            <v>52.23.11</v>
          </cell>
        </row>
        <row r="2465">
          <cell r="A2465" t="str">
            <v>52.23.12</v>
          </cell>
        </row>
        <row r="2466">
          <cell r="A2466" t="str">
            <v>52.23.19</v>
          </cell>
        </row>
        <row r="2467">
          <cell r="A2467" t="str">
            <v>52.23.20</v>
          </cell>
        </row>
        <row r="2468">
          <cell r="A2468" t="str">
            <v>52.24.11</v>
          </cell>
        </row>
        <row r="2469">
          <cell r="A2469" t="str">
            <v>52.24.12</v>
          </cell>
        </row>
        <row r="2470">
          <cell r="A2470" t="str">
            <v>52.24.13</v>
          </cell>
        </row>
        <row r="2471">
          <cell r="A2471" t="str">
            <v>52.24.19</v>
          </cell>
        </row>
        <row r="2472">
          <cell r="A2472" t="str">
            <v>52.29.11</v>
          </cell>
        </row>
        <row r="2473">
          <cell r="A2473" t="str">
            <v>52.29.12</v>
          </cell>
        </row>
        <row r="2474">
          <cell r="A2474" t="str">
            <v>52.29.19</v>
          </cell>
        </row>
        <row r="2475">
          <cell r="A2475" t="str">
            <v>52.29.20</v>
          </cell>
        </row>
        <row r="2476">
          <cell r="A2476" t="str">
            <v>53.10.11</v>
          </cell>
        </row>
        <row r="2477">
          <cell r="A2477" t="str">
            <v>53.10.12</v>
          </cell>
        </row>
        <row r="2478">
          <cell r="A2478" t="str">
            <v>53.10.13</v>
          </cell>
        </row>
        <row r="2479">
          <cell r="A2479" t="str">
            <v>53.10.14</v>
          </cell>
        </row>
        <row r="2480">
          <cell r="A2480" t="str">
            <v>53.10.19</v>
          </cell>
        </row>
        <row r="2481">
          <cell r="A2481" t="str">
            <v>53.20.11</v>
          </cell>
        </row>
        <row r="2482">
          <cell r="A2482" t="str">
            <v>53.20.12</v>
          </cell>
        </row>
        <row r="2483">
          <cell r="A2483" t="str">
            <v>53.20.19</v>
          </cell>
        </row>
        <row r="2484">
          <cell r="A2484" t="str">
            <v>55.10.10</v>
          </cell>
        </row>
        <row r="2485">
          <cell r="A2485" t="str">
            <v>55.20.11</v>
          </cell>
        </row>
        <row r="2486">
          <cell r="A2486" t="str">
            <v>55.20.12</v>
          </cell>
        </row>
        <row r="2487">
          <cell r="A2487" t="str">
            <v>55.20.19</v>
          </cell>
        </row>
        <row r="2488">
          <cell r="A2488" t="str">
            <v>55.30.11</v>
          </cell>
        </row>
        <row r="2489">
          <cell r="A2489" t="str">
            <v>55.30.12</v>
          </cell>
        </row>
        <row r="2490">
          <cell r="A2490" t="str">
            <v>55.90.11</v>
          </cell>
        </row>
        <row r="2491">
          <cell r="A2491" t="str">
            <v>55.90.12</v>
          </cell>
        </row>
        <row r="2492">
          <cell r="A2492" t="str">
            <v>55.90.13</v>
          </cell>
        </row>
        <row r="2493">
          <cell r="A2493" t="str">
            <v>55.90.19</v>
          </cell>
        </row>
        <row r="2494">
          <cell r="A2494" t="str">
            <v>56.10.11</v>
          </cell>
        </row>
        <row r="2495">
          <cell r="A2495" t="str">
            <v>56.10.12</v>
          </cell>
        </row>
        <row r="2496">
          <cell r="A2496" t="str">
            <v>56.10.13</v>
          </cell>
        </row>
        <row r="2497">
          <cell r="A2497" t="str">
            <v>56.10.19</v>
          </cell>
        </row>
        <row r="2498">
          <cell r="A2498" t="str">
            <v>56.21.11</v>
          </cell>
        </row>
        <row r="2499">
          <cell r="A2499" t="str">
            <v>56.21.19</v>
          </cell>
        </row>
        <row r="2500">
          <cell r="A2500" t="str">
            <v>56.29.11</v>
          </cell>
        </row>
        <row r="2501">
          <cell r="A2501" t="str">
            <v>56.29.19</v>
          </cell>
        </row>
        <row r="2502">
          <cell r="A2502" t="str">
            <v>56.29.20</v>
          </cell>
        </row>
        <row r="2503">
          <cell r="A2503" t="str">
            <v>56.30.10</v>
          </cell>
        </row>
        <row r="2504">
          <cell r="A2504" t="str">
            <v>58.11.11</v>
          </cell>
        </row>
        <row r="2505">
          <cell r="A2505" t="str">
            <v>58.11.12</v>
          </cell>
        </row>
        <row r="2506">
          <cell r="A2506" t="str">
            <v>58.11.13</v>
          </cell>
        </row>
        <row r="2507">
          <cell r="A2507" t="str">
            <v>58.11.14</v>
          </cell>
        </row>
        <row r="2508">
          <cell r="A2508" t="str">
            <v>58.11.15</v>
          </cell>
        </row>
        <row r="2509">
          <cell r="A2509" t="str">
            <v>58.11.16</v>
          </cell>
        </row>
        <row r="2510">
          <cell r="A2510" t="str">
            <v>58.11.19</v>
          </cell>
        </row>
        <row r="2511">
          <cell r="A2511" t="str">
            <v>58.11.20</v>
          </cell>
        </row>
        <row r="2512">
          <cell r="A2512" t="str">
            <v>58.11.30</v>
          </cell>
        </row>
        <row r="2513">
          <cell r="A2513" t="str">
            <v>58.11.41</v>
          </cell>
        </row>
        <row r="2514">
          <cell r="A2514" t="str">
            <v>58.11.42</v>
          </cell>
        </row>
        <row r="2515">
          <cell r="A2515" t="str">
            <v>58.11.50</v>
          </cell>
        </row>
        <row r="2516">
          <cell r="A2516" t="str">
            <v>58.11.60</v>
          </cell>
        </row>
        <row r="2517">
          <cell r="A2517" t="str">
            <v>58.12.10</v>
          </cell>
        </row>
        <row r="2518">
          <cell r="A2518" t="str">
            <v>58.12.20</v>
          </cell>
        </row>
        <row r="2519">
          <cell r="A2519" t="str">
            <v>58.12.30</v>
          </cell>
        </row>
        <row r="2520">
          <cell r="A2520" t="str">
            <v>58.13.10</v>
          </cell>
        </row>
        <row r="2521">
          <cell r="A2521" t="str">
            <v>58.13.20</v>
          </cell>
        </row>
        <row r="2522">
          <cell r="A2522" t="str">
            <v>58.13.31</v>
          </cell>
        </row>
        <row r="2523">
          <cell r="A2523" t="str">
            <v>58.13.32</v>
          </cell>
        </row>
        <row r="2524">
          <cell r="A2524" t="str">
            <v>58.14.11</v>
          </cell>
        </row>
        <row r="2525">
          <cell r="A2525" t="str">
            <v>58.14.12</v>
          </cell>
        </row>
        <row r="2526">
          <cell r="A2526" t="str">
            <v>58.14.19</v>
          </cell>
        </row>
        <row r="2527">
          <cell r="A2527" t="str">
            <v>58.14.20</v>
          </cell>
        </row>
        <row r="2528">
          <cell r="A2528" t="str">
            <v>58.14.31</v>
          </cell>
        </row>
        <row r="2529">
          <cell r="A2529" t="str">
            <v>58.14.32</v>
          </cell>
        </row>
        <row r="2530">
          <cell r="A2530" t="str">
            <v>58.14.40</v>
          </cell>
        </row>
        <row r="2531">
          <cell r="A2531" t="str">
            <v>58.19.11</v>
          </cell>
        </row>
        <row r="2532">
          <cell r="A2532" t="str">
            <v>58.19.12</v>
          </cell>
        </row>
        <row r="2533">
          <cell r="A2533" t="str">
            <v>58.19.13</v>
          </cell>
        </row>
        <row r="2534">
          <cell r="A2534" t="str">
            <v>58.19.14</v>
          </cell>
        </row>
        <row r="2535">
          <cell r="A2535" t="str">
            <v>58.19.15</v>
          </cell>
        </row>
        <row r="2536">
          <cell r="A2536" t="str">
            <v>58.19.19</v>
          </cell>
        </row>
        <row r="2537">
          <cell r="A2537" t="str">
            <v>58.19.21</v>
          </cell>
        </row>
        <row r="2538">
          <cell r="A2538" t="str">
            <v>58.19.29</v>
          </cell>
        </row>
        <row r="2539">
          <cell r="A2539" t="str">
            <v>58.19.30</v>
          </cell>
        </row>
        <row r="2540">
          <cell r="A2540" t="str">
            <v>58.21.10</v>
          </cell>
        </row>
        <row r="2541">
          <cell r="A2541" t="str">
            <v>58.21.20</v>
          </cell>
        </row>
        <row r="2542">
          <cell r="A2542" t="str">
            <v>58.21.30</v>
          </cell>
        </row>
        <row r="2543">
          <cell r="A2543" t="str">
            <v>58.21.40</v>
          </cell>
        </row>
        <row r="2544">
          <cell r="A2544" t="str">
            <v>58.29.11</v>
          </cell>
        </row>
        <row r="2545">
          <cell r="A2545" t="str">
            <v>58.29.12</v>
          </cell>
        </row>
        <row r="2546">
          <cell r="A2546" t="str">
            <v>58.29.13</v>
          </cell>
        </row>
        <row r="2547">
          <cell r="A2547" t="str">
            <v>58.29.14</v>
          </cell>
        </row>
        <row r="2548">
          <cell r="A2548" t="str">
            <v>58.29.21</v>
          </cell>
        </row>
        <row r="2549">
          <cell r="A2549" t="str">
            <v>58.29.29</v>
          </cell>
        </row>
        <row r="2550">
          <cell r="A2550" t="str">
            <v>58.29.31</v>
          </cell>
        </row>
        <row r="2551">
          <cell r="A2551" t="str">
            <v>58.29.32</v>
          </cell>
        </row>
        <row r="2552">
          <cell r="A2552" t="str">
            <v>58.29.40</v>
          </cell>
        </row>
        <row r="2553">
          <cell r="A2553" t="str">
            <v>58.29.50</v>
          </cell>
        </row>
        <row r="2554">
          <cell r="A2554" t="str">
            <v>59.11.11</v>
          </cell>
        </row>
        <row r="2555">
          <cell r="A2555" t="str">
            <v>59.11.12</v>
          </cell>
        </row>
        <row r="2556">
          <cell r="A2556" t="str">
            <v>59.11.13</v>
          </cell>
        </row>
        <row r="2557">
          <cell r="A2557" t="str">
            <v>59.11.21</v>
          </cell>
        </row>
        <row r="2558">
          <cell r="A2558" t="str">
            <v>59.11.22</v>
          </cell>
        </row>
        <row r="2559">
          <cell r="A2559" t="str">
            <v>59.11.23</v>
          </cell>
        </row>
        <row r="2560">
          <cell r="A2560" t="str">
            <v>59.11.24</v>
          </cell>
        </row>
        <row r="2561">
          <cell r="A2561" t="str">
            <v>59.11.30</v>
          </cell>
        </row>
        <row r="2562">
          <cell r="A2562" t="str">
            <v>59.12.11</v>
          </cell>
        </row>
        <row r="2563">
          <cell r="A2563" t="str">
            <v>59.12.12</v>
          </cell>
        </row>
        <row r="2564">
          <cell r="A2564" t="str">
            <v>59.12.13</v>
          </cell>
        </row>
        <row r="2565">
          <cell r="A2565" t="str">
            <v>59.12.14</v>
          </cell>
        </row>
        <row r="2566">
          <cell r="A2566" t="str">
            <v>59.12.15</v>
          </cell>
        </row>
        <row r="2567">
          <cell r="A2567" t="str">
            <v>59.12.16</v>
          </cell>
        </row>
        <row r="2568">
          <cell r="A2568" t="str">
            <v>59.12.17</v>
          </cell>
        </row>
        <row r="2569">
          <cell r="A2569" t="str">
            <v>59.12.19</v>
          </cell>
        </row>
        <row r="2570">
          <cell r="A2570" t="str">
            <v>59.13.11</v>
          </cell>
        </row>
        <row r="2571">
          <cell r="A2571" t="str">
            <v>59.13.12</v>
          </cell>
        </row>
        <row r="2572">
          <cell r="A2572" t="str">
            <v>59.14.10</v>
          </cell>
        </row>
        <row r="2573">
          <cell r="A2573" t="str">
            <v>59.20.11</v>
          </cell>
        </row>
        <row r="2574">
          <cell r="A2574" t="str">
            <v>59.20.12</v>
          </cell>
        </row>
        <row r="2575">
          <cell r="A2575" t="str">
            <v>59.20.13</v>
          </cell>
        </row>
        <row r="2576">
          <cell r="A2576" t="str">
            <v>59.20.21</v>
          </cell>
        </row>
        <row r="2577">
          <cell r="A2577" t="str">
            <v>59.20.22</v>
          </cell>
        </row>
        <row r="2578">
          <cell r="A2578" t="str">
            <v>59.20.31</v>
          </cell>
        </row>
        <row r="2579">
          <cell r="A2579" t="str">
            <v>59.20.32</v>
          </cell>
        </row>
        <row r="2580">
          <cell r="A2580" t="str">
            <v>59.20.33</v>
          </cell>
        </row>
        <row r="2581">
          <cell r="A2581" t="str">
            <v>59.20.34</v>
          </cell>
        </row>
        <row r="2582">
          <cell r="A2582" t="str">
            <v>59.20.35</v>
          </cell>
        </row>
        <row r="2583">
          <cell r="A2583" t="str">
            <v>59.20.40</v>
          </cell>
        </row>
        <row r="2584">
          <cell r="A2584" t="str">
            <v>60.10.11</v>
          </cell>
        </row>
        <row r="2585">
          <cell r="A2585" t="str">
            <v>60.10.12</v>
          </cell>
        </row>
        <row r="2586">
          <cell r="A2586" t="str">
            <v>60.10.20</v>
          </cell>
        </row>
        <row r="2587">
          <cell r="A2587" t="str">
            <v>60.10.30</v>
          </cell>
        </row>
        <row r="2588">
          <cell r="A2588" t="str">
            <v>60.20.11</v>
          </cell>
        </row>
        <row r="2589">
          <cell r="A2589" t="str">
            <v>60.20.12</v>
          </cell>
        </row>
        <row r="2590">
          <cell r="A2590" t="str">
            <v>60.20.13</v>
          </cell>
        </row>
        <row r="2591">
          <cell r="A2591" t="str">
            <v>60.20.14</v>
          </cell>
        </row>
        <row r="2592">
          <cell r="A2592" t="str">
            <v>60.20.20</v>
          </cell>
        </row>
        <row r="2593">
          <cell r="A2593" t="str">
            <v>60.20.31</v>
          </cell>
        </row>
        <row r="2594">
          <cell r="A2594" t="str">
            <v>60.20.32</v>
          </cell>
        </row>
        <row r="2595">
          <cell r="A2595" t="str">
            <v>60.20.40</v>
          </cell>
        </row>
        <row r="2596">
          <cell r="A2596" t="str">
            <v>61.10.11</v>
          </cell>
        </row>
        <row r="2597">
          <cell r="A2597" t="str">
            <v>61.10.12</v>
          </cell>
        </row>
        <row r="2598">
          <cell r="A2598" t="str">
            <v>61.10.13</v>
          </cell>
        </row>
        <row r="2599">
          <cell r="A2599" t="str">
            <v>61.10.20</v>
          </cell>
        </row>
        <row r="2600">
          <cell r="A2600" t="str">
            <v>61.10.30</v>
          </cell>
        </row>
        <row r="2601">
          <cell r="A2601" t="str">
            <v>61.10.41</v>
          </cell>
        </row>
        <row r="2602">
          <cell r="A2602" t="str">
            <v>61.10.42</v>
          </cell>
        </row>
        <row r="2603">
          <cell r="A2603" t="str">
            <v>61.10.43</v>
          </cell>
        </row>
        <row r="2604">
          <cell r="A2604" t="str">
            <v>61.10.49</v>
          </cell>
        </row>
        <row r="2605">
          <cell r="A2605" t="str">
            <v>61.10.51</v>
          </cell>
        </row>
        <row r="2606">
          <cell r="A2606" t="str">
            <v>61.10.52</v>
          </cell>
        </row>
        <row r="2607">
          <cell r="A2607" t="str">
            <v>61.10.53</v>
          </cell>
        </row>
        <row r="2608">
          <cell r="A2608" t="str">
            <v>61.20.11</v>
          </cell>
        </row>
        <row r="2609">
          <cell r="A2609" t="str">
            <v>61.20.12</v>
          </cell>
        </row>
        <row r="2610">
          <cell r="A2610" t="str">
            <v>61.20.13</v>
          </cell>
        </row>
        <row r="2611">
          <cell r="A2611" t="str">
            <v>61.20.20</v>
          </cell>
        </row>
        <row r="2612">
          <cell r="A2612" t="str">
            <v>61.20.30</v>
          </cell>
        </row>
        <row r="2613">
          <cell r="A2613" t="str">
            <v>61.20.41</v>
          </cell>
        </row>
        <row r="2614">
          <cell r="A2614" t="str">
            <v>61.20.42</v>
          </cell>
        </row>
        <row r="2615">
          <cell r="A2615" t="str">
            <v>61.20.49</v>
          </cell>
        </row>
        <row r="2616">
          <cell r="A2616" t="str">
            <v>61.20.50</v>
          </cell>
        </row>
        <row r="2617">
          <cell r="A2617" t="str">
            <v>61.30.10</v>
          </cell>
        </row>
        <row r="2618">
          <cell r="A2618" t="str">
            <v>61.30.20</v>
          </cell>
        </row>
        <row r="2619">
          <cell r="A2619" t="str">
            <v>61.90.10</v>
          </cell>
        </row>
        <row r="2620">
          <cell r="A2620" t="str">
            <v>62.01.11</v>
          </cell>
        </row>
        <row r="2621">
          <cell r="A2621" t="str">
            <v>62.01.12</v>
          </cell>
        </row>
        <row r="2622">
          <cell r="A2622" t="str">
            <v>62.01.21</v>
          </cell>
        </row>
        <row r="2623">
          <cell r="A2623" t="str">
            <v>62.01.29</v>
          </cell>
        </row>
        <row r="2624">
          <cell r="A2624" t="str">
            <v>62.02.10</v>
          </cell>
        </row>
        <row r="2625">
          <cell r="A2625" t="str">
            <v>62.02.20</v>
          </cell>
        </row>
        <row r="2626">
          <cell r="A2626" t="str">
            <v>62.02.30</v>
          </cell>
        </row>
        <row r="2627">
          <cell r="A2627" t="str">
            <v>62.03.11</v>
          </cell>
        </row>
        <row r="2628">
          <cell r="A2628" t="str">
            <v>62.03.12</v>
          </cell>
        </row>
        <row r="2629">
          <cell r="A2629" t="str">
            <v>62.09.10</v>
          </cell>
        </row>
        <row r="2630">
          <cell r="A2630" t="str">
            <v>62.09.20</v>
          </cell>
        </row>
        <row r="2631">
          <cell r="A2631" t="str">
            <v>63.11.11</v>
          </cell>
        </row>
        <row r="2632">
          <cell r="A2632" t="str">
            <v>63.11.12</v>
          </cell>
        </row>
        <row r="2633">
          <cell r="A2633" t="str">
            <v>63.11.13</v>
          </cell>
        </row>
        <row r="2634">
          <cell r="A2634" t="str">
            <v>63.11.19</v>
          </cell>
        </row>
        <row r="2635">
          <cell r="A2635" t="str">
            <v>63.11.21</v>
          </cell>
        </row>
        <row r="2636">
          <cell r="A2636" t="str">
            <v>63.11.22</v>
          </cell>
        </row>
        <row r="2637">
          <cell r="A2637" t="str">
            <v>63.11.30</v>
          </cell>
        </row>
        <row r="2638">
          <cell r="A2638" t="str">
            <v>63.12.10</v>
          </cell>
        </row>
        <row r="2639">
          <cell r="A2639" t="str">
            <v>63.91.11</v>
          </cell>
        </row>
        <row r="2640">
          <cell r="A2640" t="str">
            <v>63.91.12</v>
          </cell>
        </row>
        <row r="2641">
          <cell r="A2641" t="str">
            <v>63.99.10</v>
          </cell>
        </row>
        <row r="2642">
          <cell r="A2642" t="str">
            <v>63.99.20</v>
          </cell>
        </row>
        <row r="2643">
          <cell r="A2643" t="str">
            <v>64.11.10</v>
          </cell>
        </row>
        <row r="2644">
          <cell r="A2644" t="str">
            <v>64.19.11</v>
          </cell>
        </row>
        <row r="2645">
          <cell r="A2645" t="str">
            <v>64.19.12</v>
          </cell>
        </row>
        <row r="2646">
          <cell r="A2646" t="str">
            <v>64.19.21</v>
          </cell>
        </row>
        <row r="2647">
          <cell r="A2647" t="str">
            <v>64.19.22</v>
          </cell>
        </row>
        <row r="2648">
          <cell r="A2648" t="str">
            <v>64.19.23</v>
          </cell>
        </row>
        <row r="2649">
          <cell r="A2649" t="str">
            <v>64.19.24</v>
          </cell>
        </row>
        <row r="2650">
          <cell r="A2650" t="str">
            <v>64.19.25</v>
          </cell>
        </row>
        <row r="2651">
          <cell r="A2651" t="str">
            <v>64.19.26</v>
          </cell>
        </row>
        <row r="2652">
          <cell r="A2652" t="str">
            <v>64.19.29</v>
          </cell>
        </row>
        <row r="2653">
          <cell r="A2653" t="str">
            <v>64.19.30</v>
          </cell>
        </row>
        <row r="2654">
          <cell r="A2654" t="str">
            <v>64.20.10</v>
          </cell>
        </row>
        <row r="2655">
          <cell r="A2655" t="str">
            <v>64.30.10</v>
          </cell>
        </row>
        <row r="2656">
          <cell r="A2656" t="str">
            <v>64.91.10</v>
          </cell>
        </row>
        <row r="2657">
          <cell r="A2657" t="str">
            <v>64.92.11</v>
          </cell>
        </row>
        <row r="2658">
          <cell r="A2658" t="str">
            <v>64.92.12</v>
          </cell>
        </row>
        <row r="2659">
          <cell r="A2659" t="str">
            <v>64.92.13</v>
          </cell>
        </row>
        <row r="2660">
          <cell r="A2660" t="str">
            <v>64.92.14</v>
          </cell>
        </row>
        <row r="2661">
          <cell r="A2661" t="str">
            <v>64.92.15</v>
          </cell>
        </row>
        <row r="2662">
          <cell r="A2662" t="str">
            <v>64.92.16</v>
          </cell>
        </row>
        <row r="2663">
          <cell r="A2663" t="str">
            <v>64.92.19</v>
          </cell>
        </row>
        <row r="2664">
          <cell r="A2664" t="str">
            <v>64.99.11</v>
          </cell>
        </row>
        <row r="2665">
          <cell r="A2665" t="str">
            <v>64.99.19</v>
          </cell>
        </row>
        <row r="2666">
          <cell r="A2666" t="str">
            <v>65.11.10</v>
          </cell>
        </row>
        <row r="2667">
          <cell r="A2667" t="str">
            <v>65.12.11</v>
          </cell>
        </row>
        <row r="2668">
          <cell r="A2668" t="str">
            <v>65.12.12</v>
          </cell>
        </row>
        <row r="2669">
          <cell r="A2669" t="str">
            <v>65.12.21</v>
          </cell>
        </row>
        <row r="2670">
          <cell r="A2670" t="str">
            <v>65.12.29</v>
          </cell>
        </row>
        <row r="2671">
          <cell r="A2671" t="str">
            <v>65.12.31</v>
          </cell>
        </row>
        <row r="2672">
          <cell r="A2672" t="str">
            <v>65.12.32</v>
          </cell>
        </row>
        <row r="2673">
          <cell r="A2673" t="str">
            <v>65.12.33</v>
          </cell>
        </row>
        <row r="2674">
          <cell r="A2674" t="str">
            <v>65.12.34</v>
          </cell>
        </row>
        <row r="2675">
          <cell r="A2675" t="str">
            <v>65.12.35</v>
          </cell>
        </row>
        <row r="2676">
          <cell r="A2676" t="str">
            <v>65.12.36</v>
          </cell>
        </row>
        <row r="2677">
          <cell r="A2677" t="str">
            <v>65.12.41</v>
          </cell>
        </row>
        <row r="2678">
          <cell r="A2678" t="str">
            <v>65.12.49</v>
          </cell>
        </row>
        <row r="2679">
          <cell r="A2679" t="str">
            <v>65.12.50</v>
          </cell>
        </row>
        <row r="2680">
          <cell r="A2680" t="str">
            <v>65.12.61</v>
          </cell>
        </row>
        <row r="2681">
          <cell r="A2681" t="str">
            <v>65.12.62</v>
          </cell>
        </row>
        <row r="2682">
          <cell r="A2682" t="str">
            <v>65.12.71</v>
          </cell>
        </row>
        <row r="2683">
          <cell r="A2683" t="str">
            <v>65.12.72</v>
          </cell>
        </row>
        <row r="2684">
          <cell r="A2684" t="str">
            <v>65.12.73</v>
          </cell>
        </row>
        <row r="2685">
          <cell r="A2685" t="str">
            <v>65.12.90</v>
          </cell>
        </row>
        <row r="2686">
          <cell r="A2686" t="str">
            <v>65.20.11</v>
          </cell>
        </row>
        <row r="2687">
          <cell r="A2687" t="str">
            <v>65.20.12</v>
          </cell>
        </row>
        <row r="2688">
          <cell r="A2688" t="str">
            <v>65.20.13</v>
          </cell>
        </row>
        <row r="2689">
          <cell r="A2689" t="str">
            <v>65.20.21</v>
          </cell>
        </row>
        <row r="2690">
          <cell r="A2690" t="str">
            <v>65.20.22</v>
          </cell>
        </row>
        <row r="2691">
          <cell r="A2691" t="str">
            <v>65.20.23</v>
          </cell>
        </row>
        <row r="2692">
          <cell r="A2692" t="str">
            <v>65.20.24</v>
          </cell>
        </row>
        <row r="2693">
          <cell r="A2693" t="str">
            <v>65.20.25</v>
          </cell>
        </row>
        <row r="2694">
          <cell r="A2694" t="str">
            <v>65.20.31</v>
          </cell>
        </row>
        <row r="2695">
          <cell r="A2695" t="str">
            <v>65.20.32</v>
          </cell>
        </row>
        <row r="2696">
          <cell r="A2696" t="str">
            <v>65.20.41</v>
          </cell>
        </row>
        <row r="2697">
          <cell r="A2697" t="str">
            <v>65.20.42</v>
          </cell>
        </row>
        <row r="2698">
          <cell r="A2698" t="str">
            <v>65.20.50</v>
          </cell>
        </row>
        <row r="2699">
          <cell r="A2699" t="str">
            <v>65.20.60</v>
          </cell>
        </row>
        <row r="2700">
          <cell r="A2700" t="str">
            <v>65.30.11</v>
          </cell>
        </row>
        <row r="2701">
          <cell r="A2701" t="str">
            <v>65.30.12</v>
          </cell>
        </row>
        <row r="2702">
          <cell r="A2702" t="str">
            <v>66.11.11</v>
          </cell>
        </row>
        <row r="2703">
          <cell r="A2703" t="str">
            <v>66.11.12</v>
          </cell>
        </row>
        <row r="2704">
          <cell r="A2704" t="str">
            <v>66.11.19</v>
          </cell>
        </row>
        <row r="2705">
          <cell r="A2705" t="str">
            <v>66.12.11</v>
          </cell>
        </row>
        <row r="2706">
          <cell r="A2706" t="str">
            <v>66.12.12</v>
          </cell>
        </row>
        <row r="2707">
          <cell r="A2707" t="str">
            <v>66.12.13</v>
          </cell>
        </row>
        <row r="2708">
          <cell r="A2708" t="str">
            <v>66.19.10</v>
          </cell>
        </row>
        <row r="2709">
          <cell r="A2709" t="str">
            <v>66.19.21</v>
          </cell>
        </row>
        <row r="2710">
          <cell r="A2710" t="str">
            <v>66.19.22</v>
          </cell>
        </row>
        <row r="2711">
          <cell r="A2711" t="str">
            <v>66.19.29</v>
          </cell>
        </row>
        <row r="2712">
          <cell r="A2712" t="str">
            <v>66.19.31</v>
          </cell>
        </row>
        <row r="2713">
          <cell r="A2713" t="str">
            <v>66.19.32</v>
          </cell>
        </row>
        <row r="2714">
          <cell r="A2714" t="str">
            <v>66.19.91</v>
          </cell>
        </row>
        <row r="2715">
          <cell r="A2715" t="str">
            <v>66.19.92</v>
          </cell>
        </row>
        <row r="2716">
          <cell r="A2716" t="str">
            <v>66.19.99</v>
          </cell>
        </row>
        <row r="2717">
          <cell r="A2717" t="str">
            <v>66.21.10</v>
          </cell>
        </row>
        <row r="2718">
          <cell r="A2718" t="str">
            <v>66.22.10</v>
          </cell>
        </row>
        <row r="2719">
          <cell r="A2719" t="str">
            <v>66.29.11</v>
          </cell>
        </row>
        <row r="2720">
          <cell r="A2720" t="str">
            <v>66.29.19</v>
          </cell>
        </row>
        <row r="2721">
          <cell r="A2721" t="str">
            <v>66.30.11</v>
          </cell>
        </row>
        <row r="2722">
          <cell r="A2722" t="str">
            <v>66.30.12</v>
          </cell>
        </row>
        <row r="2723">
          <cell r="A2723" t="str">
            <v>68.10.11</v>
          </cell>
        </row>
        <row r="2724">
          <cell r="A2724" t="str">
            <v>68.10.12</v>
          </cell>
        </row>
        <row r="2725">
          <cell r="A2725" t="str">
            <v>68.10.13</v>
          </cell>
        </row>
        <row r="2726">
          <cell r="A2726" t="str">
            <v>68.10.14</v>
          </cell>
        </row>
        <row r="2727">
          <cell r="A2727" t="str">
            <v>68.10.15</v>
          </cell>
        </row>
        <row r="2728">
          <cell r="A2728" t="str">
            <v>68.20.11</v>
          </cell>
        </row>
        <row r="2729">
          <cell r="A2729" t="str">
            <v>68.20.12</v>
          </cell>
        </row>
        <row r="2730">
          <cell r="A2730" t="str">
            <v>68.31.11</v>
          </cell>
        </row>
        <row r="2731">
          <cell r="A2731" t="str">
            <v>68.31.12</v>
          </cell>
        </row>
        <row r="2732">
          <cell r="A2732" t="str">
            <v>68.31.13</v>
          </cell>
        </row>
        <row r="2733">
          <cell r="A2733" t="str">
            <v>68.31.14</v>
          </cell>
        </row>
        <row r="2734">
          <cell r="A2734" t="str">
            <v>68.31.15</v>
          </cell>
        </row>
        <row r="2735">
          <cell r="A2735" t="str">
            <v>68.31.16</v>
          </cell>
        </row>
        <row r="2736">
          <cell r="A2736" t="str">
            <v>68.32.11</v>
          </cell>
        </row>
        <row r="2737">
          <cell r="A2737" t="str">
            <v>68.32.12</v>
          </cell>
        </row>
        <row r="2738">
          <cell r="A2738" t="str">
            <v>68.32.13</v>
          </cell>
        </row>
        <row r="2739">
          <cell r="A2739" t="str">
            <v>69.10.11</v>
          </cell>
        </row>
        <row r="2740">
          <cell r="A2740" t="str">
            <v>69.10.12</v>
          </cell>
        </row>
        <row r="2741">
          <cell r="A2741" t="str">
            <v>69.10.13</v>
          </cell>
        </row>
        <row r="2742">
          <cell r="A2742" t="str">
            <v>69.10.14</v>
          </cell>
        </row>
        <row r="2743">
          <cell r="A2743" t="str">
            <v>69.10.15</v>
          </cell>
        </row>
        <row r="2744">
          <cell r="A2744" t="str">
            <v>69.10.16</v>
          </cell>
        </row>
        <row r="2745">
          <cell r="A2745" t="str">
            <v>69.10.17</v>
          </cell>
        </row>
        <row r="2746">
          <cell r="A2746" t="str">
            <v>69.10.18</v>
          </cell>
        </row>
        <row r="2747">
          <cell r="A2747" t="str">
            <v>69.10.19</v>
          </cell>
        </row>
        <row r="2748">
          <cell r="A2748" t="str">
            <v>69.20.10</v>
          </cell>
        </row>
        <row r="2749">
          <cell r="A2749" t="str">
            <v>69.20.21</v>
          </cell>
        </row>
        <row r="2750">
          <cell r="A2750" t="str">
            <v>69.20.22</v>
          </cell>
        </row>
        <row r="2751">
          <cell r="A2751" t="str">
            <v>69.20.23</v>
          </cell>
        </row>
        <row r="2752">
          <cell r="A2752" t="str">
            <v>69.20.24</v>
          </cell>
        </row>
        <row r="2753">
          <cell r="A2753" t="str">
            <v>69.20.29</v>
          </cell>
        </row>
        <row r="2754">
          <cell r="A2754" t="str">
            <v>69.20.31</v>
          </cell>
        </row>
        <row r="2755">
          <cell r="A2755" t="str">
            <v>69.20.32</v>
          </cell>
        </row>
        <row r="2756">
          <cell r="A2756" t="str">
            <v>69.20.40</v>
          </cell>
        </row>
        <row r="2757">
          <cell r="A2757" t="str">
            <v>70.10.10</v>
          </cell>
        </row>
        <row r="2758">
          <cell r="A2758" t="str">
            <v>70.21.10</v>
          </cell>
        </row>
        <row r="2759">
          <cell r="A2759" t="str">
            <v>70.22.11</v>
          </cell>
        </row>
        <row r="2760">
          <cell r="A2760" t="str">
            <v>70.22.12</v>
          </cell>
        </row>
        <row r="2761">
          <cell r="A2761" t="str">
            <v>70.22.13</v>
          </cell>
        </row>
        <row r="2762">
          <cell r="A2762" t="str">
            <v>70.22.14</v>
          </cell>
        </row>
        <row r="2763">
          <cell r="A2763" t="str">
            <v>70.22.15</v>
          </cell>
        </row>
        <row r="2764">
          <cell r="A2764" t="str">
            <v>70.22.16</v>
          </cell>
        </row>
        <row r="2765">
          <cell r="A2765" t="str">
            <v>70.22.17</v>
          </cell>
        </row>
        <row r="2766">
          <cell r="A2766" t="str">
            <v>70.22.20</v>
          </cell>
        </row>
        <row r="2767">
          <cell r="A2767" t="str">
            <v>70.22.30</v>
          </cell>
        </row>
        <row r="2768">
          <cell r="A2768" t="str">
            <v>70.22.40</v>
          </cell>
        </row>
        <row r="2769">
          <cell r="A2769" t="str">
            <v>71.11.10</v>
          </cell>
        </row>
        <row r="2770">
          <cell r="A2770" t="str">
            <v>71.11.21</v>
          </cell>
        </row>
        <row r="2771">
          <cell r="A2771" t="str">
            <v>71.11.22</v>
          </cell>
        </row>
        <row r="2772">
          <cell r="A2772" t="str">
            <v>71.11.23</v>
          </cell>
        </row>
        <row r="2773">
          <cell r="A2773" t="str">
            <v>71.11.24</v>
          </cell>
        </row>
        <row r="2774">
          <cell r="A2774" t="str">
            <v>71.11.31</v>
          </cell>
        </row>
        <row r="2775">
          <cell r="A2775" t="str">
            <v>71.11.32</v>
          </cell>
        </row>
        <row r="2776">
          <cell r="A2776" t="str">
            <v>71.11.33</v>
          </cell>
        </row>
        <row r="2777">
          <cell r="A2777" t="str">
            <v>71.11.41</v>
          </cell>
        </row>
        <row r="2778">
          <cell r="A2778" t="str">
            <v>71.11.42</v>
          </cell>
        </row>
        <row r="2779">
          <cell r="A2779" t="str">
            <v>71.12.11</v>
          </cell>
        </row>
        <row r="2780">
          <cell r="A2780" t="str">
            <v>71.12.12</v>
          </cell>
        </row>
        <row r="2781">
          <cell r="A2781" t="str">
            <v>71.12.13</v>
          </cell>
        </row>
        <row r="2782">
          <cell r="A2782" t="str">
            <v>71.12.14</v>
          </cell>
        </row>
        <row r="2783">
          <cell r="A2783" t="str">
            <v>71.12.15</v>
          </cell>
        </row>
        <row r="2784">
          <cell r="A2784" t="str">
            <v>71.12.16</v>
          </cell>
        </row>
        <row r="2785">
          <cell r="A2785" t="str">
            <v>71.12.17</v>
          </cell>
        </row>
        <row r="2786">
          <cell r="A2786" t="str">
            <v>71.12.18</v>
          </cell>
        </row>
        <row r="2787">
          <cell r="A2787" t="str">
            <v>71.12.19</v>
          </cell>
        </row>
        <row r="2788">
          <cell r="A2788" t="str">
            <v>71.12.20</v>
          </cell>
        </row>
        <row r="2789">
          <cell r="A2789" t="str">
            <v>71.12.31</v>
          </cell>
        </row>
        <row r="2790">
          <cell r="A2790" t="str">
            <v>71.12.32</v>
          </cell>
        </row>
        <row r="2791">
          <cell r="A2791" t="str">
            <v>71.12.33</v>
          </cell>
        </row>
        <row r="2792">
          <cell r="A2792" t="str">
            <v>71.12.34</v>
          </cell>
        </row>
        <row r="2793">
          <cell r="A2793" t="str">
            <v>71.12.35</v>
          </cell>
        </row>
        <row r="2794">
          <cell r="A2794" t="str">
            <v>71.20.11</v>
          </cell>
        </row>
        <row r="2795">
          <cell r="A2795" t="str">
            <v>71.20.12</v>
          </cell>
        </row>
        <row r="2796">
          <cell r="A2796" t="str">
            <v>71.20.13</v>
          </cell>
        </row>
        <row r="2797">
          <cell r="A2797" t="str">
            <v>71.20.14</v>
          </cell>
        </row>
        <row r="2798">
          <cell r="A2798" t="str">
            <v>71.20.19</v>
          </cell>
        </row>
        <row r="2799">
          <cell r="A2799" t="str">
            <v>72.11.11</v>
          </cell>
        </row>
        <row r="2800">
          <cell r="A2800" t="str">
            <v>72.11.12</v>
          </cell>
        </row>
        <row r="2801">
          <cell r="A2801" t="str">
            <v>72.11.13</v>
          </cell>
        </row>
        <row r="2802">
          <cell r="A2802" t="str">
            <v>72.11.20</v>
          </cell>
        </row>
        <row r="2803">
          <cell r="A2803" t="str">
            <v>72.19.11</v>
          </cell>
        </row>
        <row r="2804">
          <cell r="A2804" t="str">
            <v>72.19.12</v>
          </cell>
        </row>
        <row r="2805">
          <cell r="A2805" t="str">
            <v>72.19.13</v>
          </cell>
        </row>
        <row r="2806">
          <cell r="A2806" t="str">
            <v>72.19.14</v>
          </cell>
        </row>
        <row r="2807">
          <cell r="A2807" t="str">
            <v>72.19.15</v>
          </cell>
        </row>
        <row r="2808">
          <cell r="A2808" t="str">
            <v>72.19.16</v>
          </cell>
        </row>
        <row r="2809">
          <cell r="A2809" t="str">
            <v>72.19.19</v>
          </cell>
        </row>
        <row r="2810">
          <cell r="A2810" t="str">
            <v>72.19.21</v>
          </cell>
        </row>
        <row r="2811">
          <cell r="A2811" t="str">
            <v>72.19.29</v>
          </cell>
        </row>
        <row r="2812">
          <cell r="A2812" t="str">
            <v>72.19.30</v>
          </cell>
        </row>
        <row r="2813">
          <cell r="A2813" t="str">
            <v>72.19.40</v>
          </cell>
        </row>
        <row r="2814">
          <cell r="A2814" t="str">
            <v>72.19.50</v>
          </cell>
        </row>
        <row r="2815">
          <cell r="A2815" t="str">
            <v>72.20.11</v>
          </cell>
        </row>
        <row r="2816">
          <cell r="A2816" t="str">
            <v>72.20.12</v>
          </cell>
        </row>
        <row r="2817">
          <cell r="A2817" t="str">
            <v>72.20.13</v>
          </cell>
        </row>
        <row r="2818">
          <cell r="A2818" t="str">
            <v>72.20.19</v>
          </cell>
        </row>
        <row r="2819">
          <cell r="A2819" t="str">
            <v>72.20.21</v>
          </cell>
        </row>
        <row r="2820">
          <cell r="A2820" t="str">
            <v>72.20.29</v>
          </cell>
        </row>
        <row r="2821">
          <cell r="A2821" t="str">
            <v>72.20.30</v>
          </cell>
        </row>
        <row r="2822">
          <cell r="A2822" t="str">
            <v>73.11.11</v>
          </cell>
        </row>
        <row r="2823">
          <cell r="A2823" t="str">
            <v>73.11.12</v>
          </cell>
        </row>
        <row r="2824">
          <cell r="A2824" t="str">
            <v>73.11.13</v>
          </cell>
        </row>
        <row r="2825">
          <cell r="A2825" t="str">
            <v>73.11.19</v>
          </cell>
        </row>
        <row r="2826">
          <cell r="A2826" t="str">
            <v>73.12.11</v>
          </cell>
        </row>
        <row r="2827">
          <cell r="A2827" t="str">
            <v>73.12.12</v>
          </cell>
        </row>
        <row r="2828">
          <cell r="A2828" t="str">
            <v>73.12.13</v>
          </cell>
        </row>
        <row r="2829">
          <cell r="A2829" t="str">
            <v>73.12.14</v>
          </cell>
        </row>
        <row r="2830">
          <cell r="A2830" t="str">
            <v>73.12.19</v>
          </cell>
        </row>
        <row r="2831">
          <cell r="A2831" t="str">
            <v>73.12.20</v>
          </cell>
        </row>
        <row r="2832">
          <cell r="A2832" t="str">
            <v>73.20.11</v>
          </cell>
        </row>
        <row r="2833">
          <cell r="A2833" t="str">
            <v>73.20.12</v>
          </cell>
        </row>
        <row r="2834">
          <cell r="A2834" t="str">
            <v>73.20.13</v>
          </cell>
        </row>
        <row r="2835">
          <cell r="A2835" t="str">
            <v>73.20.14</v>
          </cell>
        </row>
        <row r="2836">
          <cell r="A2836" t="str">
            <v>73.20.19</v>
          </cell>
        </row>
        <row r="2837">
          <cell r="A2837" t="str">
            <v>73.20.20</v>
          </cell>
        </row>
        <row r="2838">
          <cell r="A2838" t="str">
            <v>74.10.11</v>
          </cell>
        </row>
        <row r="2839">
          <cell r="A2839" t="str">
            <v>74.10.12</v>
          </cell>
        </row>
        <row r="2840">
          <cell r="A2840" t="str">
            <v>74.10.19</v>
          </cell>
        </row>
        <row r="2841">
          <cell r="A2841" t="str">
            <v>74.10.20</v>
          </cell>
        </row>
        <row r="2842">
          <cell r="A2842" t="str">
            <v>74.20.11</v>
          </cell>
        </row>
        <row r="2843">
          <cell r="A2843" t="str">
            <v>74.20.12</v>
          </cell>
        </row>
        <row r="2844">
          <cell r="A2844" t="str">
            <v>74.20.19</v>
          </cell>
        </row>
        <row r="2845">
          <cell r="A2845" t="str">
            <v>74.20.21</v>
          </cell>
        </row>
        <row r="2846">
          <cell r="A2846" t="str">
            <v>74.20.22</v>
          </cell>
        </row>
        <row r="2847">
          <cell r="A2847" t="str">
            <v>74.20.23</v>
          </cell>
        </row>
        <row r="2848">
          <cell r="A2848" t="str">
            <v>74.20.24</v>
          </cell>
        </row>
        <row r="2849">
          <cell r="A2849" t="str">
            <v>74.20.29</v>
          </cell>
        </row>
        <row r="2850">
          <cell r="A2850" t="str">
            <v>74.20.31</v>
          </cell>
        </row>
        <row r="2851">
          <cell r="A2851" t="str">
            <v>74.20.32</v>
          </cell>
        </row>
        <row r="2852">
          <cell r="A2852" t="str">
            <v>74.20.39</v>
          </cell>
        </row>
        <row r="2853">
          <cell r="A2853" t="str">
            <v>74.30.11</v>
          </cell>
        </row>
        <row r="2854">
          <cell r="A2854" t="str">
            <v>74.30.12</v>
          </cell>
        </row>
        <row r="2855">
          <cell r="A2855" t="str">
            <v>74.90.11</v>
          </cell>
        </row>
        <row r="2856">
          <cell r="A2856" t="str">
            <v>74.90.12</v>
          </cell>
        </row>
        <row r="2857">
          <cell r="A2857" t="str">
            <v>74.90.13</v>
          </cell>
        </row>
        <row r="2858">
          <cell r="A2858" t="str">
            <v>74.90.14</v>
          </cell>
        </row>
        <row r="2859">
          <cell r="A2859" t="str">
            <v>74.90.15</v>
          </cell>
        </row>
        <row r="2860">
          <cell r="A2860" t="str">
            <v>74.90.19</v>
          </cell>
        </row>
        <row r="2861">
          <cell r="A2861" t="str">
            <v>74.90.20</v>
          </cell>
        </row>
        <row r="2862">
          <cell r="A2862" t="str">
            <v>75.00.11</v>
          </cell>
        </row>
        <row r="2863">
          <cell r="A2863" t="str">
            <v>75.00.12</v>
          </cell>
        </row>
        <row r="2864">
          <cell r="A2864" t="str">
            <v>75.00.19</v>
          </cell>
        </row>
        <row r="2865">
          <cell r="A2865" t="str">
            <v>77.11.10</v>
          </cell>
        </row>
        <row r="2866">
          <cell r="A2866" t="str">
            <v>77.12.11</v>
          </cell>
        </row>
        <row r="2867">
          <cell r="A2867" t="str">
            <v>77.12.19</v>
          </cell>
        </row>
        <row r="2868">
          <cell r="A2868" t="str">
            <v>77.21.10</v>
          </cell>
        </row>
        <row r="2869">
          <cell r="A2869" t="str">
            <v>77.22.10</v>
          </cell>
        </row>
        <row r="2870">
          <cell r="A2870" t="str">
            <v>77.29.11</v>
          </cell>
        </row>
        <row r="2871">
          <cell r="A2871" t="str">
            <v>77.29.12</v>
          </cell>
        </row>
        <row r="2872">
          <cell r="A2872" t="str">
            <v>77.29.13</v>
          </cell>
        </row>
        <row r="2873">
          <cell r="A2873" t="str">
            <v>77.29.14</v>
          </cell>
        </row>
        <row r="2874">
          <cell r="A2874" t="str">
            <v>77.29.15</v>
          </cell>
        </row>
        <row r="2875">
          <cell r="A2875" t="str">
            <v>77.29.16</v>
          </cell>
        </row>
        <row r="2876">
          <cell r="A2876" t="str">
            <v>77.29.19</v>
          </cell>
        </row>
        <row r="2877">
          <cell r="A2877" t="str">
            <v>77.31.10</v>
          </cell>
        </row>
        <row r="2878">
          <cell r="A2878" t="str">
            <v>77.32.10</v>
          </cell>
        </row>
        <row r="2879">
          <cell r="A2879" t="str">
            <v>77.33.11</v>
          </cell>
        </row>
        <row r="2880">
          <cell r="A2880" t="str">
            <v>77.33.12</v>
          </cell>
        </row>
        <row r="2881">
          <cell r="A2881" t="str">
            <v>77.34.10</v>
          </cell>
        </row>
        <row r="2882">
          <cell r="A2882" t="str">
            <v>77.35.10</v>
          </cell>
        </row>
        <row r="2883">
          <cell r="A2883" t="str">
            <v>77.39.11</v>
          </cell>
        </row>
        <row r="2884">
          <cell r="A2884" t="str">
            <v>77.39.12</v>
          </cell>
        </row>
        <row r="2885">
          <cell r="A2885" t="str">
            <v>77.39.13</v>
          </cell>
        </row>
        <row r="2886">
          <cell r="A2886" t="str">
            <v>77.39.14</v>
          </cell>
        </row>
        <row r="2887">
          <cell r="A2887" t="str">
            <v>77.39.19</v>
          </cell>
        </row>
        <row r="2888">
          <cell r="A2888" t="str">
            <v>77.40.11</v>
          </cell>
        </row>
        <row r="2889">
          <cell r="A2889" t="str">
            <v>77.40.12</v>
          </cell>
        </row>
        <row r="2890">
          <cell r="A2890" t="str">
            <v>77.40.13</v>
          </cell>
        </row>
        <row r="2891">
          <cell r="A2891" t="str">
            <v>77.40.19</v>
          </cell>
        </row>
        <row r="2892">
          <cell r="A2892" t="str">
            <v>78.10.11</v>
          </cell>
        </row>
        <row r="2893">
          <cell r="A2893" t="str">
            <v>78.10.12</v>
          </cell>
        </row>
        <row r="2894">
          <cell r="A2894" t="str">
            <v>78.20.11</v>
          </cell>
        </row>
        <row r="2895">
          <cell r="A2895" t="str">
            <v>78.20.12</v>
          </cell>
        </row>
        <row r="2896">
          <cell r="A2896" t="str">
            <v>78.20.13</v>
          </cell>
        </row>
        <row r="2897">
          <cell r="A2897" t="str">
            <v>78.20.14</v>
          </cell>
        </row>
        <row r="2898">
          <cell r="A2898" t="str">
            <v>78.20.15</v>
          </cell>
        </row>
        <row r="2899">
          <cell r="A2899" t="str">
            <v>78.20.16</v>
          </cell>
        </row>
        <row r="2900">
          <cell r="A2900" t="str">
            <v>78.20.19</v>
          </cell>
        </row>
        <row r="2901">
          <cell r="A2901" t="str">
            <v>78.30.11</v>
          </cell>
        </row>
        <row r="2902">
          <cell r="A2902" t="str">
            <v>78.30.12</v>
          </cell>
        </row>
        <row r="2903">
          <cell r="A2903" t="str">
            <v>78.30.13</v>
          </cell>
        </row>
        <row r="2904">
          <cell r="A2904" t="str">
            <v>78.30.14</v>
          </cell>
        </row>
        <row r="2905">
          <cell r="A2905" t="str">
            <v>78.30.15</v>
          </cell>
        </row>
        <row r="2906">
          <cell r="A2906" t="str">
            <v>78.30.16</v>
          </cell>
        </row>
        <row r="2907">
          <cell r="A2907" t="str">
            <v>78.30.19</v>
          </cell>
        </row>
        <row r="2908">
          <cell r="A2908" t="str">
            <v>79.11.11</v>
          </cell>
        </row>
        <row r="2909">
          <cell r="A2909" t="str">
            <v>79.11.12</v>
          </cell>
        </row>
        <row r="2910">
          <cell r="A2910" t="str">
            <v>79.11.13</v>
          </cell>
        </row>
        <row r="2911">
          <cell r="A2911" t="str">
            <v>79.11.14</v>
          </cell>
        </row>
        <row r="2912">
          <cell r="A2912" t="str">
            <v>79.11.19</v>
          </cell>
        </row>
        <row r="2913">
          <cell r="A2913" t="str">
            <v>79.11.21</v>
          </cell>
        </row>
        <row r="2914">
          <cell r="A2914" t="str">
            <v>79.11.22</v>
          </cell>
        </row>
        <row r="2915">
          <cell r="A2915" t="str">
            <v>79.11.23</v>
          </cell>
        </row>
        <row r="2916">
          <cell r="A2916" t="str">
            <v>79.12.11</v>
          </cell>
        </row>
        <row r="2917">
          <cell r="A2917" t="str">
            <v>79.12.12</v>
          </cell>
        </row>
        <row r="2918">
          <cell r="A2918" t="str">
            <v>79.90.11</v>
          </cell>
        </row>
        <row r="2919">
          <cell r="A2919" t="str">
            <v>79.90.12</v>
          </cell>
        </row>
        <row r="2920">
          <cell r="A2920" t="str">
            <v>79.90.20</v>
          </cell>
        </row>
        <row r="2921">
          <cell r="A2921" t="str">
            <v>79.90.31</v>
          </cell>
        </row>
        <row r="2922">
          <cell r="A2922" t="str">
            <v>79.90.32</v>
          </cell>
        </row>
        <row r="2923">
          <cell r="A2923" t="str">
            <v>79.90.39</v>
          </cell>
        </row>
        <row r="2924">
          <cell r="A2924" t="str">
            <v>80.10.11</v>
          </cell>
        </row>
        <row r="2925">
          <cell r="A2925" t="str">
            <v>80.10.12</v>
          </cell>
        </row>
        <row r="2926">
          <cell r="A2926" t="str">
            <v>80.10.19</v>
          </cell>
        </row>
        <row r="2927">
          <cell r="A2927" t="str">
            <v>80.20.10</v>
          </cell>
        </row>
        <row r="2928">
          <cell r="A2928" t="str">
            <v>80.30.10</v>
          </cell>
        </row>
        <row r="2929">
          <cell r="A2929" t="str">
            <v>81.10.10</v>
          </cell>
        </row>
        <row r="2930">
          <cell r="A2930" t="str">
            <v>81.21.10</v>
          </cell>
        </row>
        <row r="2931">
          <cell r="A2931" t="str">
            <v>81.22.11</v>
          </cell>
        </row>
        <row r="2932">
          <cell r="A2932" t="str">
            <v>81.22.12</v>
          </cell>
        </row>
        <row r="2933">
          <cell r="A2933" t="str">
            <v>81.22.13</v>
          </cell>
        </row>
        <row r="2934">
          <cell r="A2934" t="str">
            <v>81.29.11</v>
          </cell>
        </row>
        <row r="2935">
          <cell r="A2935" t="str">
            <v>81.29.12</v>
          </cell>
        </row>
        <row r="2936">
          <cell r="A2936" t="str">
            <v>81.29.13</v>
          </cell>
        </row>
        <row r="2937">
          <cell r="A2937" t="str">
            <v>81.29.19</v>
          </cell>
        </row>
        <row r="2938">
          <cell r="A2938" t="str">
            <v>81.30.10</v>
          </cell>
        </row>
        <row r="2939">
          <cell r="A2939" t="str">
            <v>82.11.10</v>
          </cell>
        </row>
        <row r="2940">
          <cell r="A2940" t="str">
            <v>82.19.11</v>
          </cell>
        </row>
        <row r="2941">
          <cell r="A2941" t="str">
            <v>82.19.12</v>
          </cell>
        </row>
        <row r="2942">
          <cell r="A2942" t="str">
            <v>82.19.13</v>
          </cell>
        </row>
        <row r="2943">
          <cell r="A2943" t="str">
            <v>82.20.10</v>
          </cell>
        </row>
        <row r="2944">
          <cell r="A2944" t="str">
            <v>82.30.11</v>
          </cell>
        </row>
        <row r="2945">
          <cell r="A2945" t="str">
            <v>82.30.12</v>
          </cell>
        </row>
        <row r="2946">
          <cell r="A2946" t="str">
            <v>82.91.11</v>
          </cell>
        </row>
        <row r="2947">
          <cell r="A2947" t="str">
            <v>82.91.12</v>
          </cell>
        </row>
        <row r="2948">
          <cell r="A2948" t="str">
            <v>82.92.10</v>
          </cell>
        </row>
        <row r="2949">
          <cell r="A2949" t="str">
            <v>82.99.11</v>
          </cell>
        </row>
        <row r="2950">
          <cell r="A2950" t="str">
            <v>82.99.12</v>
          </cell>
        </row>
        <row r="2951">
          <cell r="A2951" t="str">
            <v>82.99.19</v>
          </cell>
        </row>
        <row r="2952">
          <cell r="A2952" t="str">
            <v>84.11.11</v>
          </cell>
        </row>
        <row r="2953">
          <cell r="A2953" t="str">
            <v>84.11.12</v>
          </cell>
        </row>
        <row r="2954">
          <cell r="A2954" t="str">
            <v>84.11.13</v>
          </cell>
        </row>
        <row r="2955">
          <cell r="A2955" t="str">
            <v>84.11.14</v>
          </cell>
        </row>
        <row r="2956">
          <cell r="A2956" t="str">
            <v>84.11.19</v>
          </cell>
        </row>
        <row r="2957">
          <cell r="A2957" t="str">
            <v>84.11.21</v>
          </cell>
        </row>
        <row r="2958">
          <cell r="A2958" t="str">
            <v>84.11.29</v>
          </cell>
        </row>
        <row r="2959">
          <cell r="A2959" t="str">
            <v>84.12.11</v>
          </cell>
        </row>
        <row r="2960">
          <cell r="A2960" t="str">
            <v>84.12.12</v>
          </cell>
        </row>
        <row r="2961">
          <cell r="A2961" t="str">
            <v>84.12.13</v>
          </cell>
        </row>
        <row r="2962">
          <cell r="A2962" t="str">
            <v>84.12.14</v>
          </cell>
        </row>
        <row r="2963">
          <cell r="A2963" t="str">
            <v>84.13.11</v>
          </cell>
        </row>
        <row r="2964">
          <cell r="A2964" t="str">
            <v>84.13.12</v>
          </cell>
        </row>
        <row r="2965">
          <cell r="A2965" t="str">
            <v>84.13.13</v>
          </cell>
        </row>
        <row r="2966">
          <cell r="A2966" t="str">
            <v>84.13.14</v>
          </cell>
        </row>
        <row r="2967">
          <cell r="A2967" t="str">
            <v>84.13.15</v>
          </cell>
        </row>
        <row r="2968">
          <cell r="A2968" t="str">
            <v>84.13.16</v>
          </cell>
        </row>
        <row r="2969">
          <cell r="A2969" t="str">
            <v>84.13.17</v>
          </cell>
        </row>
        <row r="2970">
          <cell r="A2970" t="str">
            <v>84.13.18</v>
          </cell>
        </row>
        <row r="2971">
          <cell r="A2971" t="str">
            <v>84.21.11</v>
          </cell>
        </row>
        <row r="2972">
          <cell r="A2972" t="str">
            <v>84.21.12</v>
          </cell>
        </row>
        <row r="2973">
          <cell r="A2973" t="str">
            <v>84.21.13</v>
          </cell>
        </row>
        <row r="2974">
          <cell r="A2974" t="str">
            <v>84.22.11</v>
          </cell>
        </row>
        <row r="2975">
          <cell r="A2975" t="str">
            <v>84.22.12</v>
          </cell>
        </row>
        <row r="2976">
          <cell r="A2976" t="str">
            <v>84.23.11</v>
          </cell>
        </row>
        <row r="2977">
          <cell r="A2977" t="str">
            <v>84.23.12</v>
          </cell>
        </row>
        <row r="2978">
          <cell r="A2978" t="str">
            <v>84.24.11</v>
          </cell>
        </row>
        <row r="2979">
          <cell r="A2979" t="str">
            <v>84.24.19</v>
          </cell>
        </row>
        <row r="2980">
          <cell r="A2980" t="str">
            <v>84.25.11</v>
          </cell>
        </row>
        <row r="2981">
          <cell r="A2981" t="str">
            <v>84.25.19</v>
          </cell>
        </row>
        <row r="2982">
          <cell r="A2982" t="str">
            <v>84.30.11</v>
          </cell>
        </row>
        <row r="2983">
          <cell r="A2983" t="str">
            <v>84.30.12</v>
          </cell>
        </row>
        <row r="2984">
          <cell r="A2984" t="str">
            <v>84.30.13</v>
          </cell>
        </row>
        <row r="2985">
          <cell r="A2985" t="str">
            <v>84.30.14</v>
          </cell>
        </row>
        <row r="2986">
          <cell r="A2986" t="str">
            <v>85.10.10</v>
          </cell>
        </row>
        <row r="2987">
          <cell r="A2987" t="str">
            <v>85.20.11</v>
          </cell>
        </row>
        <row r="2988">
          <cell r="A2988" t="str">
            <v>85.20.12</v>
          </cell>
        </row>
        <row r="2989">
          <cell r="A2989" t="str">
            <v>85.31.11</v>
          </cell>
        </row>
        <row r="2990">
          <cell r="A2990" t="str">
            <v>85.31.12</v>
          </cell>
        </row>
        <row r="2991">
          <cell r="A2991" t="str">
            <v>85.31.13</v>
          </cell>
        </row>
        <row r="2992">
          <cell r="A2992" t="str">
            <v>85.31.14</v>
          </cell>
        </row>
        <row r="2993">
          <cell r="A2993" t="str">
            <v>85.32.11</v>
          </cell>
        </row>
        <row r="2994">
          <cell r="A2994" t="str">
            <v>85.32.12</v>
          </cell>
        </row>
        <row r="2995">
          <cell r="A2995" t="str">
            <v>85.32.13</v>
          </cell>
        </row>
        <row r="2996">
          <cell r="A2996" t="str">
            <v>85.32.14</v>
          </cell>
        </row>
        <row r="2997">
          <cell r="A2997" t="str">
            <v>85.41.11</v>
          </cell>
        </row>
        <row r="2998">
          <cell r="A2998" t="str">
            <v>85.41.12</v>
          </cell>
        </row>
        <row r="2999">
          <cell r="A2999" t="str">
            <v>85.41.13</v>
          </cell>
        </row>
        <row r="3000">
          <cell r="A3000" t="str">
            <v>85.41.14</v>
          </cell>
        </row>
        <row r="3001">
          <cell r="A3001" t="str">
            <v>85.42.11</v>
          </cell>
        </row>
        <row r="3002">
          <cell r="A3002" t="str">
            <v>85.42.12</v>
          </cell>
        </row>
        <row r="3003">
          <cell r="A3003" t="str">
            <v>85.42.13</v>
          </cell>
        </row>
        <row r="3004">
          <cell r="A3004" t="str">
            <v>85.42.14</v>
          </cell>
        </row>
        <row r="3005">
          <cell r="A3005" t="str">
            <v>85.42.15</v>
          </cell>
        </row>
        <row r="3006">
          <cell r="A3006" t="str">
            <v>85.42.16</v>
          </cell>
        </row>
        <row r="3007">
          <cell r="A3007" t="str">
            <v>85.51.10</v>
          </cell>
        </row>
        <row r="3008">
          <cell r="A3008" t="str">
            <v>85.52.11</v>
          </cell>
        </row>
        <row r="3009">
          <cell r="A3009" t="str">
            <v>85.52.12</v>
          </cell>
        </row>
        <row r="3010">
          <cell r="A3010" t="str">
            <v>85.52.13</v>
          </cell>
        </row>
        <row r="3011">
          <cell r="A3011" t="str">
            <v>85.52.19</v>
          </cell>
        </row>
        <row r="3012">
          <cell r="A3012" t="str">
            <v>85.53.11</v>
          </cell>
        </row>
        <row r="3013">
          <cell r="A3013" t="str">
            <v>85.53.12</v>
          </cell>
        </row>
        <row r="3014">
          <cell r="A3014" t="str">
            <v>85.59.11</v>
          </cell>
        </row>
        <row r="3015">
          <cell r="A3015" t="str">
            <v>85.59.12</v>
          </cell>
        </row>
        <row r="3016">
          <cell r="A3016" t="str">
            <v>85.59.13</v>
          </cell>
        </row>
        <row r="3017">
          <cell r="A3017" t="str">
            <v>85.59.19</v>
          </cell>
        </row>
        <row r="3018">
          <cell r="A3018" t="str">
            <v>85.60.10</v>
          </cell>
        </row>
        <row r="3019">
          <cell r="A3019" t="str">
            <v>86.10.11</v>
          </cell>
        </row>
        <row r="3020">
          <cell r="A3020" t="str">
            <v>86.10.12</v>
          </cell>
        </row>
        <row r="3021">
          <cell r="A3021" t="str">
            <v>86.10.13</v>
          </cell>
        </row>
        <row r="3022">
          <cell r="A3022" t="str">
            <v>86.10.14</v>
          </cell>
        </row>
        <row r="3023">
          <cell r="A3023" t="str">
            <v>86.10.15</v>
          </cell>
        </row>
        <row r="3024">
          <cell r="A3024" t="str">
            <v>86.10.19</v>
          </cell>
        </row>
        <row r="3025">
          <cell r="A3025" t="str">
            <v>86.21.10</v>
          </cell>
        </row>
        <row r="3026">
          <cell r="A3026" t="str">
            <v>86.22.11</v>
          </cell>
        </row>
        <row r="3027">
          <cell r="A3027" t="str">
            <v>86.22.19</v>
          </cell>
        </row>
        <row r="3028">
          <cell r="A3028" t="str">
            <v>86.23.11</v>
          </cell>
        </row>
        <row r="3029">
          <cell r="A3029" t="str">
            <v>86.23.19</v>
          </cell>
        </row>
        <row r="3030">
          <cell r="A3030" t="str">
            <v>86.90.11</v>
          </cell>
        </row>
        <row r="3031">
          <cell r="A3031" t="str">
            <v>86.90.12</v>
          </cell>
        </row>
        <row r="3032">
          <cell r="A3032" t="str">
            <v>86.90.13</v>
          </cell>
        </row>
        <row r="3033">
          <cell r="A3033" t="str">
            <v>86.90.14</v>
          </cell>
        </row>
        <row r="3034">
          <cell r="A3034" t="str">
            <v>86.90.15</v>
          </cell>
        </row>
        <row r="3035">
          <cell r="A3035" t="str">
            <v>86.90.16</v>
          </cell>
        </row>
        <row r="3036">
          <cell r="A3036" t="str">
            <v>86.90.17</v>
          </cell>
        </row>
        <row r="3037">
          <cell r="A3037" t="str">
            <v>86.90.18</v>
          </cell>
        </row>
        <row r="3038">
          <cell r="A3038" t="str">
            <v>86.90.19</v>
          </cell>
        </row>
        <row r="3039">
          <cell r="A3039" t="str">
            <v>87.10.10</v>
          </cell>
        </row>
        <row r="3040">
          <cell r="A3040" t="str">
            <v>87.20.11</v>
          </cell>
        </row>
        <row r="3041">
          <cell r="A3041" t="str">
            <v>87.20.12</v>
          </cell>
        </row>
        <row r="3042">
          <cell r="A3042" t="str">
            <v>87.30.11</v>
          </cell>
        </row>
        <row r="3043">
          <cell r="A3043" t="str">
            <v>87.30.12</v>
          </cell>
        </row>
        <row r="3044">
          <cell r="A3044" t="str">
            <v>87.30.13</v>
          </cell>
        </row>
        <row r="3045">
          <cell r="A3045" t="str">
            <v>87.90.11</v>
          </cell>
        </row>
        <row r="3046">
          <cell r="A3046" t="str">
            <v>87.90.12</v>
          </cell>
        </row>
        <row r="3047">
          <cell r="A3047" t="str">
            <v>87.90.13</v>
          </cell>
        </row>
        <row r="3048">
          <cell r="A3048" t="str">
            <v>88.10.11</v>
          </cell>
        </row>
        <row r="3049">
          <cell r="A3049" t="str">
            <v>88.10.12</v>
          </cell>
        </row>
        <row r="3050">
          <cell r="A3050" t="str">
            <v>88.10.13</v>
          </cell>
        </row>
        <row r="3051">
          <cell r="A3051" t="str">
            <v>88.10.14</v>
          </cell>
        </row>
        <row r="3052">
          <cell r="A3052" t="str">
            <v>88.10.15</v>
          </cell>
        </row>
        <row r="3053">
          <cell r="A3053" t="str">
            <v>88.91.11</v>
          </cell>
        </row>
        <row r="3054">
          <cell r="A3054" t="str">
            <v>88.91.12</v>
          </cell>
        </row>
        <row r="3055">
          <cell r="A3055" t="str">
            <v>88.91.13</v>
          </cell>
        </row>
        <row r="3056">
          <cell r="A3056" t="str">
            <v>88.99.11</v>
          </cell>
        </row>
        <row r="3057">
          <cell r="A3057" t="str">
            <v>88.99.12</v>
          </cell>
        </row>
        <row r="3058">
          <cell r="A3058" t="str">
            <v>88.99.13</v>
          </cell>
        </row>
        <row r="3059">
          <cell r="A3059" t="str">
            <v>88.99.19</v>
          </cell>
        </row>
        <row r="3060">
          <cell r="A3060" t="str">
            <v>90.01.10</v>
          </cell>
        </row>
        <row r="3061">
          <cell r="A3061" t="str">
            <v>90.02.11</v>
          </cell>
        </row>
        <row r="3062">
          <cell r="A3062" t="str">
            <v>90.02.12</v>
          </cell>
        </row>
        <row r="3063">
          <cell r="A3063" t="str">
            <v>90.02.19</v>
          </cell>
        </row>
        <row r="3064">
          <cell r="A3064" t="str">
            <v>90.03.11</v>
          </cell>
        </row>
        <row r="3065">
          <cell r="A3065" t="str">
            <v>90.03.12</v>
          </cell>
        </row>
        <row r="3066">
          <cell r="A3066" t="str">
            <v>90.03.13</v>
          </cell>
        </row>
        <row r="3067">
          <cell r="A3067" t="str">
            <v>90.04.10</v>
          </cell>
        </row>
        <row r="3068">
          <cell r="A3068" t="str">
            <v>91.01.11</v>
          </cell>
        </row>
        <row r="3069">
          <cell r="A3069" t="str">
            <v>91.01.12</v>
          </cell>
        </row>
        <row r="3070">
          <cell r="A3070" t="str">
            <v>91.02.10</v>
          </cell>
        </row>
        <row r="3071">
          <cell r="A3071" t="str">
            <v>91.02.20</v>
          </cell>
        </row>
        <row r="3072">
          <cell r="A3072" t="str">
            <v>91.03.10</v>
          </cell>
        </row>
        <row r="3073">
          <cell r="A3073" t="str">
            <v>91.04.11</v>
          </cell>
        </row>
        <row r="3074">
          <cell r="A3074" t="str">
            <v>91.04.12</v>
          </cell>
        </row>
        <row r="3075">
          <cell r="A3075" t="str">
            <v>92.00.11</v>
          </cell>
        </row>
        <row r="3076">
          <cell r="A3076" t="str">
            <v>92.00.12</v>
          </cell>
        </row>
        <row r="3077">
          <cell r="A3077" t="str">
            <v>92.00.13</v>
          </cell>
        </row>
        <row r="3078">
          <cell r="A3078" t="str">
            <v>92.00.14</v>
          </cell>
        </row>
        <row r="3079">
          <cell r="A3079" t="str">
            <v>92.00.19</v>
          </cell>
        </row>
        <row r="3080">
          <cell r="A3080" t="str">
            <v>92.00.21</v>
          </cell>
        </row>
        <row r="3081">
          <cell r="A3081" t="str">
            <v>92.00.29</v>
          </cell>
        </row>
        <row r="3082">
          <cell r="A3082" t="str">
            <v>93.11.10</v>
          </cell>
        </row>
        <row r="3083">
          <cell r="A3083" t="str">
            <v>93.12.10</v>
          </cell>
        </row>
        <row r="3084">
          <cell r="A3084" t="str">
            <v>93.13.10</v>
          </cell>
        </row>
        <row r="3085">
          <cell r="A3085" t="str">
            <v>93.19.11</v>
          </cell>
        </row>
        <row r="3086">
          <cell r="A3086" t="str">
            <v>93.19.12</v>
          </cell>
        </row>
        <row r="3087">
          <cell r="A3087" t="str">
            <v>93.19.13</v>
          </cell>
        </row>
        <row r="3088">
          <cell r="A3088" t="str">
            <v>93.19.19</v>
          </cell>
        </row>
        <row r="3089">
          <cell r="A3089" t="str">
            <v>93.21.10</v>
          </cell>
        </row>
        <row r="3090">
          <cell r="A3090" t="str">
            <v>93.29.11</v>
          </cell>
        </row>
        <row r="3091">
          <cell r="A3091" t="str">
            <v>93.29.19</v>
          </cell>
        </row>
        <row r="3092">
          <cell r="A3092" t="str">
            <v>93.29.21</v>
          </cell>
        </row>
        <row r="3093">
          <cell r="A3093" t="str">
            <v>93.29.22</v>
          </cell>
        </row>
        <row r="3094">
          <cell r="A3094" t="str">
            <v>93.29.29</v>
          </cell>
        </row>
        <row r="3095">
          <cell r="A3095" t="str">
            <v>94.11.10</v>
          </cell>
        </row>
        <row r="3096">
          <cell r="A3096" t="str">
            <v>94.12.10</v>
          </cell>
        </row>
        <row r="3097">
          <cell r="A3097" t="str">
            <v>94.20.10</v>
          </cell>
        </row>
        <row r="3098">
          <cell r="A3098" t="str">
            <v>94.91.10</v>
          </cell>
        </row>
        <row r="3099">
          <cell r="A3099" t="str">
            <v>94.92.10</v>
          </cell>
        </row>
        <row r="3100">
          <cell r="A3100" t="str">
            <v>94.99.11</v>
          </cell>
        </row>
        <row r="3101">
          <cell r="A3101" t="str">
            <v>94.99.12</v>
          </cell>
        </row>
        <row r="3102">
          <cell r="A3102" t="str">
            <v>94.99.13</v>
          </cell>
        </row>
        <row r="3103">
          <cell r="A3103" t="str">
            <v>94.99.14</v>
          </cell>
        </row>
        <row r="3104">
          <cell r="A3104" t="str">
            <v>94.99.15</v>
          </cell>
        </row>
        <row r="3105">
          <cell r="A3105" t="str">
            <v>94.99.16</v>
          </cell>
        </row>
        <row r="3106">
          <cell r="A3106" t="str">
            <v>94.99.17</v>
          </cell>
        </row>
        <row r="3107">
          <cell r="A3107" t="str">
            <v>94.99.19</v>
          </cell>
        </row>
        <row r="3108">
          <cell r="A3108" t="str">
            <v>94.99.20</v>
          </cell>
        </row>
        <row r="3109">
          <cell r="A3109" t="str">
            <v>95.11.10</v>
          </cell>
        </row>
        <row r="3110">
          <cell r="A3110" t="str">
            <v>95.12.10</v>
          </cell>
        </row>
        <row r="3111">
          <cell r="A3111" t="str">
            <v>95.21.10</v>
          </cell>
        </row>
        <row r="3112">
          <cell r="A3112" t="str">
            <v>95.22.10</v>
          </cell>
        </row>
        <row r="3113">
          <cell r="A3113" t="str">
            <v>95.23.10</v>
          </cell>
        </row>
        <row r="3114">
          <cell r="A3114" t="str">
            <v>95.24.10</v>
          </cell>
        </row>
        <row r="3115">
          <cell r="A3115" t="str">
            <v>95.25.11</v>
          </cell>
        </row>
        <row r="3116">
          <cell r="A3116" t="str">
            <v>95.25.12</v>
          </cell>
        </row>
        <row r="3117">
          <cell r="A3117" t="str">
            <v>95.29.11</v>
          </cell>
        </row>
        <row r="3118">
          <cell r="A3118" t="str">
            <v>95.29.12</v>
          </cell>
        </row>
        <row r="3119">
          <cell r="A3119" t="str">
            <v>95.29.13</v>
          </cell>
        </row>
        <row r="3120">
          <cell r="A3120" t="str">
            <v>95.29.14</v>
          </cell>
        </row>
        <row r="3121">
          <cell r="A3121" t="str">
            <v>95.29.19</v>
          </cell>
        </row>
        <row r="3122">
          <cell r="A3122" t="str">
            <v>96.01.11</v>
          </cell>
        </row>
        <row r="3123">
          <cell r="A3123" t="str">
            <v>96.01.12</v>
          </cell>
        </row>
        <row r="3124">
          <cell r="A3124" t="str">
            <v>96.01.13</v>
          </cell>
        </row>
        <row r="3125">
          <cell r="A3125" t="str">
            <v>96.01.14</v>
          </cell>
        </row>
        <row r="3126">
          <cell r="A3126" t="str">
            <v>96.01.19</v>
          </cell>
        </row>
        <row r="3127">
          <cell r="A3127" t="str">
            <v>96.02.11</v>
          </cell>
        </row>
        <row r="3128">
          <cell r="A3128" t="str">
            <v>96.02.12</v>
          </cell>
        </row>
        <row r="3129">
          <cell r="A3129" t="str">
            <v>96.02.13</v>
          </cell>
        </row>
        <row r="3130">
          <cell r="A3130" t="str">
            <v>96.02.19</v>
          </cell>
        </row>
        <row r="3131">
          <cell r="A3131" t="str">
            <v>96.02.20</v>
          </cell>
        </row>
        <row r="3132">
          <cell r="A3132" t="str">
            <v>96.03.11</v>
          </cell>
        </row>
        <row r="3133">
          <cell r="A3133" t="str">
            <v>96.03.12</v>
          </cell>
        </row>
        <row r="3134">
          <cell r="A3134" t="str">
            <v>96.04.10</v>
          </cell>
        </row>
        <row r="3135">
          <cell r="A3135" t="str">
            <v>96.09.11</v>
          </cell>
        </row>
        <row r="3136">
          <cell r="A3136" t="str">
            <v>96.09.12</v>
          </cell>
        </row>
        <row r="3137">
          <cell r="A3137" t="str">
            <v>96.09.13</v>
          </cell>
        </row>
        <row r="3138">
          <cell r="A3138" t="str">
            <v>96.09.19</v>
          </cell>
        </row>
        <row r="3139">
          <cell r="A3139" t="str">
            <v>97.00.10</v>
          </cell>
        </row>
        <row r="3140">
          <cell r="A3140" t="str">
            <v>98.10.10</v>
          </cell>
        </row>
        <row r="3141">
          <cell r="A3141" t="str">
            <v>98.20.10</v>
          </cell>
        </row>
        <row r="3142">
          <cell r="A3142" t="str">
            <v>99.00.10</v>
          </cell>
        </row>
      </sheetData>
      <sheetData sheetId="10"/>
      <sheetData sheetId="11"/>
      <sheetData sheetId="12"/>
      <sheetData sheetId="13"/>
      <sheetData sheetId="14" refreshError="1"/>
      <sheetData sheetId="15"/>
      <sheetData sheetId="16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17">
        <row r="2">
          <cell r="A2">
            <v>101</v>
          </cell>
          <cell r="B2" t="str">
            <v>000</v>
          </cell>
          <cell r="C2" t="str">
            <v>000</v>
          </cell>
        </row>
        <row r="3">
          <cell r="A3">
            <v>102</v>
          </cell>
          <cell r="B3">
            <v>1</v>
          </cell>
          <cell r="C3" t="str">
            <v>004</v>
          </cell>
        </row>
        <row r="4">
          <cell r="A4">
            <v>104</v>
          </cell>
          <cell r="B4">
            <v>2</v>
          </cell>
          <cell r="C4" t="str">
            <v>005</v>
          </cell>
        </row>
        <row r="5">
          <cell r="A5">
            <v>106</v>
          </cell>
          <cell r="B5">
            <v>3</v>
          </cell>
          <cell r="C5" t="str">
            <v>006</v>
          </cell>
        </row>
        <row r="6">
          <cell r="A6">
            <v>110</v>
          </cell>
          <cell r="B6">
            <v>4</v>
          </cell>
          <cell r="C6" t="str">
            <v>011</v>
          </cell>
        </row>
        <row r="7">
          <cell r="A7">
            <v>111</v>
          </cell>
          <cell r="B7">
            <v>5</v>
          </cell>
          <cell r="C7" t="str">
            <v>013</v>
          </cell>
        </row>
        <row r="8">
          <cell r="A8">
            <v>112</v>
          </cell>
          <cell r="B8">
            <v>6</v>
          </cell>
          <cell r="C8" t="str">
            <v>015</v>
          </cell>
        </row>
        <row r="9">
          <cell r="A9">
            <v>120</v>
          </cell>
          <cell r="B9">
            <v>7</v>
          </cell>
          <cell r="C9" t="str">
            <v>016</v>
          </cell>
        </row>
        <row r="10">
          <cell r="A10">
            <v>121</v>
          </cell>
          <cell r="B10">
            <v>8</v>
          </cell>
          <cell r="C10" t="str">
            <v>018</v>
          </cell>
        </row>
        <row r="11">
          <cell r="A11">
            <v>122</v>
          </cell>
          <cell r="B11">
            <v>9</v>
          </cell>
          <cell r="C11" t="str">
            <v>025</v>
          </cell>
        </row>
        <row r="12">
          <cell r="A12">
            <v>123</v>
          </cell>
          <cell r="B12">
            <v>10</v>
          </cell>
          <cell r="C12" t="str">
            <v>026</v>
          </cell>
        </row>
        <row r="13">
          <cell r="A13">
            <v>201</v>
          </cell>
          <cell r="B13">
            <v>11</v>
          </cell>
          <cell r="C13" t="str">
            <v>027</v>
          </cell>
        </row>
        <row r="14">
          <cell r="A14">
            <v>202</v>
          </cell>
          <cell r="B14">
            <v>12</v>
          </cell>
          <cell r="C14" t="str">
            <v>028</v>
          </cell>
        </row>
        <row r="15">
          <cell r="A15">
            <v>203</v>
          </cell>
          <cell r="B15">
            <v>13</v>
          </cell>
          <cell r="C15" t="str">
            <v>029</v>
          </cell>
        </row>
        <row r="16">
          <cell r="A16">
            <v>204</v>
          </cell>
          <cell r="B16">
            <v>14</v>
          </cell>
          <cell r="C16" t="str">
            <v>032</v>
          </cell>
        </row>
        <row r="17">
          <cell r="A17">
            <v>205</v>
          </cell>
          <cell r="B17">
            <v>15</v>
          </cell>
          <cell r="C17" t="str">
            <v>100</v>
          </cell>
        </row>
        <row r="18">
          <cell r="A18">
            <v>206</v>
          </cell>
          <cell r="B18">
            <v>16</v>
          </cell>
          <cell r="C18">
            <v>101</v>
          </cell>
        </row>
        <row r="19">
          <cell r="A19">
            <v>208</v>
          </cell>
          <cell r="B19">
            <v>17</v>
          </cell>
          <cell r="C19">
            <v>102</v>
          </cell>
        </row>
        <row r="20">
          <cell r="A20">
            <v>212</v>
          </cell>
          <cell r="B20">
            <v>18</v>
          </cell>
          <cell r="C20">
            <v>103</v>
          </cell>
        </row>
        <row r="21">
          <cell r="A21">
            <v>213</v>
          </cell>
          <cell r="B21">
            <v>19</v>
          </cell>
          <cell r="C21">
            <v>104</v>
          </cell>
        </row>
        <row r="22">
          <cell r="A22">
            <v>215</v>
          </cell>
          <cell r="B22">
            <v>20</v>
          </cell>
          <cell r="C22">
            <v>105</v>
          </cell>
        </row>
        <row r="23">
          <cell r="A23">
            <v>217</v>
          </cell>
          <cell r="B23">
            <v>21</v>
          </cell>
          <cell r="C23">
            <v>106</v>
          </cell>
        </row>
        <row r="24">
          <cell r="A24">
            <v>220</v>
          </cell>
          <cell r="B24">
            <v>22</v>
          </cell>
          <cell r="C24">
            <v>107</v>
          </cell>
        </row>
        <row r="25">
          <cell r="A25">
            <v>221</v>
          </cell>
          <cell r="B25">
            <v>23</v>
          </cell>
          <cell r="C25">
            <v>108</v>
          </cell>
        </row>
        <row r="26">
          <cell r="A26">
            <v>225</v>
          </cell>
          <cell r="B26">
            <v>24</v>
          </cell>
          <cell r="C26">
            <v>109</v>
          </cell>
        </row>
        <row r="27">
          <cell r="A27">
            <v>226</v>
          </cell>
          <cell r="B27">
            <v>25</v>
          </cell>
          <cell r="C27">
            <v>110</v>
          </cell>
        </row>
        <row r="28">
          <cell r="A28">
            <v>231</v>
          </cell>
          <cell r="B28">
            <v>26</v>
          </cell>
          <cell r="C28">
            <v>111</v>
          </cell>
        </row>
        <row r="29">
          <cell r="A29">
            <v>233</v>
          </cell>
          <cell r="B29">
            <v>27</v>
          </cell>
          <cell r="C29">
            <v>112</v>
          </cell>
        </row>
        <row r="30">
          <cell r="A30">
            <v>234</v>
          </cell>
          <cell r="B30">
            <v>28</v>
          </cell>
          <cell r="C30">
            <v>113</v>
          </cell>
        </row>
        <row r="31">
          <cell r="A31">
            <v>250</v>
          </cell>
          <cell r="B31">
            <v>29</v>
          </cell>
          <cell r="C31">
            <v>114</v>
          </cell>
        </row>
        <row r="32">
          <cell r="A32">
            <v>251</v>
          </cell>
          <cell r="B32">
            <v>30</v>
          </cell>
          <cell r="C32">
            <v>115</v>
          </cell>
        </row>
        <row r="33">
          <cell r="A33">
            <v>252</v>
          </cell>
          <cell r="B33">
            <v>31</v>
          </cell>
          <cell r="C33">
            <v>116</v>
          </cell>
        </row>
        <row r="34">
          <cell r="A34">
            <v>253</v>
          </cell>
          <cell r="B34">
            <v>32</v>
          </cell>
        </row>
        <row r="35">
          <cell r="A35">
            <v>254</v>
          </cell>
          <cell r="B35">
            <v>33</v>
          </cell>
        </row>
        <row r="36">
          <cell r="A36">
            <v>255</v>
          </cell>
          <cell r="B36">
            <v>34</v>
          </cell>
        </row>
        <row r="37">
          <cell r="A37">
            <v>256</v>
          </cell>
          <cell r="B37">
            <v>35</v>
          </cell>
        </row>
        <row r="38">
          <cell r="A38">
            <v>257</v>
          </cell>
          <cell r="B38">
            <v>36</v>
          </cell>
        </row>
        <row r="39">
          <cell r="A39">
            <v>258</v>
          </cell>
          <cell r="B39">
            <v>37</v>
          </cell>
        </row>
        <row r="40">
          <cell r="A40">
            <v>259</v>
          </cell>
          <cell r="B40">
            <v>38</v>
          </cell>
        </row>
        <row r="41">
          <cell r="A41">
            <v>260</v>
          </cell>
          <cell r="B41">
            <v>39</v>
          </cell>
        </row>
        <row r="42">
          <cell r="A42">
            <v>261</v>
          </cell>
          <cell r="B42">
            <v>40</v>
          </cell>
        </row>
        <row r="43">
          <cell r="A43">
            <v>262</v>
          </cell>
          <cell r="B43">
            <v>41</v>
          </cell>
        </row>
        <row r="44">
          <cell r="A44">
            <v>263</v>
          </cell>
          <cell r="B44">
            <v>42</v>
          </cell>
        </row>
        <row r="45">
          <cell r="A45">
            <v>264</v>
          </cell>
          <cell r="B45">
            <v>43</v>
          </cell>
        </row>
        <row r="46">
          <cell r="A46">
            <v>265</v>
          </cell>
          <cell r="B46">
            <v>44</v>
          </cell>
        </row>
        <row r="47">
          <cell r="A47">
            <v>267</v>
          </cell>
          <cell r="B47">
            <v>45</v>
          </cell>
        </row>
        <row r="48">
          <cell r="A48">
            <v>268</v>
          </cell>
          <cell r="B48">
            <v>46</v>
          </cell>
        </row>
        <row r="49">
          <cell r="A49">
            <v>271</v>
          </cell>
          <cell r="B49">
            <v>47</v>
          </cell>
        </row>
        <row r="50">
          <cell r="A50">
            <v>272</v>
          </cell>
          <cell r="B50">
            <v>48</v>
          </cell>
        </row>
        <row r="51">
          <cell r="A51">
            <v>279</v>
          </cell>
          <cell r="B51">
            <v>49</v>
          </cell>
        </row>
        <row r="52">
          <cell r="A52">
            <v>281</v>
          </cell>
          <cell r="B52">
            <v>50</v>
          </cell>
        </row>
        <row r="53">
          <cell r="A53">
            <v>350</v>
          </cell>
          <cell r="B53">
            <v>51</v>
          </cell>
        </row>
        <row r="54">
          <cell r="A54">
            <v>351</v>
          </cell>
          <cell r="B54">
            <v>52</v>
          </cell>
        </row>
        <row r="55">
          <cell r="A55">
            <v>352</v>
          </cell>
          <cell r="B55">
            <v>53</v>
          </cell>
        </row>
        <row r="56">
          <cell r="A56">
            <v>353</v>
          </cell>
          <cell r="B56">
            <v>54</v>
          </cell>
        </row>
        <row r="57">
          <cell r="A57">
            <v>354</v>
          </cell>
          <cell r="B57">
            <v>55</v>
          </cell>
        </row>
        <row r="58">
          <cell r="A58">
            <v>355</v>
          </cell>
          <cell r="B58">
            <v>56</v>
          </cell>
        </row>
        <row r="59">
          <cell r="A59">
            <v>356</v>
          </cell>
          <cell r="B59">
            <v>57</v>
          </cell>
        </row>
        <row r="60">
          <cell r="A60">
            <v>357</v>
          </cell>
          <cell r="B60">
            <v>58</v>
          </cell>
        </row>
        <row r="61">
          <cell r="A61">
            <v>358</v>
          </cell>
          <cell r="B61">
            <v>59</v>
          </cell>
        </row>
        <row r="62">
          <cell r="A62">
            <v>359</v>
          </cell>
          <cell r="B62">
            <v>60</v>
          </cell>
        </row>
        <row r="63">
          <cell r="A63">
            <v>360</v>
          </cell>
          <cell r="B63">
            <v>61</v>
          </cell>
        </row>
        <row r="64">
          <cell r="A64">
            <v>361</v>
          </cell>
          <cell r="B64">
            <v>62</v>
          </cell>
        </row>
        <row r="65">
          <cell r="A65">
            <v>362</v>
          </cell>
          <cell r="B65">
            <v>64</v>
          </cell>
        </row>
        <row r="66">
          <cell r="A66">
            <v>363</v>
          </cell>
          <cell r="B66">
            <v>66</v>
          </cell>
        </row>
        <row r="67">
          <cell r="A67">
            <v>364</v>
          </cell>
          <cell r="B67">
            <v>67</v>
          </cell>
        </row>
        <row r="68">
          <cell r="A68">
            <v>365</v>
          </cell>
          <cell r="B68">
            <v>68</v>
          </cell>
        </row>
        <row r="69">
          <cell r="A69">
            <v>366</v>
          </cell>
          <cell r="B69">
            <v>69</v>
          </cell>
        </row>
        <row r="70">
          <cell r="A70">
            <v>368</v>
          </cell>
          <cell r="B70">
            <v>70</v>
          </cell>
        </row>
        <row r="71">
          <cell r="A71">
            <v>371</v>
          </cell>
          <cell r="B71">
            <v>71</v>
          </cell>
        </row>
        <row r="72">
          <cell r="A72">
            <v>372</v>
          </cell>
          <cell r="B72">
            <v>72</v>
          </cell>
        </row>
        <row r="73">
          <cell r="A73">
            <v>373</v>
          </cell>
          <cell r="B73">
            <v>73</v>
          </cell>
        </row>
        <row r="74">
          <cell r="A74">
            <v>374</v>
          </cell>
          <cell r="B74">
            <v>74</v>
          </cell>
        </row>
        <row r="75">
          <cell r="A75">
            <v>375</v>
          </cell>
          <cell r="B75">
            <v>75</v>
          </cell>
        </row>
        <row r="76">
          <cell r="A76">
            <v>377</v>
          </cell>
          <cell r="B76">
            <v>78</v>
          </cell>
        </row>
        <row r="77">
          <cell r="A77">
            <v>406</v>
          </cell>
          <cell r="B77">
            <v>79</v>
          </cell>
        </row>
        <row r="78">
          <cell r="A78">
            <v>410</v>
          </cell>
          <cell r="B78">
            <v>81</v>
          </cell>
        </row>
        <row r="79">
          <cell r="A79">
            <v>411</v>
          </cell>
          <cell r="B79">
            <v>82</v>
          </cell>
        </row>
        <row r="80">
          <cell r="A80">
            <v>451</v>
          </cell>
          <cell r="B80">
            <v>83</v>
          </cell>
        </row>
        <row r="81">
          <cell r="A81">
            <v>452</v>
          </cell>
          <cell r="B81">
            <v>85</v>
          </cell>
        </row>
        <row r="82">
          <cell r="A82">
            <v>453</v>
          </cell>
          <cell r="B82">
            <v>86</v>
          </cell>
        </row>
        <row r="83">
          <cell r="A83">
            <v>454</v>
          </cell>
          <cell r="B83">
            <v>88</v>
          </cell>
        </row>
        <row r="84">
          <cell r="A84">
            <v>455</v>
          </cell>
          <cell r="B84">
            <v>90</v>
          </cell>
        </row>
        <row r="85">
          <cell r="A85">
            <v>456</v>
          </cell>
          <cell r="B85">
            <v>93</v>
          </cell>
        </row>
        <row r="86">
          <cell r="A86">
            <v>457</v>
          </cell>
          <cell r="B86">
            <v>94</v>
          </cell>
        </row>
        <row r="87">
          <cell r="A87">
            <v>458</v>
          </cell>
          <cell r="B87">
            <v>95</v>
          </cell>
        </row>
        <row r="88">
          <cell r="A88">
            <v>459</v>
          </cell>
          <cell r="B88">
            <v>99</v>
          </cell>
        </row>
        <row r="89">
          <cell r="A89">
            <v>460</v>
          </cell>
          <cell r="B89">
            <v>100</v>
          </cell>
        </row>
        <row r="90">
          <cell r="A90">
            <v>461</v>
          </cell>
          <cell r="B90">
            <v>101</v>
          </cell>
        </row>
        <row r="91">
          <cell r="A91">
            <v>462</v>
          </cell>
          <cell r="B91">
            <v>102</v>
          </cell>
        </row>
        <row r="92">
          <cell r="A92">
            <v>463</v>
          </cell>
          <cell r="B92">
            <v>103</v>
          </cell>
        </row>
        <row r="93">
          <cell r="A93">
            <v>464</v>
          </cell>
          <cell r="B93">
            <v>104</v>
          </cell>
        </row>
        <row r="94">
          <cell r="A94">
            <v>465</v>
          </cell>
          <cell r="B94">
            <v>105</v>
          </cell>
        </row>
        <row r="95">
          <cell r="A95">
            <v>466</v>
          </cell>
          <cell r="B95">
            <v>106</v>
          </cell>
        </row>
        <row r="96">
          <cell r="A96">
            <v>467</v>
          </cell>
          <cell r="B96">
            <v>107</v>
          </cell>
        </row>
        <row r="97">
          <cell r="A97">
            <v>468</v>
          </cell>
          <cell r="B97">
            <v>108</v>
          </cell>
        </row>
        <row r="98">
          <cell r="A98">
            <v>469</v>
          </cell>
          <cell r="B98">
            <v>109</v>
          </cell>
        </row>
        <row r="99">
          <cell r="A99">
            <v>471</v>
          </cell>
          <cell r="B99">
            <v>110</v>
          </cell>
        </row>
        <row r="100">
          <cell r="A100">
            <v>472</v>
          </cell>
          <cell r="B100">
            <v>111</v>
          </cell>
        </row>
        <row r="101">
          <cell r="A101">
            <v>473</v>
          </cell>
          <cell r="B101">
            <v>112</v>
          </cell>
        </row>
        <row r="102">
          <cell r="A102">
            <v>474</v>
          </cell>
          <cell r="B102">
            <v>113</v>
          </cell>
        </row>
        <row r="103">
          <cell r="A103">
            <v>475</v>
          </cell>
          <cell r="B103">
            <v>114</v>
          </cell>
        </row>
        <row r="104">
          <cell r="A104">
            <v>476</v>
          </cell>
          <cell r="B104">
            <v>115</v>
          </cell>
        </row>
        <row r="105">
          <cell r="A105">
            <v>477</v>
          </cell>
          <cell r="B105">
            <v>116</v>
          </cell>
        </row>
        <row r="106">
          <cell r="A106">
            <v>478</v>
          </cell>
          <cell r="B106">
            <v>117</v>
          </cell>
        </row>
        <row r="107">
          <cell r="A107">
            <v>501</v>
          </cell>
          <cell r="B107">
            <v>120</v>
          </cell>
        </row>
        <row r="108">
          <cell r="A108">
            <v>502</v>
          </cell>
          <cell r="B108">
            <v>121</v>
          </cell>
        </row>
        <row r="109">
          <cell r="A109">
            <v>600</v>
          </cell>
          <cell r="B109">
            <v>123</v>
          </cell>
        </row>
        <row r="110">
          <cell r="A110">
            <v>601</v>
          </cell>
          <cell r="B110">
            <v>124</v>
          </cell>
        </row>
        <row r="111">
          <cell r="A111">
            <v>602</v>
          </cell>
          <cell r="B111">
            <v>125</v>
          </cell>
        </row>
        <row r="112">
          <cell r="A112">
            <v>603</v>
          </cell>
          <cell r="B112">
            <v>126</v>
          </cell>
        </row>
        <row r="113">
          <cell r="A113">
            <v>606</v>
          </cell>
          <cell r="B113">
            <v>400</v>
          </cell>
        </row>
        <row r="114">
          <cell r="A114">
            <v>608</v>
          </cell>
        </row>
        <row r="115">
          <cell r="A115">
            <v>614</v>
          </cell>
        </row>
        <row r="116">
          <cell r="A116">
            <v>618</v>
          </cell>
        </row>
        <row r="117">
          <cell r="A117">
            <v>619</v>
          </cell>
        </row>
        <row r="118">
          <cell r="A118">
            <v>637</v>
          </cell>
        </row>
        <row r="119">
          <cell r="A119">
            <v>678</v>
          </cell>
        </row>
        <row r="120">
          <cell r="A120">
            <v>680</v>
          </cell>
        </row>
        <row r="121">
          <cell r="A121">
            <v>690</v>
          </cell>
        </row>
        <row r="122">
          <cell r="A122">
            <v>694</v>
          </cell>
        </row>
      </sheetData>
      <sheetData sheetId="18"/>
      <sheetData sheetId="19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КАТО"/>
      <sheetName val="Лист1"/>
      <sheetName val="Лист2"/>
      <sheetName val="Лист3"/>
      <sheetName val="Лист4"/>
      <sheetName val="Лист5"/>
    </sheetNames>
    <sheetDataSet>
      <sheetData sheetId="0" refreshError="1"/>
      <sheetData sheetId="1">
        <row r="1">
          <cell r="A1" t="str">
            <v>01 Республиканский бюджет</v>
          </cell>
        </row>
      </sheetData>
      <sheetData sheetId="2"/>
      <sheetData sheetId="3">
        <row r="1">
          <cell r="A1" t="str">
            <v>111 Оплата труда</v>
          </cell>
        </row>
      </sheetData>
      <sheetData sheetId="4">
        <row r="1">
          <cell r="A1" t="str">
            <v>1 Бюджет</v>
          </cell>
        </row>
      </sheetData>
      <sheetData sheetId="5">
        <row r="1">
          <cell r="A1" t="str">
            <v>01.11.11</v>
          </cell>
        </row>
      </sheetData>
      <sheetData sheetId="6">
        <row r="1">
          <cell r="A1" t="str">
            <v>01 Конкурс</v>
          </cell>
        </row>
      </sheetData>
      <sheetData sheetId="7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8" refreshError="1"/>
      <sheetData sheetId="9" refreshError="1"/>
      <sheetData sheetId="10">
        <row r="1">
          <cell r="A1">
            <v>2011</v>
          </cell>
        </row>
        <row r="2">
          <cell r="A2">
            <v>2012</v>
          </cell>
        </row>
      </sheetData>
      <sheetData sheetId="11">
        <row r="1">
          <cell r="A1" t="str">
            <v>01 Закупки, не превышающие финансовый год</v>
          </cell>
        </row>
      </sheetData>
      <sheetData sheetId="12">
        <row r="2">
          <cell r="A2" t="str">
            <v>000</v>
          </cell>
        </row>
      </sheetData>
      <sheetData sheetId="13">
        <row r="2">
          <cell r="A2" t="str">
            <v>110000000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1NK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ЯНВАРЬ"/>
      <sheetName val="PP&amp;E mvt for 2003"/>
      <sheetName val="FP20DB (3)"/>
      <sheetName val="Нефть"/>
      <sheetName val="ЦентрЗатр"/>
      <sheetName val="ЕдИзм"/>
      <sheetName val="Предпр"/>
      <sheetName val="Курс валют"/>
      <sheetName val="АЗФ"/>
      <sheetName val="АК"/>
      <sheetName val="Актюбе"/>
      <sheetName val="ССГПО"/>
      <sheetName val="Добыча нефти4"/>
      <sheetName val="свод"/>
      <sheetName val="группа"/>
      <sheetName val="2006 AJE RJE"/>
      <sheetName val="Другие расходы"/>
      <sheetName val="Форма 4 кап.зат-ты (2)"/>
      <sheetName val="Статьи"/>
      <sheetName val="2.2 ОтклОТМ"/>
      <sheetName val="1.3.2 ОТМ"/>
      <sheetName val="FES"/>
      <sheetName val="Cash flows - PBC"/>
      <sheetName val="FA register"/>
      <sheetName val="H3.100 Rollforward"/>
      <sheetName val="Налоги"/>
      <sheetName val="Б.мчас (П)"/>
      <sheetName val="INSTRUCTIONS"/>
      <sheetName val="calc"/>
      <sheetName val="База"/>
      <sheetName val="form"/>
      <sheetName val="стр.245 (2)"/>
      <sheetName val="SETUP"/>
      <sheetName val="Преискурант"/>
      <sheetName val="Собственный капитал"/>
      <sheetName val="СписокТЭП"/>
      <sheetName val="исп.см."/>
      <sheetName val="из сем"/>
      <sheetName val="US Dollar 2003"/>
      <sheetName val="SDR 2003"/>
      <sheetName val="Captions"/>
      <sheetName val="Info"/>
      <sheetName val="#ССЫЛКА"/>
      <sheetName val="Пр2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L&amp;E"/>
      <sheetName val="Const"/>
      <sheetName val="Dep_OpEx"/>
      <sheetName val="Input"/>
      <sheetName val="Anlagevermögen"/>
      <sheetName val="Control Settings"/>
      <sheetName val="GTM BK"/>
      <sheetName val="Consolidator Inputs"/>
      <sheetName val="Auxilliary_Info"/>
      <sheetName val="KreПК"/>
      <sheetName val="Sheet1"/>
      <sheetName val="7.1"/>
      <sheetName val="поставка сравн13"/>
      <sheetName val="Budget"/>
      <sheetName val="Cost 99v98"/>
      <sheetName val="cant sim"/>
      <sheetName val="PYTB"/>
      <sheetName val="XLR_NoRangeSheet"/>
      <sheetName val="1"/>
      <sheetName val="фот пп2000разбивка"/>
      <sheetName val="Production_Ref Q-1-3"/>
      <sheetName val="ЗАО_н.ит"/>
      <sheetName val="ЗАО_мес"/>
      <sheetName val="GAAP TB 31.12.01  detail p&amp;l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Добыча_нефти41"/>
      <sheetName val="Добыча_нефти4"/>
      <sheetName val="Добыча_нефти42"/>
      <sheetName val="Добычанефти4"/>
      <sheetName val="поставкасравн13"/>
      <sheetName val="XREF"/>
      <sheetName val="Movements"/>
      <sheetName val="АПК реформа"/>
      <sheetName val="топливо"/>
      <sheetName val="Потребители"/>
      <sheetName val="Сдача "/>
      <sheetName val="МО 0012"/>
      <sheetName val="класс"/>
      <sheetName val="14.1.2.2.(Услуги связи)"/>
      <sheetName val="Осн"/>
      <sheetName val="13 NGDO"/>
      <sheetName val="  2.3.2"/>
      <sheetName val=""/>
      <sheetName val="Ввод"/>
      <sheetName val="12 из 57 АЗС"/>
      <sheetName val="Авансы-1"/>
      <sheetName val="постоянные затраты"/>
      <sheetName val="Бюджет"/>
      <sheetName val="Пок"/>
      <sheetName val="U2 775 - COGS comparison per su"/>
      <sheetName val="Financial ratios А3"/>
      <sheetName val="2_2 ОтклОТМ"/>
      <sheetName val="1_3_2 ОТМ"/>
      <sheetName val="I. Прогноз доходов"/>
      <sheetName val="Production_ref_Q4"/>
      <sheetName val="Sales-COS"/>
      <sheetName val="SMST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рлычки"/>
      <sheetName val="титул.лист"/>
      <sheetName val="ПО НОВОМУ ШТАТНОМУ"/>
      <sheetName val="расчет ПО НОВОМУ ШТАТНОМУ "/>
      <sheetName val="2012 год "/>
      <sheetName val="Свод"/>
      <sheetName val="расчет ночных и празничных"/>
      <sheetName val="Служащие "/>
      <sheetName val="Рабочие"/>
      <sheetName val="113 список "/>
      <sheetName val="113"/>
      <sheetName val="Налогооблогаемый фонд"/>
      <sheetName val="121 "/>
      <sheetName val="122 "/>
      <sheetName val="125 машины"/>
      <sheetName val="Перечень автомашин"/>
      <sheetName val="125 работники"/>
      <sheetName val="131 свод"/>
      <sheetName val="расчет молока"/>
      <sheetName val="Расчет количества рабочих дней"/>
      <sheetName val="131 форма"/>
      <sheetName val="132"/>
      <sheetName val="расшифровка 132 - 2012 для изм"/>
      <sheetName val="расшифровка 132 - 2012"/>
      <sheetName val="расшифровка 132 - 2013"/>
      <sheetName val="расшифровка 132 - 2014"/>
      <sheetName val="139 сводная"/>
      <sheetName val="31-139"/>
      <sheetName val="пр 31"/>
      <sheetName val="32-139"/>
      <sheetName val="пр 32"/>
      <sheetName val="пр 32 прочие"/>
      <sheetName val="139гсм"/>
      <sheetName val="141 факт"/>
      <sheetName val="141 вода"/>
      <sheetName val="141 полив насаж."/>
      <sheetName val="141 электр"/>
      <sheetName val="141 отоп"/>
      <sheetName val="141 автономка"/>
      <sheetName val="142"/>
      <sheetName val="147 "/>
      <sheetName val="свод 149"/>
      <sheetName val="149-услуги"/>
      <sheetName val="149 расшифровка без региональн"/>
      <sheetName val="149 пункты доверия с арендой"/>
      <sheetName val="расчет по классам отходов утил"/>
      <sheetName val="обслуживание"/>
      <sheetName val="151 "/>
      <sheetName val="151 расшифровка "/>
      <sheetName val="расчет"/>
      <sheetName val="159"/>
      <sheetName val="Свод "/>
      <sheetName val="Свод +дополн штат"/>
      <sheetName val="ФКРБ"/>
      <sheetName val="Вид предмета"/>
      <sheetName val="Год"/>
      <sheetName val="Служебный ФКРБ"/>
      <sheetName val="Источник финансирования"/>
      <sheetName val="КАТО"/>
      <sheetName val="КПВЭД"/>
      <sheetName val="ЭКРБ"/>
      <sheetName val="Тип пункта плана"/>
    </sheetNames>
    <sheetDataSet>
      <sheetData sheetId="0"/>
      <sheetData sheetId="1"/>
      <sheetData sheetId="2">
        <row r="7">
          <cell r="J7">
            <v>17697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рлычки"/>
      <sheetName val="титул.лист"/>
      <sheetName val="ПО НОВОМУ ШТАТНОМУ"/>
      <sheetName val="расчет ПО НОВОМУ ШТАТНОМУ "/>
      <sheetName val="2012 год "/>
      <sheetName val="Свод"/>
      <sheetName val="расчет ночных и празничных"/>
      <sheetName val="Служащие "/>
      <sheetName val="Рабочие"/>
      <sheetName val="113 список "/>
      <sheetName val="113"/>
      <sheetName val="Налогооблогаемый фонд"/>
      <sheetName val="121 "/>
      <sheetName val="122 "/>
      <sheetName val="125 машины"/>
      <sheetName val="Перечень автомашин"/>
      <sheetName val="125 работники"/>
      <sheetName val="131 свод"/>
      <sheetName val="расчет молока"/>
      <sheetName val="Расчет количества рабочих дней"/>
      <sheetName val="131 форма"/>
      <sheetName val="132"/>
      <sheetName val="расшифровка 132 - 2012 для изм"/>
      <sheetName val="расшифровка 132 - 2012"/>
      <sheetName val="расшифровка 132 - 2013"/>
      <sheetName val="расшифровка 132 - 2014"/>
      <sheetName val="139 сводная"/>
      <sheetName val="31-139"/>
      <sheetName val="пр 31"/>
      <sheetName val="32-139"/>
      <sheetName val="пр 32"/>
      <sheetName val="пр 32 прочие"/>
      <sheetName val="139гсм"/>
      <sheetName val="141 факт"/>
      <sheetName val="141 вода"/>
      <sheetName val="141 полив насаж."/>
      <sheetName val="141 электр"/>
      <sheetName val="141 отоп"/>
      <sheetName val="141 автономка"/>
      <sheetName val="142"/>
      <sheetName val="147 "/>
      <sheetName val="свод 149"/>
      <sheetName val="149-услуги"/>
      <sheetName val="149 расшифровка без региональн"/>
      <sheetName val="149 пункты доверия с арендой"/>
      <sheetName val="расчет по классам отходов утил"/>
      <sheetName val="обслуживание"/>
      <sheetName val="151 "/>
      <sheetName val="151 расшифровка "/>
      <sheetName val="расчет"/>
      <sheetName val="159"/>
      <sheetName val="Свод "/>
      <sheetName val="Свод +дополн штат"/>
    </sheetNames>
    <sheetDataSet>
      <sheetData sheetId="0" refreshError="1"/>
      <sheetData sheetId="1" refreshError="1"/>
      <sheetData sheetId="2" refreshError="1">
        <row r="7">
          <cell r="J7">
            <v>17697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рлычки"/>
      <sheetName val="титул.лист"/>
      <sheetName val="ПО НОВОМУ ШТАТНОМУ"/>
      <sheetName val="расчет ПО НОВОМУ ШТАТНОМУ "/>
      <sheetName val="2012 год "/>
      <sheetName val="Свод"/>
      <sheetName val="расчет ночных и празничных"/>
      <sheetName val="Служащие "/>
      <sheetName val="Рабочие"/>
      <sheetName val="113 список "/>
      <sheetName val="113"/>
      <sheetName val="Налогооблогаемый фонд"/>
      <sheetName val="121 "/>
      <sheetName val="122 "/>
      <sheetName val="125 машины"/>
      <sheetName val="Перечень автомашин"/>
      <sheetName val="125 работники"/>
      <sheetName val="131 свод"/>
      <sheetName val="расчет молока"/>
      <sheetName val="Расчет количества рабочих дней"/>
      <sheetName val="131 форма"/>
      <sheetName val="132"/>
      <sheetName val="расшифровка 132 - 2012 для изм"/>
      <sheetName val="расшифровка 132 - 2012"/>
      <sheetName val="расшифровка 132 - 2013"/>
      <sheetName val="расшифровка 132 - 2014"/>
      <sheetName val="139 сводная"/>
      <sheetName val="31-139"/>
      <sheetName val="пр 31"/>
      <sheetName val="32-139"/>
      <sheetName val="пр 32"/>
      <sheetName val="пр 32 прочие"/>
      <sheetName val="139гсм"/>
      <sheetName val="141 факт"/>
      <sheetName val="141 вода"/>
      <sheetName val="141 полив насаж."/>
      <sheetName val="141 электр"/>
      <sheetName val="141 отоп"/>
      <sheetName val="141 автономка"/>
      <sheetName val="142"/>
      <sheetName val="147 "/>
      <sheetName val="свод 149"/>
      <sheetName val="149-услуги"/>
      <sheetName val="149 расшифровка без региональн"/>
      <sheetName val="149 пункты доверия с арендой"/>
      <sheetName val="расчет по классам отходов утил"/>
      <sheetName val="обслуживание"/>
      <sheetName val="151 "/>
      <sheetName val="151 расшифровка "/>
      <sheetName val="расчет"/>
      <sheetName val="159"/>
      <sheetName val="Свод "/>
      <sheetName val="Свод +дополн штат"/>
    </sheetNames>
    <sheetDataSet>
      <sheetData sheetId="0" refreshError="1"/>
      <sheetData sheetId="1" refreshError="1"/>
      <sheetData sheetId="2" refreshError="1">
        <row r="7">
          <cell r="J7">
            <v>17697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ЦентрЗатр"/>
      <sheetName val="Добыча нефти4"/>
      <sheetName val="группа"/>
      <sheetName val="GAAP TB 31.12.01  detail p&amp;l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form"/>
      <sheetName val="ЯНВАРЬ"/>
      <sheetName val="Добыча_нефти41"/>
      <sheetName val="Добыча_нефти4"/>
      <sheetName val="Добыча_нефти42"/>
      <sheetName val="Добычанефти4"/>
      <sheetName val="поставкасравн13"/>
      <sheetName val="XREF"/>
      <sheetName val="Movements"/>
      <sheetName val="АПК реформа"/>
      <sheetName val="PP&amp;E mvt for 2003"/>
      <sheetName val="Б.мчас (П)"/>
      <sheetName val="из сем"/>
      <sheetName val="свод"/>
      <sheetName val="calc"/>
      <sheetName val="IS"/>
      <sheetName val="2008 ГСМ"/>
      <sheetName val="Плата за загрязнение "/>
      <sheetName val="Типограф"/>
      <sheetName val="класс"/>
      <sheetName val="факс(2005-20гг.)"/>
      <sheetName val="канц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поставка сравн13"/>
      <sheetName val="База"/>
      <sheetName val="Hidden"/>
      <sheetName val="ОТЧЕТ КТЖ 01.01.09"/>
      <sheetName val="FES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Balance Sheet"/>
      <sheetName val="summary"/>
      <sheetName val="Datasheet"/>
      <sheetName val="1 вариант  2009 "/>
      <sheetName val="Лист2"/>
      <sheetName val="Список документов"/>
      <sheetName val="GAAP TB 30.09.01  detail p&amp;l"/>
      <sheetName val="Содержание"/>
      <sheetName val="Макро"/>
      <sheetName val="Собственный капитал"/>
      <sheetName val="Гр5(о)"/>
      <sheetName val="$ IS"/>
      <sheetName val="7"/>
      <sheetName val="10"/>
      <sheetName val="1"/>
      <sheetName val="ЕдИзм"/>
      <sheetName val="Предпр"/>
      <sheetName val="УПРАВЛЕНИЕ11"/>
      <sheetName val="Disclosure"/>
      <sheetName val="Служебный ФКРБ"/>
      <sheetName val="Источник финансирования"/>
      <sheetName val="Способ закупки"/>
      <sheetName val="Тип пункта план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Аукцион - форма"/>
      <sheetName val="П_макросы"/>
      <sheetName val="П_приформирование"/>
      <sheetName val="Dialog_vvod"/>
      <sheetName val="Ждать"/>
      <sheetName val="Имена_файлов"/>
      <sheetName val="Config"/>
      <sheetName val="Д_архивация"/>
      <sheetName val="Д_даты_архивации"/>
      <sheetName val="Д_настройка"/>
      <sheetName val="Форма2"/>
      <sheetName val="Сводная"/>
      <sheetName val="Лист2"/>
      <sheetName val="Актив(1)"/>
      <sheetName val="ТД РАП"/>
      <sheetName val="XREF"/>
      <sheetName val="KEGOC - Global"/>
      <sheetName val="Sarbai MES"/>
    </sheetNames>
    <sheetDataSet>
      <sheetData sheetId="0" refreshError="1">
        <row r="2">
          <cell r="A2" t="str">
            <v>НИН</v>
          </cell>
          <cell r="B2" t="str">
            <v>№эмиссиип/п</v>
          </cell>
          <cell r="C2" t="str">
            <v>Датаэмиссии</v>
          </cell>
          <cell r="D2" t="str">
            <v>Датапогашения</v>
          </cell>
          <cell r="E2" t="str">
            <v>Кол-водней до пога-шения</v>
          </cell>
          <cell r="F2" t="str">
            <v>Средневзв.цена, % отноминала</v>
          </cell>
          <cell r="G2" t="str">
            <v>Ценаотсечения,% отноминала</v>
          </cell>
          <cell r="H2" t="str">
            <v>Доходность,% годовых</v>
          </cell>
          <cell r="I2" t="str">
            <v>Объемэмитента,тенге</v>
          </cell>
          <cell r="J2" t="str">
            <v>Кол-воподанныхзаявок,штук</v>
          </cell>
          <cell r="K2" t="str">
            <v>Кол-воподанныхзаявок,тенге</v>
          </cell>
          <cell r="L2" t="str">
            <v>Объемудовлетв.заявок,штук</v>
          </cell>
          <cell r="M2" t="str">
            <v>Объемудовлетв.заявок,тенге</v>
          </cell>
          <cell r="N2" t="str">
            <v>Спрос,% кэмиссии</v>
          </cell>
          <cell r="O2" t="str">
            <v>Кол-воучаст-ников</v>
          </cell>
          <cell r="P2" t="str">
            <v>Номиналобязатель-ства, тенге</v>
          </cell>
          <cell r="Q2" t="str">
            <v>Макс. объемприобретениядилером илиинвестором,% от эмиссии</v>
          </cell>
          <cell r="R2" t="str">
            <v>Макс. объемудовлетвор. заявокнерезидентов,% от объявленногообъема</v>
          </cell>
          <cell r="S2" t="str">
            <v>Размер удовлетвор.неконкурентн. заявок, % отустановленногообъема</v>
          </cell>
          <cell r="T2" t="str">
            <v>Тип ГЦБ</v>
          </cell>
        </row>
        <row r="3">
          <cell r="A3" t="str">
            <v>NIN</v>
          </cell>
          <cell r="B3" t="str">
            <v>NO_E</v>
          </cell>
          <cell r="C3" t="str">
            <v>DATA_E</v>
          </cell>
          <cell r="D3" t="str">
            <v>DATA_P</v>
          </cell>
          <cell r="E3" t="str">
            <v>DAY_E</v>
          </cell>
          <cell r="F3" t="str">
            <v>DISCONT</v>
          </cell>
          <cell r="G3" t="str">
            <v>PRICE_MIN</v>
          </cell>
          <cell r="H3" t="str">
            <v>DO</v>
          </cell>
          <cell r="I3" t="str">
            <v>VOL_E</v>
          </cell>
          <cell r="J3" t="str">
            <v>COU_S</v>
          </cell>
          <cell r="K3" t="str">
            <v>COU_T</v>
          </cell>
          <cell r="L3" t="str">
            <v>VOL_S</v>
          </cell>
          <cell r="M3" t="str">
            <v>VOL_T</v>
          </cell>
          <cell r="N3" t="str">
            <v>SPR</v>
          </cell>
          <cell r="O3" t="str">
            <v>COUNT</v>
          </cell>
          <cell r="P3" t="str">
            <v>NOM</v>
          </cell>
          <cell r="Q3" t="str">
            <v>MAX_MON</v>
          </cell>
          <cell r="R3" t="str">
            <v>MAX_NOREZ</v>
          </cell>
          <cell r="S3" t="str">
            <v>MAX_NOKON</v>
          </cell>
          <cell r="T3" t="str">
            <v>TYPE_GZB</v>
          </cell>
        </row>
        <row r="4">
          <cell r="A4" t="str">
            <v>KZ4CK2409977</v>
          </cell>
          <cell r="B4" t="str">
            <v>1/12nso</v>
          </cell>
          <cell r="C4">
            <v>35334</v>
          </cell>
          <cell r="D4">
            <v>35697</v>
          </cell>
          <cell r="E4">
            <v>364</v>
          </cell>
          <cell r="F4">
            <v>72.650000000000006</v>
          </cell>
          <cell r="G4" t="str">
            <v>н/д</v>
          </cell>
          <cell r="H4">
            <v>13.1</v>
          </cell>
          <cell r="I4">
            <v>300000000</v>
          </cell>
          <cell r="J4">
            <v>102921</v>
          </cell>
          <cell r="K4">
            <v>102921000</v>
          </cell>
          <cell r="L4">
            <v>300000</v>
          </cell>
          <cell r="M4">
            <v>300000000</v>
          </cell>
          <cell r="N4">
            <v>34.307000000000002</v>
          </cell>
          <cell r="O4">
            <v>2</v>
          </cell>
          <cell r="P4">
            <v>1000</v>
          </cell>
          <cell r="Q4" t="str">
            <v>н/д</v>
          </cell>
          <cell r="R4" t="str">
            <v>н/д</v>
          </cell>
          <cell r="S4" t="str">
            <v>н/д</v>
          </cell>
          <cell r="T4" t="str">
            <v>НСО</v>
          </cell>
        </row>
        <row r="5">
          <cell r="A5" t="str">
            <v>KZ4CK2412971</v>
          </cell>
          <cell r="B5" t="str">
            <v>2/12nso</v>
          </cell>
          <cell r="C5">
            <v>35425</v>
          </cell>
          <cell r="D5">
            <v>35788</v>
          </cell>
          <cell r="E5">
            <v>364</v>
          </cell>
          <cell r="F5">
            <v>61.34</v>
          </cell>
          <cell r="G5" t="str">
            <v>н/д</v>
          </cell>
          <cell r="H5">
            <v>11.99</v>
          </cell>
          <cell r="I5">
            <v>250000000</v>
          </cell>
          <cell r="J5">
            <v>99348</v>
          </cell>
          <cell r="K5">
            <v>99348000</v>
          </cell>
          <cell r="L5">
            <v>250000</v>
          </cell>
          <cell r="M5">
            <v>250000000</v>
          </cell>
          <cell r="N5">
            <v>39.739199999999997</v>
          </cell>
          <cell r="O5">
            <v>3</v>
          </cell>
          <cell r="P5">
            <v>1000</v>
          </cell>
          <cell r="Q5" t="str">
            <v>н/д</v>
          </cell>
          <cell r="R5" t="str">
            <v>н/д</v>
          </cell>
          <cell r="S5" t="str">
            <v>н/д</v>
          </cell>
          <cell r="T5" t="str">
            <v>НСО</v>
          </cell>
        </row>
        <row r="6">
          <cell r="A6" t="str">
            <v>KZ4CK2603983</v>
          </cell>
          <cell r="B6" t="str">
            <v>3/12nso</v>
          </cell>
          <cell r="C6">
            <v>35516</v>
          </cell>
          <cell r="D6">
            <v>35880</v>
          </cell>
          <cell r="E6">
            <v>364</v>
          </cell>
          <cell r="F6">
            <v>55.65</v>
          </cell>
          <cell r="G6" t="str">
            <v>н/д</v>
          </cell>
          <cell r="H6">
            <v>15.15</v>
          </cell>
          <cell r="I6">
            <v>500000000</v>
          </cell>
          <cell r="J6">
            <v>85117</v>
          </cell>
          <cell r="K6">
            <v>85117000</v>
          </cell>
          <cell r="L6">
            <v>500000</v>
          </cell>
          <cell r="M6">
            <v>500000000</v>
          </cell>
          <cell r="N6">
            <v>17.023399999999999</v>
          </cell>
          <cell r="O6">
            <v>4</v>
          </cell>
          <cell r="P6">
            <v>1000</v>
          </cell>
          <cell r="Q6" t="str">
            <v>н/д</v>
          </cell>
          <cell r="R6" t="str">
            <v>н/д</v>
          </cell>
          <cell r="S6" t="str">
            <v>н/д</v>
          </cell>
          <cell r="T6" t="str">
            <v>НСО</v>
          </cell>
        </row>
        <row r="7">
          <cell r="A7" t="str">
            <v>KZ4CK2406981</v>
          </cell>
          <cell r="B7" t="str">
            <v>4/12nso</v>
          </cell>
          <cell r="C7">
            <v>35607</v>
          </cell>
          <cell r="D7">
            <v>35970</v>
          </cell>
          <cell r="E7">
            <v>364</v>
          </cell>
          <cell r="F7">
            <v>55.78</v>
          </cell>
          <cell r="G7" t="str">
            <v>н/д</v>
          </cell>
          <cell r="H7">
            <v>17.010000000000002</v>
          </cell>
          <cell r="I7">
            <v>400000000</v>
          </cell>
          <cell r="J7">
            <v>53878</v>
          </cell>
          <cell r="K7">
            <v>53878000</v>
          </cell>
          <cell r="L7">
            <v>400000</v>
          </cell>
          <cell r="M7">
            <v>400000000</v>
          </cell>
          <cell r="N7">
            <v>13.4695</v>
          </cell>
          <cell r="O7">
            <v>4</v>
          </cell>
          <cell r="P7">
            <v>1000</v>
          </cell>
          <cell r="Q7" t="str">
            <v>н/д</v>
          </cell>
          <cell r="R7" t="str">
            <v>н/д</v>
          </cell>
          <cell r="S7" t="str">
            <v>н/д</v>
          </cell>
          <cell r="T7" t="str">
            <v>НСО</v>
          </cell>
        </row>
        <row r="8">
          <cell r="A8" t="str">
            <v>KZ4CK2509982</v>
          </cell>
          <cell r="B8" t="str">
            <v>5/12nso</v>
          </cell>
          <cell r="C8">
            <v>35699</v>
          </cell>
          <cell r="D8">
            <v>36063</v>
          </cell>
          <cell r="E8">
            <v>364</v>
          </cell>
          <cell r="F8">
            <v>55.79</v>
          </cell>
          <cell r="G8" t="str">
            <v>н/д</v>
          </cell>
          <cell r="H8">
            <v>16.93</v>
          </cell>
          <cell r="I8">
            <v>300000000</v>
          </cell>
          <cell r="J8">
            <v>214661</v>
          </cell>
          <cell r="K8">
            <v>214661000</v>
          </cell>
          <cell r="L8">
            <v>300000</v>
          </cell>
          <cell r="M8">
            <v>300000000</v>
          </cell>
          <cell r="N8">
            <v>71.5536666666667</v>
          </cell>
          <cell r="O8">
            <v>4</v>
          </cell>
          <cell r="P8">
            <v>1000</v>
          </cell>
          <cell r="Q8" t="str">
            <v>н/д</v>
          </cell>
          <cell r="R8" t="str">
            <v>н/д</v>
          </cell>
          <cell r="S8" t="str">
            <v>н/д</v>
          </cell>
          <cell r="T8" t="str">
            <v>НСО</v>
          </cell>
        </row>
        <row r="9">
          <cell r="A9" t="str">
            <v>KZ4CK2512986</v>
          </cell>
          <cell r="B9" t="str">
            <v>6/12nso</v>
          </cell>
          <cell r="C9">
            <v>35789</v>
          </cell>
          <cell r="D9">
            <v>36154</v>
          </cell>
          <cell r="E9">
            <v>364</v>
          </cell>
          <cell r="F9">
            <v>57</v>
          </cell>
          <cell r="G9" t="str">
            <v>н/д</v>
          </cell>
          <cell r="H9">
            <v>19.86</v>
          </cell>
          <cell r="I9">
            <v>300000000</v>
          </cell>
          <cell r="J9">
            <v>207796</v>
          </cell>
          <cell r="K9">
            <v>207796000</v>
          </cell>
          <cell r="L9">
            <v>300000</v>
          </cell>
          <cell r="M9">
            <v>300000000</v>
          </cell>
          <cell r="N9">
            <v>69.265333333333302</v>
          </cell>
          <cell r="O9">
            <v>4</v>
          </cell>
          <cell r="P9">
            <v>1000</v>
          </cell>
          <cell r="Q9" t="str">
            <v>н/д</v>
          </cell>
          <cell r="R9" t="str">
            <v>н/д</v>
          </cell>
          <cell r="S9" t="str">
            <v>н/д</v>
          </cell>
          <cell r="T9" t="str">
            <v>НСО</v>
          </cell>
        </row>
        <row r="10">
          <cell r="A10" t="str">
            <v>KZ4CL2503991</v>
          </cell>
          <cell r="B10" t="str">
            <v>7/12nso</v>
          </cell>
          <cell r="C10">
            <v>35880</v>
          </cell>
          <cell r="D10">
            <v>36244</v>
          </cell>
          <cell r="E10">
            <v>364</v>
          </cell>
          <cell r="F10">
            <v>59.05</v>
          </cell>
          <cell r="G10" t="str">
            <v>н/д</v>
          </cell>
          <cell r="H10">
            <v>23.59</v>
          </cell>
          <cell r="I10">
            <v>500000000</v>
          </cell>
          <cell r="J10">
            <v>186465</v>
          </cell>
          <cell r="K10">
            <v>186465000</v>
          </cell>
          <cell r="L10">
            <v>500000</v>
          </cell>
          <cell r="M10">
            <v>500000000</v>
          </cell>
          <cell r="N10">
            <v>37.292999999999999</v>
          </cell>
          <cell r="O10">
            <v>4</v>
          </cell>
          <cell r="P10">
            <v>1000</v>
          </cell>
          <cell r="Q10" t="str">
            <v>н/д</v>
          </cell>
          <cell r="R10" t="str">
            <v>н/д</v>
          </cell>
          <cell r="S10" t="str">
            <v>н/д</v>
          </cell>
          <cell r="T10" t="str">
            <v>НСО</v>
          </cell>
        </row>
        <row r="11">
          <cell r="A11" t="str">
            <v>KZ4CL2406997</v>
          </cell>
          <cell r="B11" t="str">
            <v>8/12nso</v>
          </cell>
          <cell r="C11">
            <v>35971</v>
          </cell>
          <cell r="D11">
            <v>36335</v>
          </cell>
          <cell r="E11">
            <v>364</v>
          </cell>
          <cell r="F11">
            <v>60.58</v>
          </cell>
          <cell r="G11" t="str">
            <v>н/д</v>
          </cell>
          <cell r="H11">
            <v>24</v>
          </cell>
          <cell r="I11">
            <v>400000000</v>
          </cell>
          <cell r="J11">
            <v>291036</v>
          </cell>
          <cell r="K11">
            <v>291036000</v>
          </cell>
          <cell r="L11">
            <v>400000</v>
          </cell>
          <cell r="M11">
            <v>400000000</v>
          </cell>
          <cell r="N11">
            <v>72.759</v>
          </cell>
          <cell r="O11">
            <v>4</v>
          </cell>
          <cell r="P11">
            <v>1000</v>
          </cell>
          <cell r="Q11" t="str">
            <v>н/д</v>
          </cell>
          <cell r="R11" t="str">
            <v>н/д</v>
          </cell>
          <cell r="S11" t="str">
            <v>н/д</v>
          </cell>
          <cell r="T11" t="str">
            <v>НСО</v>
          </cell>
        </row>
        <row r="12">
          <cell r="A12" t="str">
            <v>KZ4CL2312997</v>
          </cell>
          <cell r="B12" t="str">
            <v>10/12nso</v>
          </cell>
          <cell r="C12">
            <v>36153</v>
          </cell>
          <cell r="D12">
            <v>36517</v>
          </cell>
          <cell r="E12">
            <v>364</v>
          </cell>
          <cell r="F12">
            <v>61.3</v>
          </cell>
          <cell r="G12" t="str">
            <v>н/д</v>
          </cell>
          <cell r="H12">
            <v>22.15</v>
          </cell>
          <cell r="I12">
            <v>150000000</v>
          </cell>
          <cell r="J12">
            <v>126520</v>
          </cell>
          <cell r="K12">
            <v>126520000</v>
          </cell>
          <cell r="L12">
            <v>150000</v>
          </cell>
          <cell r="M12">
            <v>150000000</v>
          </cell>
          <cell r="N12">
            <v>84.346666666666707</v>
          </cell>
          <cell r="O12">
            <v>3</v>
          </cell>
          <cell r="P12">
            <v>1000</v>
          </cell>
          <cell r="Q12" t="str">
            <v>н/д</v>
          </cell>
          <cell r="R12" t="str">
            <v>н/д</v>
          </cell>
          <cell r="S12" t="str">
            <v>н/д</v>
          </cell>
          <cell r="T12" t="str">
            <v>НСО</v>
          </cell>
        </row>
        <row r="13">
          <cell r="A13" t="str">
            <v>KZ46L0807993</v>
          </cell>
          <cell r="B13" t="str">
            <v>97/6</v>
          </cell>
          <cell r="C13">
            <v>36164</v>
          </cell>
          <cell r="D13">
            <v>36349</v>
          </cell>
          <cell r="E13">
            <v>184</v>
          </cell>
          <cell r="F13">
            <v>89.28</v>
          </cell>
          <cell r="G13">
            <v>89.28</v>
          </cell>
          <cell r="H13">
            <v>24.014336917562702</v>
          </cell>
          <cell r="I13">
            <v>300000000</v>
          </cell>
          <cell r="J13">
            <v>8135000</v>
          </cell>
          <cell r="K13">
            <v>724751440</v>
          </cell>
          <cell r="L13">
            <v>7885000</v>
          </cell>
          <cell r="M13">
            <v>703972800</v>
          </cell>
          <cell r="N13">
            <v>241.58381333333301</v>
          </cell>
          <cell r="O13">
            <v>4</v>
          </cell>
          <cell r="P13">
            <v>100</v>
          </cell>
          <cell r="Q13" t="str">
            <v>н/д</v>
          </cell>
          <cell r="R13" t="str">
            <v>н/д</v>
          </cell>
          <cell r="S13">
            <v>50</v>
          </cell>
          <cell r="T13" t="str">
            <v>ГКО-6</v>
          </cell>
        </row>
        <row r="14">
          <cell r="A14" t="str">
            <v>KZ43L0804997</v>
          </cell>
          <cell r="B14" t="str">
            <v>219/3</v>
          </cell>
          <cell r="C14">
            <v>36165</v>
          </cell>
          <cell r="D14">
            <v>36258</v>
          </cell>
          <cell r="E14">
            <v>94</v>
          </cell>
          <cell r="F14">
            <v>94.41</v>
          </cell>
          <cell r="G14">
            <v>94.23</v>
          </cell>
          <cell r="H14">
            <v>23.683931786887001</v>
          </cell>
          <cell r="I14">
            <v>500000000</v>
          </cell>
          <cell r="J14">
            <v>10637335</v>
          </cell>
          <cell r="K14">
            <v>1002100312.05</v>
          </cell>
          <cell r="L14">
            <v>9422350</v>
          </cell>
          <cell r="M14">
            <v>889519757.5</v>
          </cell>
          <cell r="N14">
            <v>200.42006241000001</v>
          </cell>
          <cell r="O14">
            <v>9</v>
          </cell>
          <cell r="P14">
            <v>100</v>
          </cell>
          <cell r="Q14" t="str">
            <v>н/д</v>
          </cell>
          <cell r="R14" t="str">
            <v>н/д</v>
          </cell>
          <cell r="S14">
            <v>50</v>
          </cell>
          <cell r="T14" t="str">
            <v>ГКО-3</v>
          </cell>
        </row>
        <row r="15">
          <cell r="A15" t="str">
            <v>KZ87K1401990</v>
          </cell>
          <cell r="B15" t="str">
            <v>250/n</v>
          </cell>
          <cell r="C15">
            <v>36166</v>
          </cell>
          <cell r="D15">
            <v>36174</v>
          </cell>
          <cell r="E15">
            <v>7</v>
          </cell>
          <cell r="F15">
            <v>99.57</v>
          </cell>
          <cell r="G15">
            <v>99.57</v>
          </cell>
          <cell r="H15">
            <v>22.456563221854299</v>
          </cell>
          <cell r="I15">
            <v>300000000</v>
          </cell>
          <cell r="J15">
            <v>12741192</v>
          </cell>
          <cell r="K15">
            <v>1268212689.27</v>
          </cell>
          <cell r="L15">
            <v>7046990</v>
          </cell>
          <cell r="M15">
            <v>701677610.37</v>
          </cell>
          <cell r="N15">
            <v>422.73756308999998</v>
          </cell>
          <cell r="O15" t="str">
            <v>н/д</v>
          </cell>
          <cell r="P15">
            <v>100</v>
          </cell>
          <cell r="Q15" t="str">
            <v>н/д</v>
          </cell>
          <cell r="R15" t="str">
            <v>н/д</v>
          </cell>
          <cell r="S15">
            <v>60</v>
          </cell>
          <cell r="T15" t="str">
            <v>Ноты-7</v>
          </cell>
        </row>
        <row r="16">
          <cell r="A16" t="str">
            <v>KZ8EK2201991</v>
          </cell>
          <cell r="B16" t="str">
            <v>251/n</v>
          </cell>
          <cell r="C16">
            <v>36167</v>
          </cell>
          <cell r="D16">
            <v>36182</v>
          </cell>
          <cell r="E16">
            <v>14</v>
          </cell>
          <cell r="F16">
            <v>99.1</v>
          </cell>
          <cell r="G16">
            <v>99.09</v>
          </cell>
          <cell r="H16">
            <v>23.612512613521801</v>
          </cell>
          <cell r="I16">
            <v>300000000</v>
          </cell>
          <cell r="J16">
            <v>12810717</v>
          </cell>
          <cell r="K16">
            <v>1268751179.01</v>
          </cell>
          <cell r="L16">
            <v>6082717</v>
          </cell>
          <cell r="M16">
            <v>602802793.00999999</v>
          </cell>
          <cell r="N16">
            <v>422.91705967000001</v>
          </cell>
          <cell r="O16" t="str">
            <v>н/д</v>
          </cell>
          <cell r="P16">
            <v>100</v>
          </cell>
          <cell r="Q16" t="str">
            <v>н/д</v>
          </cell>
          <cell r="R16" t="str">
            <v>н/д</v>
          </cell>
          <cell r="S16">
            <v>60</v>
          </cell>
          <cell r="T16" t="str">
            <v>Ноты-14</v>
          </cell>
        </row>
        <row r="17">
          <cell r="A17" t="str">
            <v>KZ8LK2901991</v>
          </cell>
          <cell r="B17" t="str">
            <v>252/n</v>
          </cell>
          <cell r="C17">
            <v>36168</v>
          </cell>
          <cell r="D17">
            <v>36189</v>
          </cell>
          <cell r="E17">
            <v>21</v>
          </cell>
          <cell r="F17">
            <v>98.65</v>
          </cell>
          <cell r="G17">
            <v>98.62</v>
          </cell>
          <cell r="H17">
            <v>23.720223010643601</v>
          </cell>
          <cell r="I17">
            <v>300000000</v>
          </cell>
          <cell r="J17">
            <v>6759081</v>
          </cell>
          <cell r="K17">
            <v>666470046.16999996</v>
          </cell>
          <cell r="L17">
            <v>5759081</v>
          </cell>
          <cell r="M17">
            <v>568130761.16999996</v>
          </cell>
          <cell r="N17">
            <v>222.15668205666699</v>
          </cell>
          <cell r="O17" t="str">
            <v>н/д</v>
          </cell>
          <cell r="P17">
            <v>100</v>
          </cell>
          <cell r="Q17" t="str">
            <v>н/д</v>
          </cell>
          <cell r="R17" t="str">
            <v>н/д</v>
          </cell>
          <cell r="S17">
            <v>60</v>
          </cell>
          <cell r="T17" t="str">
            <v>Ноты-21</v>
          </cell>
        </row>
        <row r="18">
          <cell r="A18" t="str">
            <v>KZ46L1507998</v>
          </cell>
          <cell r="B18" t="str">
            <v>98/6</v>
          </cell>
          <cell r="C18">
            <v>36171</v>
          </cell>
          <cell r="D18">
            <v>36356</v>
          </cell>
          <cell r="E18">
            <v>184</v>
          </cell>
          <cell r="F18">
            <v>89.23</v>
          </cell>
          <cell r="G18">
            <v>89.23</v>
          </cell>
          <cell r="H18">
            <v>24.1398632746834</v>
          </cell>
          <cell r="I18">
            <v>500000000</v>
          </cell>
          <cell r="J18">
            <v>5793147</v>
          </cell>
          <cell r="K18">
            <v>514703506.81</v>
          </cell>
          <cell r="L18">
            <v>5043147</v>
          </cell>
          <cell r="M18">
            <v>450000006.81</v>
          </cell>
          <cell r="N18">
            <v>102.940701362</v>
          </cell>
          <cell r="O18">
            <v>4</v>
          </cell>
          <cell r="P18">
            <v>100</v>
          </cell>
          <cell r="Q18" t="str">
            <v>н/д</v>
          </cell>
          <cell r="R18" t="str">
            <v>н/д</v>
          </cell>
          <cell r="S18">
            <v>50</v>
          </cell>
          <cell r="T18" t="str">
            <v>ГКО-6</v>
          </cell>
        </row>
        <row r="19">
          <cell r="A19" t="str">
            <v>KZ43L1504992</v>
          </cell>
          <cell r="B19" t="str">
            <v>220/3</v>
          </cell>
          <cell r="C19">
            <v>36172</v>
          </cell>
          <cell r="D19">
            <v>36265</v>
          </cell>
          <cell r="E19">
            <v>94</v>
          </cell>
          <cell r="F19">
            <v>94.36</v>
          </cell>
          <cell r="G19">
            <v>94.32</v>
          </cell>
          <cell r="H19">
            <v>23.908435777872</v>
          </cell>
          <cell r="I19">
            <v>500000000</v>
          </cell>
          <cell r="J19">
            <v>4649504</v>
          </cell>
          <cell r="K19">
            <v>436941902.07999998</v>
          </cell>
          <cell r="L19">
            <v>1492000</v>
          </cell>
          <cell r="M19">
            <v>140782206</v>
          </cell>
          <cell r="N19">
            <v>87.388380416000004</v>
          </cell>
          <cell r="O19">
            <v>10</v>
          </cell>
          <cell r="P19">
            <v>100</v>
          </cell>
          <cell r="Q19" t="str">
            <v>н/д</v>
          </cell>
          <cell r="R19" t="str">
            <v>н/д</v>
          </cell>
          <cell r="S19">
            <v>50</v>
          </cell>
          <cell r="T19" t="str">
            <v>ГКО-3</v>
          </cell>
        </row>
        <row r="20">
          <cell r="A20" t="str">
            <v>KZ95K1802992</v>
          </cell>
          <cell r="B20" t="str">
            <v>253/n</v>
          </cell>
          <cell r="C20">
            <v>36173</v>
          </cell>
          <cell r="D20">
            <v>36209</v>
          </cell>
          <cell r="E20">
            <v>35</v>
          </cell>
          <cell r="F20">
            <v>97.77</v>
          </cell>
          <cell r="G20">
            <v>97.73</v>
          </cell>
          <cell r="H20">
            <v>23.720977805052701</v>
          </cell>
          <cell r="I20">
            <v>300000000</v>
          </cell>
          <cell r="J20">
            <v>8154015</v>
          </cell>
          <cell r="K20">
            <v>796452603.88</v>
          </cell>
          <cell r="L20">
            <v>5638815</v>
          </cell>
          <cell r="M20">
            <v>551310076.54999995</v>
          </cell>
          <cell r="N20">
            <v>265.484201293333</v>
          </cell>
          <cell r="O20" t="str">
            <v>н/д</v>
          </cell>
          <cell r="P20">
            <v>100</v>
          </cell>
          <cell r="Q20" t="str">
            <v>н/д</v>
          </cell>
          <cell r="R20" t="str">
            <v>н/д</v>
          </cell>
          <cell r="S20">
            <v>60</v>
          </cell>
          <cell r="T20" t="str">
            <v>Ноты-35</v>
          </cell>
        </row>
        <row r="21">
          <cell r="A21" t="str">
            <v>KZ8LK0502999</v>
          </cell>
          <cell r="B21" t="str">
            <v>254/n</v>
          </cell>
          <cell r="C21">
            <v>36174</v>
          </cell>
          <cell r="D21">
            <v>36196</v>
          </cell>
          <cell r="E21">
            <v>21</v>
          </cell>
          <cell r="F21">
            <v>98.65</v>
          </cell>
          <cell r="G21">
            <v>98.63</v>
          </cell>
          <cell r="H21">
            <v>23.720223010643601</v>
          </cell>
          <cell r="I21">
            <v>300000000</v>
          </cell>
          <cell r="J21">
            <v>10886176</v>
          </cell>
          <cell r="K21">
            <v>1073412902.0599999</v>
          </cell>
          <cell r="L21">
            <v>6805974.3189052204</v>
          </cell>
          <cell r="M21">
            <v>671409366.55999994</v>
          </cell>
          <cell r="N21">
            <v>357.80430068666698</v>
          </cell>
          <cell r="O21" t="str">
            <v>н/д</v>
          </cell>
          <cell r="P21">
            <v>100</v>
          </cell>
          <cell r="Q21" t="str">
            <v>н/д</v>
          </cell>
          <cell r="R21" t="str">
            <v>н/д</v>
          </cell>
          <cell r="S21">
            <v>60</v>
          </cell>
          <cell r="T21" t="str">
            <v>Ноты-21</v>
          </cell>
        </row>
        <row r="22">
          <cell r="A22" t="str">
            <v>KZ8EK2901996</v>
          </cell>
          <cell r="B22" t="str">
            <v>255/n</v>
          </cell>
          <cell r="C22">
            <v>36175</v>
          </cell>
          <cell r="D22">
            <v>36189</v>
          </cell>
          <cell r="E22">
            <v>14</v>
          </cell>
          <cell r="F22">
            <v>99.1</v>
          </cell>
          <cell r="G22">
            <v>99.1</v>
          </cell>
          <cell r="H22">
            <v>23.612512613521801</v>
          </cell>
          <cell r="I22">
            <v>300000000</v>
          </cell>
          <cell r="J22">
            <v>10867554</v>
          </cell>
          <cell r="K22">
            <v>1076717607.53</v>
          </cell>
          <cell r="L22">
            <v>8504913</v>
          </cell>
          <cell r="M22">
            <v>842837887.26999998</v>
          </cell>
          <cell r="N22">
            <v>358.90586917666701</v>
          </cell>
          <cell r="O22" t="str">
            <v>н/д</v>
          </cell>
          <cell r="P22">
            <v>100</v>
          </cell>
          <cell r="Q22" t="str">
            <v>н/д</v>
          </cell>
          <cell r="R22" t="str">
            <v>н/д</v>
          </cell>
          <cell r="S22">
            <v>60</v>
          </cell>
          <cell r="T22" t="str">
            <v>Ноты-14</v>
          </cell>
        </row>
        <row r="23">
          <cell r="A23" t="str">
            <v>KZ46L2207994</v>
          </cell>
          <cell r="B23" t="str">
            <v>99/6</v>
          </cell>
          <cell r="C23">
            <v>36178</v>
          </cell>
          <cell r="D23">
            <v>36363</v>
          </cell>
          <cell r="E23">
            <v>184</v>
          </cell>
          <cell r="F23">
            <v>89.13</v>
          </cell>
          <cell r="G23">
            <v>89.13</v>
          </cell>
          <cell r="H23">
            <v>24.3913384943341</v>
          </cell>
          <cell r="I23">
            <v>500000000</v>
          </cell>
          <cell r="J23">
            <v>6759783</v>
          </cell>
          <cell r="K23">
            <v>598652958.78999996</v>
          </cell>
          <cell r="L23">
            <v>5609783</v>
          </cell>
          <cell r="M23">
            <v>499999958.79000002</v>
          </cell>
          <cell r="N23">
            <v>119.730591758</v>
          </cell>
          <cell r="O23">
            <v>5</v>
          </cell>
          <cell r="P23">
            <v>100</v>
          </cell>
          <cell r="Q23" t="str">
            <v>н/д</v>
          </cell>
          <cell r="R23" t="str">
            <v>н/д</v>
          </cell>
          <cell r="S23">
            <v>50</v>
          </cell>
          <cell r="T23" t="str">
            <v>ГКО-6</v>
          </cell>
        </row>
        <row r="24">
          <cell r="A24" t="str">
            <v>KZ43L2204998</v>
          </cell>
          <cell r="B24" t="str">
            <v>221/3</v>
          </cell>
          <cell r="C24">
            <v>36179</v>
          </cell>
          <cell r="D24">
            <v>36272</v>
          </cell>
          <cell r="E24">
            <v>94</v>
          </cell>
          <cell r="F24">
            <v>94.34</v>
          </cell>
          <cell r="G24">
            <v>94.3</v>
          </cell>
          <cell r="H24">
            <v>23.998304006784</v>
          </cell>
          <cell r="I24">
            <v>700000000</v>
          </cell>
          <cell r="J24">
            <v>12306725</v>
          </cell>
          <cell r="K24">
            <v>1159366408.5799999</v>
          </cell>
          <cell r="L24">
            <v>9808592</v>
          </cell>
          <cell r="M24">
            <v>925321423.88999999</v>
          </cell>
          <cell r="N24">
            <v>165.623772654286</v>
          </cell>
          <cell r="O24">
            <v>7</v>
          </cell>
          <cell r="P24">
            <v>100</v>
          </cell>
          <cell r="Q24" t="str">
            <v>н/д</v>
          </cell>
          <cell r="R24" t="str">
            <v>н/д</v>
          </cell>
          <cell r="S24">
            <v>50</v>
          </cell>
          <cell r="T24" t="str">
            <v>ГКО-3</v>
          </cell>
        </row>
        <row r="25">
          <cell r="A25" t="str">
            <v>KZ95K2502997</v>
          </cell>
          <cell r="B25" t="str">
            <v>256/n</v>
          </cell>
          <cell r="C25">
            <v>36181</v>
          </cell>
          <cell r="D25">
            <v>36217</v>
          </cell>
          <cell r="E25">
            <v>35</v>
          </cell>
          <cell r="F25">
            <v>66.48</v>
          </cell>
          <cell r="G25" t="str">
            <v>н/д</v>
          </cell>
          <cell r="H25">
            <v>199.47</v>
          </cell>
          <cell r="I25">
            <v>300000000</v>
          </cell>
          <cell r="J25">
            <v>1779150</v>
          </cell>
          <cell r="K25">
            <v>118209800</v>
          </cell>
          <cell r="L25">
            <v>1107750</v>
          </cell>
          <cell r="M25">
            <v>73646000</v>
          </cell>
          <cell r="N25">
            <v>168.9</v>
          </cell>
          <cell r="O25">
            <v>10</v>
          </cell>
          <cell r="P25">
            <v>100</v>
          </cell>
          <cell r="Q25" t="str">
            <v>н/д</v>
          </cell>
          <cell r="R25" t="str">
            <v>н/д</v>
          </cell>
          <cell r="S25">
            <v>60</v>
          </cell>
          <cell r="T25" t="str">
            <v>Ноты-35</v>
          </cell>
        </row>
        <row r="26">
          <cell r="A26" t="str">
            <v>KZ8LK1202995</v>
          </cell>
          <cell r="B26" t="str">
            <v>257/n</v>
          </cell>
          <cell r="C26">
            <v>36181</v>
          </cell>
          <cell r="D26">
            <v>36203</v>
          </cell>
          <cell r="E26">
            <v>21</v>
          </cell>
          <cell r="F26">
            <v>98.65</v>
          </cell>
          <cell r="G26">
            <v>98.64</v>
          </cell>
          <cell r="H26">
            <v>23.720223010643601</v>
          </cell>
          <cell r="I26">
            <v>300000000</v>
          </cell>
          <cell r="J26">
            <v>7354614</v>
          </cell>
          <cell r="K26" t="str">
            <v>н/д</v>
          </cell>
          <cell r="L26">
            <v>7742985.6926507903</v>
          </cell>
          <cell r="M26">
            <v>763845538.58000004</v>
          </cell>
          <cell r="N26" t="str">
            <v>н/д</v>
          </cell>
          <cell r="O26" t="str">
            <v>н/д</v>
          </cell>
          <cell r="P26">
            <v>100</v>
          </cell>
          <cell r="Q26" t="str">
            <v>н/д</v>
          </cell>
          <cell r="R26" t="str">
            <v>н/д</v>
          </cell>
          <cell r="S26">
            <v>60</v>
          </cell>
          <cell r="T26" t="str">
            <v>Ноты-21</v>
          </cell>
        </row>
        <row r="27">
          <cell r="A27" t="str">
            <v>KZ8EK0502994</v>
          </cell>
          <cell r="B27" t="str">
            <v>258/n</v>
          </cell>
          <cell r="C27">
            <v>36182</v>
          </cell>
          <cell r="D27">
            <v>36196</v>
          </cell>
          <cell r="E27">
            <v>14</v>
          </cell>
          <cell r="F27">
            <v>99.1</v>
          </cell>
          <cell r="G27">
            <v>99.07</v>
          </cell>
          <cell r="H27">
            <v>23.612512613521801</v>
          </cell>
          <cell r="I27">
            <v>300000000</v>
          </cell>
          <cell r="J27">
            <v>8728411</v>
          </cell>
          <cell r="K27">
            <v>864750410.44000006</v>
          </cell>
          <cell r="L27">
            <v>7018411</v>
          </cell>
          <cell r="M27">
            <v>695513523.00999999</v>
          </cell>
          <cell r="N27">
            <v>288.25013681333297</v>
          </cell>
          <cell r="O27" t="str">
            <v>н/д</v>
          </cell>
          <cell r="P27">
            <v>100</v>
          </cell>
          <cell r="Q27" t="str">
            <v>н/д</v>
          </cell>
          <cell r="R27" t="str">
            <v>н/д</v>
          </cell>
          <cell r="S27">
            <v>60</v>
          </cell>
          <cell r="T27" t="str">
            <v>Ноты-14</v>
          </cell>
        </row>
        <row r="28">
          <cell r="A28" t="str">
            <v>KZ46L2907999</v>
          </cell>
          <cell r="B28" t="str">
            <v>100/6</v>
          </cell>
          <cell r="C28">
            <v>36185</v>
          </cell>
          <cell r="D28">
            <v>36370</v>
          </cell>
          <cell r="E28">
            <v>184</v>
          </cell>
          <cell r="F28">
            <v>89</v>
          </cell>
          <cell r="G28">
            <v>89</v>
          </cell>
          <cell r="H28">
            <v>24.7191011235955</v>
          </cell>
          <cell r="I28">
            <v>400000000</v>
          </cell>
          <cell r="J28">
            <v>1511798</v>
          </cell>
          <cell r="K28">
            <v>131687000.22</v>
          </cell>
          <cell r="L28">
            <v>561798</v>
          </cell>
          <cell r="M28">
            <v>50000000.219999999</v>
          </cell>
          <cell r="N28">
            <v>32.921750054999997</v>
          </cell>
          <cell r="O28">
            <v>5</v>
          </cell>
          <cell r="P28">
            <v>100</v>
          </cell>
          <cell r="Q28" t="str">
            <v>н/д</v>
          </cell>
          <cell r="R28" t="str">
            <v>н/д</v>
          </cell>
          <cell r="S28">
            <v>50</v>
          </cell>
          <cell r="T28" t="str">
            <v>ГКО-6</v>
          </cell>
        </row>
        <row r="29">
          <cell r="A29" t="str">
            <v>KZ43L2904993</v>
          </cell>
          <cell r="B29" t="str">
            <v>222/3</v>
          </cell>
          <cell r="C29">
            <v>36186</v>
          </cell>
          <cell r="D29">
            <v>36279</v>
          </cell>
          <cell r="E29">
            <v>94</v>
          </cell>
          <cell r="F29">
            <v>94.34</v>
          </cell>
          <cell r="G29">
            <v>94.31</v>
          </cell>
          <cell r="H29">
            <v>23.998304006784</v>
          </cell>
          <cell r="I29">
            <v>500000000</v>
          </cell>
          <cell r="J29">
            <v>10619949</v>
          </cell>
          <cell r="K29">
            <v>1000582160.74</v>
          </cell>
          <cell r="L29">
            <v>7151878</v>
          </cell>
          <cell r="M29">
            <v>674679904.51999998</v>
          </cell>
          <cell r="N29">
            <v>200.116432148</v>
          </cell>
          <cell r="O29">
            <v>9</v>
          </cell>
          <cell r="P29">
            <v>100</v>
          </cell>
          <cell r="Q29" t="str">
            <v>н/д</v>
          </cell>
          <cell r="R29" t="str">
            <v>н/д</v>
          </cell>
          <cell r="S29">
            <v>50</v>
          </cell>
          <cell r="T29" t="str">
            <v>ГКО-3</v>
          </cell>
        </row>
        <row r="30">
          <cell r="A30" t="str">
            <v>KZ8SK2502992</v>
          </cell>
          <cell r="B30" t="str">
            <v>259/n</v>
          </cell>
          <cell r="C30">
            <v>36187</v>
          </cell>
          <cell r="D30">
            <v>36216</v>
          </cell>
          <cell r="E30">
            <v>28</v>
          </cell>
          <cell r="F30">
            <v>98.19</v>
          </cell>
          <cell r="G30">
            <v>98.18</v>
          </cell>
          <cell r="H30">
            <v>23.963743762093898</v>
          </cell>
          <cell r="I30">
            <v>300000000</v>
          </cell>
          <cell r="J30">
            <v>8880241</v>
          </cell>
          <cell r="K30">
            <v>871672319.63999999</v>
          </cell>
          <cell r="L30">
            <v>5878535</v>
          </cell>
          <cell r="M30">
            <v>577210351.64999998</v>
          </cell>
          <cell r="N30">
            <v>290.55743988</v>
          </cell>
          <cell r="O30" t="str">
            <v>н/д</v>
          </cell>
          <cell r="P30">
            <v>100</v>
          </cell>
          <cell r="Q30" t="str">
            <v>н/д</v>
          </cell>
          <cell r="R30" t="str">
            <v>н/д</v>
          </cell>
          <cell r="S30">
            <v>60</v>
          </cell>
          <cell r="T30" t="str">
            <v>Ноты-28</v>
          </cell>
        </row>
        <row r="31">
          <cell r="A31" t="str">
            <v>KZ8LK1902990</v>
          </cell>
          <cell r="B31" t="str">
            <v>260/n</v>
          </cell>
          <cell r="C31">
            <v>36188</v>
          </cell>
          <cell r="D31">
            <v>36210</v>
          </cell>
          <cell r="E31">
            <v>21</v>
          </cell>
          <cell r="F31">
            <v>98.64</v>
          </cell>
          <cell r="G31">
            <v>98.64</v>
          </cell>
          <cell r="H31">
            <v>23.898350905650201</v>
          </cell>
          <cell r="I31">
            <v>300000000</v>
          </cell>
          <cell r="J31">
            <v>9763025</v>
          </cell>
          <cell r="K31">
            <v>962783763.86000001</v>
          </cell>
          <cell r="L31">
            <v>6241075</v>
          </cell>
          <cell r="M31">
            <v>615622177.36000001</v>
          </cell>
          <cell r="N31">
            <v>320.92792128666702</v>
          </cell>
          <cell r="O31" t="str">
            <v>н/д</v>
          </cell>
          <cell r="P31">
            <v>100</v>
          </cell>
          <cell r="Q31" t="str">
            <v>н/д</v>
          </cell>
          <cell r="R31" t="str">
            <v>н/д</v>
          </cell>
          <cell r="S31">
            <v>60</v>
          </cell>
          <cell r="T31" t="str">
            <v>Ноты-21</v>
          </cell>
        </row>
        <row r="32">
          <cell r="A32" t="str">
            <v>KZ8EK1202990</v>
          </cell>
          <cell r="B32" t="str">
            <v>261/n</v>
          </cell>
          <cell r="C32">
            <v>36189</v>
          </cell>
          <cell r="D32">
            <v>36203</v>
          </cell>
          <cell r="E32">
            <v>14</v>
          </cell>
          <cell r="F32">
            <v>99.13</v>
          </cell>
          <cell r="G32">
            <v>99.1</v>
          </cell>
          <cell r="H32">
            <v>22.818521133864699</v>
          </cell>
          <cell r="I32">
            <v>300000000</v>
          </cell>
          <cell r="J32">
            <v>15063364</v>
          </cell>
          <cell r="K32">
            <v>1492881280.3399999</v>
          </cell>
          <cell r="L32">
            <v>10351842</v>
          </cell>
          <cell r="M32">
            <v>1026169418.42</v>
          </cell>
          <cell r="N32">
            <v>497.627093446667</v>
          </cell>
          <cell r="O32" t="str">
            <v>н/д</v>
          </cell>
          <cell r="P32">
            <v>100</v>
          </cell>
          <cell r="Q32" t="str">
            <v>н/д</v>
          </cell>
          <cell r="R32" t="str">
            <v>н/д</v>
          </cell>
          <cell r="S32">
            <v>60</v>
          </cell>
          <cell r="T32" t="str">
            <v>Ноты-14</v>
          </cell>
        </row>
        <row r="33">
          <cell r="A33" t="str">
            <v>KZ46L0508997</v>
          </cell>
          <cell r="B33" t="str">
            <v>101/6</v>
          </cell>
          <cell r="C33">
            <v>36192</v>
          </cell>
          <cell r="D33">
            <v>36377</v>
          </cell>
          <cell r="E33">
            <v>184</v>
          </cell>
          <cell r="F33">
            <v>89.01</v>
          </cell>
          <cell r="G33">
            <v>89.01</v>
          </cell>
          <cell r="H33">
            <v>24.693854623076</v>
          </cell>
          <cell r="I33">
            <v>400000000</v>
          </cell>
          <cell r="J33">
            <v>4904489</v>
          </cell>
          <cell r="K33">
            <v>434438715.88999999</v>
          </cell>
          <cell r="L33">
            <v>4044489</v>
          </cell>
          <cell r="M33">
            <v>359999965.88999999</v>
          </cell>
          <cell r="N33">
            <v>108.60967897250001</v>
          </cell>
          <cell r="O33">
            <v>4</v>
          </cell>
          <cell r="P33">
            <v>100</v>
          </cell>
          <cell r="Q33" t="str">
            <v>н/д</v>
          </cell>
          <cell r="R33" t="str">
            <v>н/д</v>
          </cell>
          <cell r="S33">
            <v>50</v>
          </cell>
          <cell r="T33" t="str">
            <v>ГКО-6</v>
          </cell>
        </row>
        <row r="34">
          <cell r="A34" t="str">
            <v>KZ43L0605998</v>
          </cell>
          <cell r="B34" t="str">
            <v>223/3</v>
          </cell>
          <cell r="C34">
            <v>36193</v>
          </cell>
          <cell r="D34">
            <v>36286</v>
          </cell>
          <cell r="E34">
            <v>94</v>
          </cell>
          <cell r="F34">
            <v>94.35</v>
          </cell>
          <cell r="G34">
            <v>94.33</v>
          </cell>
          <cell r="H34">
            <v>23.953365129835699</v>
          </cell>
          <cell r="I34">
            <v>600000000</v>
          </cell>
          <cell r="J34">
            <v>8851808</v>
          </cell>
          <cell r="K34">
            <v>834050184.69000006</v>
          </cell>
          <cell r="L34">
            <v>4991087</v>
          </cell>
          <cell r="M34">
            <v>470902809.97000003</v>
          </cell>
          <cell r="N34">
            <v>139.00836411500001</v>
          </cell>
          <cell r="O34">
            <v>11</v>
          </cell>
          <cell r="P34">
            <v>100</v>
          </cell>
          <cell r="Q34" t="str">
            <v>н/д</v>
          </cell>
          <cell r="R34" t="str">
            <v>н/д</v>
          </cell>
          <cell r="S34">
            <v>50</v>
          </cell>
          <cell r="T34" t="str">
            <v>ГКО-3</v>
          </cell>
        </row>
        <row r="35">
          <cell r="A35" t="str">
            <v>KZ95K1103995</v>
          </cell>
          <cell r="B35" t="str">
            <v>262/n</v>
          </cell>
          <cell r="C35">
            <v>36194</v>
          </cell>
          <cell r="D35">
            <v>36230</v>
          </cell>
          <cell r="E35">
            <v>35</v>
          </cell>
          <cell r="F35">
            <v>97.78</v>
          </cell>
          <cell r="G35">
            <v>97.7</v>
          </cell>
          <cell r="H35">
            <v>23.612190632031101</v>
          </cell>
          <cell r="I35">
            <v>300000000</v>
          </cell>
          <cell r="J35">
            <v>10529523</v>
          </cell>
          <cell r="K35">
            <v>1029476599.29</v>
          </cell>
          <cell r="L35">
            <v>9740723</v>
          </cell>
          <cell r="M35">
            <v>952436376.28999996</v>
          </cell>
          <cell r="N35">
            <v>343.15886642999999</v>
          </cell>
          <cell r="O35" t="str">
            <v>н/д</v>
          </cell>
          <cell r="P35">
            <v>100</v>
          </cell>
          <cell r="Q35" t="str">
            <v>н/д</v>
          </cell>
          <cell r="R35" t="str">
            <v>н/д</v>
          </cell>
          <cell r="S35">
            <v>60</v>
          </cell>
          <cell r="T35" t="str">
            <v>Ноты-35</v>
          </cell>
        </row>
        <row r="36">
          <cell r="A36" t="str">
            <v>KZ8SK0503992</v>
          </cell>
          <cell r="B36" t="str">
            <v>263/n</v>
          </cell>
          <cell r="C36">
            <v>36195</v>
          </cell>
          <cell r="D36">
            <v>36224</v>
          </cell>
          <cell r="E36">
            <v>28</v>
          </cell>
          <cell r="F36">
            <v>98.19</v>
          </cell>
          <cell r="G36">
            <v>98.18</v>
          </cell>
          <cell r="H36">
            <v>23.963743762093898</v>
          </cell>
          <cell r="I36">
            <v>300000000</v>
          </cell>
          <cell r="J36">
            <v>12409120</v>
          </cell>
          <cell r="K36">
            <v>1218168492.3</v>
          </cell>
          <cell r="L36">
            <v>7097235</v>
          </cell>
          <cell r="M36">
            <v>696876736.26999998</v>
          </cell>
          <cell r="N36">
            <v>406.05616409999999</v>
          </cell>
          <cell r="O36" t="str">
            <v>н/д</v>
          </cell>
          <cell r="P36">
            <v>100</v>
          </cell>
          <cell r="Q36" t="str">
            <v>н/д</v>
          </cell>
          <cell r="R36" t="str">
            <v>н/д</v>
          </cell>
          <cell r="S36">
            <v>60</v>
          </cell>
          <cell r="T36" t="str">
            <v>Ноты-28</v>
          </cell>
        </row>
        <row r="37">
          <cell r="A37" t="str">
            <v>KZ8EK1902995</v>
          </cell>
          <cell r="B37" t="str">
            <v>264/n</v>
          </cell>
          <cell r="C37">
            <v>36196</v>
          </cell>
          <cell r="D37">
            <v>36210</v>
          </cell>
          <cell r="E37">
            <v>14</v>
          </cell>
          <cell r="F37">
            <v>99.12</v>
          </cell>
          <cell r="G37">
            <v>99.11</v>
          </cell>
          <cell r="H37">
            <v>23.083131557707699</v>
          </cell>
          <cell r="I37">
            <v>300000000</v>
          </cell>
          <cell r="J37">
            <v>9069870</v>
          </cell>
          <cell r="K37">
            <v>898805677</v>
          </cell>
          <cell r="L37">
            <v>6638146</v>
          </cell>
          <cell r="M37">
            <v>657973031.51999998</v>
          </cell>
          <cell r="N37">
            <v>299.60189233333301</v>
          </cell>
          <cell r="O37" t="str">
            <v>н/д</v>
          </cell>
          <cell r="P37">
            <v>100</v>
          </cell>
          <cell r="Q37" t="str">
            <v>н/д</v>
          </cell>
          <cell r="R37" t="str">
            <v>н/д</v>
          </cell>
          <cell r="S37">
            <v>60</v>
          </cell>
          <cell r="T37" t="str">
            <v>Ноты-14</v>
          </cell>
        </row>
        <row r="38">
          <cell r="A38" t="str">
            <v>KZ46L1208993</v>
          </cell>
          <cell r="B38" t="str">
            <v>102/6</v>
          </cell>
          <cell r="C38">
            <v>36199</v>
          </cell>
          <cell r="D38">
            <v>36384</v>
          </cell>
          <cell r="E38">
            <v>184</v>
          </cell>
          <cell r="F38">
            <v>89.01</v>
          </cell>
          <cell r="G38">
            <v>88.87</v>
          </cell>
          <cell r="H38">
            <v>24.693854623076</v>
          </cell>
          <cell r="I38">
            <v>400000000</v>
          </cell>
          <cell r="J38">
            <v>6772308</v>
          </cell>
          <cell r="K38">
            <v>600760462</v>
          </cell>
          <cell r="L38">
            <v>5762308</v>
          </cell>
          <cell r="M38">
            <v>512886912</v>
          </cell>
          <cell r="N38">
            <v>150.19011549999999</v>
          </cell>
          <cell r="O38">
            <v>5</v>
          </cell>
          <cell r="P38">
            <v>100</v>
          </cell>
          <cell r="Q38" t="str">
            <v>н/д</v>
          </cell>
          <cell r="R38" t="str">
            <v>н/д</v>
          </cell>
          <cell r="S38">
            <v>50</v>
          </cell>
          <cell r="T38" t="str">
            <v>ГКО-6</v>
          </cell>
        </row>
        <row r="39">
          <cell r="A39" t="str">
            <v>KZ43L1305994</v>
          </cell>
          <cell r="B39" t="str">
            <v>224/3</v>
          </cell>
          <cell r="C39">
            <v>36200</v>
          </cell>
          <cell r="D39">
            <v>36293</v>
          </cell>
          <cell r="E39">
            <v>94</v>
          </cell>
          <cell r="F39">
            <v>94.35</v>
          </cell>
          <cell r="G39">
            <v>94.35</v>
          </cell>
          <cell r="H39">
            <v>23.953365129835699</v>
          </cell>
          <cell r="I39">
            <v>500000000</v>
          </cell>
          <cell r="J39">
            <v>6076171</v>
          </cell>
          <cell r="K39">
            <v>572022744.55999994</v>
          </cell>
          <cell r="L39">
            <v>755931</v>
          </cell>
          <cell r="M39">
            <v>71322238.760000005</v>
          </cell>
          <cell r="N39">
            <v>114.404548912</v>
          </cell>
          <cell r="O39">
            <v>10</v>
          </cell>
          <cell r="P39">
            <v>100</v>
          </cell>
          <cell r="Q39" t="str">
            <v>н/д</v>
          </cell>
          <cell r="R39" t="str">
            <v>н/д</v>
          </cell>
          <cell r="S39">
            <v>50</v>
          </cell>
          <cell r="T39" t="str">
            <v>ГКО-3</v>
          </cell>
        </row>
        <row r="40">
          <cell r="A40" t="str">
            <v>KZ8EK2502992</v>
          </cell>
          <cell r="B40" t="str">
            <v>265/n</v>
          </cell>
          <cell r="C40">
            <v>36201</v>
          </cell>
          <cell r="D40">
            <v>36216</v>
          </cell>
          <cell r="E40">
            <v>14</v>
          </cell>
          <cell r="F40">
            <v>99.13</v>
          </cell>
          <cell r="G40">
            <v>99.11</v>
          </cell>
          <cell r="H40">
            <v>22.818521133864699</v>
          </cell>
          <cell r="I40">
            <v>300000000</v>
          </cell>
          <cell r="J40">
            <v>5584611</v>
          </cell>
          <cell r="K40">
            <v>553374715.5</v>
          </cell>
          <cell r="L40">
            <v>4167109</v>
          </cell>
          <cell r="M40">
            <v>413076657.30000001</v>
          </cell>
          <cell r="N40">
            <v>184.45823849999999</v>
          </cell>
          <cell r="O40" t="str">
            <v>н/д</v>
          </cell>
          <cell r="P40">
            <v>100</v>
          </cell>
          <cell r="Q40" t="str">
            <v>н/д</v>
          </cell>
          <cell r="R40" t="str">
            <v>н/д</v>
          </cell>
          <cell r="S40">
            <v>60</v>
          </cell>
          <cell r="T40" t="str">
            <v>Ноты-14</v>
          </cell>
        </row>
        <row r="41">
          <cell r="A41" t="str">
            <v>KZ95K1903998</v>
          </cell>
          <cell r="B41" t="str">
            <v>266/n</v>
          </cell>
          <cell r="C41">
            <v>36202</v>
          </cell>
          <cell r="D41">
            <v>36238</v>
          </cell>
          <cell r="E41">
            <v>35</v>
          </cell>
          <cell r="F41">
            <v>97.77</v>
          </cell>
          <cell r="G41">
            <v>97.76</v>
          </cell>
          <cell r="H41">
            <v>23.720977805052701</v>
          </cell>
          <cell r="I41">
            <v>300000000</v>
          </cell>
          <cell r="J41">
            <v>13730152</v>
          </cell>
          <cell r="K41">
            <v>1341970413.6900001</v>
          </cell>
          <cell r="L41">
            <v>7672607</v>
          </cell>
          <cell r="M41">
            <v>750150486.38999999</v>
          </cell>
          <cell r="N41">
            <v>447.32347123</v>
          </cell>
          <cell r="O41" t="str">
            <v>н/д</v>
          </cell>
          <cell r="P41">
            <v>100</v>
          </cell>
          <cell r="Q41" t="str">
            <v>н/д</v>
          </cell>
          <cell r="R41" t="str">
            <v>н/д</v>
          </cell>
          <cell r="S41">
            <v>60</v>
          </cell>
          <cell r="T41" t="str">
            <v>Ноты-35</v>
          </cell>
        </row>
        <row r="42">
          <cell r="A42" t="str">
            <v>KZ96K2603991</v>
          </cell>
          <cell r="B42" t="str">
            <v>267/n</v>
          </cell>
          <cell r="C42">
            <v>36203</v>
          </cell>
          <cell r="D42">
            <v>36245</v>
          </cell>
          <cell r="E42">
            <v>42</v>
          </cell>
          <cell r="F42">
            <v>97.33</v>
          </cell>
          <cell r="G42">
            <v>97.31</v>
          </cell>
          <cell r="H42">
            <v>23.774786807767398</v>
          </cell>
          <cell r="I42">
            <v>300000000</v>
          </cell>
          <cell r="J42">
            <v>8801196</v>
          </cell>
          <cell r="K42">
            <v>856193206.63</v>
          </cell>
          <cell r="L42">
            <v>5879336</v>
          </cell>
          <cell r="M42">
            <v>572239873.63</v>
          </cell>
          <cell r="N42">
            <v>285.397735543333</v>
          </cell>
          <cell r="O42" t="str">
            <v>н/д</v>
          </cell>
          <cell r="P42">
            <v>100</v>
          </cell>
          <cell r="Q42" t="str">
            <v>н/д</v>
          </cell>
          <cell r="R42" t="str">
            <v>н/д</v>
          </cell>
          <cell r="S42">
            <v>60</v>
          </cell>
          <cell r="T42" t="str">
            <v>Ноты-42</v>
          </cell>
        </row>
        <row r="43">
          <cell r="A43" t="str">
            <v>KZ46L1908998</v>
          </cell>
          <cell r="B43" t="str">
            <v>103/6</v>
          </cell>
          <cell r="C43">
            <v>36206</v>
          </cell>
          <cell r="D43">
            <v>36391</v>
          </cell>
          <cell r="E43">
            <v>184</v>
          </cell>
          <cell r="F43">
            <v>89.01</v>
          </cell>
          <cell r="G43">
            <v>88.89</v>
          </cell>
          <cell r="H43">
            <v>24.693854623076</v>
          </cell>
          <cell r="I43">
            <v>400000000</v>
          </cell>
          <cell r="J43">
            <v>6704450</v>
          </cell>
          <cell r="K43">
            <v>595176597.75</v>
          </cell>
          <cell r="L43">
            <v>5754450</v>
          </cell>
          <cell r="M43">
            <v>512186097.75</v>
          </cell>
          <cell r="N43">
            <v>148.79414943750001</v>
          </cell>
          <cell r="O43">
            <v>6</v>
          </cell>
          <cell r="P43">
            <v>100</v>
          </cell>
          <cell r="Q43" t="str">
            <v>н/д</v>
          </cell>
          <cell r="R43" t="str">
            <v>н/д</v>
          </cell>
          <cell r="S43">
            <v>50</v>
          </cell>
          <cell r="T43" t="str">
            <v>ГКО-6</v>
          </cell>
        </row>
        <row r="44">
          <cell r="A44" t="str">
            <v>KZ43L2005999</v>
          </cell>
          <cell r="B44" t="str">
            <v>225/3</v>
          </cell>
          <cell r="C44">
            <v>36207</v>
          </cell>
          <cell r="D44">
            <v>36300</v>
          </cell>
          <cell r="E44">
            <v>94</v>
          </cell>
          <cell r="F44">
            <v>94.35</v>
          </cell>
          <cell r="G44">
            <v>94.31</v>
          </cell>
          <cell r="H44">
            <v>23.953365129835699</v>
          </cell>
          <cell r="I44">
            <v>600000000</v>
          </cell>
          <cell r="J44">
            <v>11695051</v>
          </cell>
          <cell r="K44">
            <v>1102810013.29</v>
          </cell>
          <cell r="L44">
            <v>9699708</v>
          </cell>
          <cell r="M44">
            <v>915127069.44000006</v>
          </cell>
          <cell r="N44">
            <v>183.80166888166701</v>
          </cell>
          <cell r="O44">
            <v>10</v>
          </cell>
          <cell r="P44">
            <v>100</v>
          </cell>
          <cell r="Q44" t="str">
            <v>н/д</v>
          </cell>
          <cell r="R44" t="str">
            <v>н/д</v>
          </cell>
          <cell r="S44">
            <v>50</v>
          </cell>
          <cell r="T44" t="str">
            <v>ГКО-3</v>
          </cell>
        </row>
        <row r="45">
          <cell r="A45" t="str">
            <v>KZ8SK1803995</v>
          </cell>
          <cell r="B45" t="str">
            <v>268/n</v>
          </cell>
          <cell r="C45">
            <v>36208</v>
          </cell>
          <cell r="D45">
            <v>36237</v>
          </cell>
          <cell r="E45">
            <v>28</v>
          </cell>
          <cell r="F45">
            <v>98.2</v>
          </cell>
          <cell r="G45">
            <v>98.19</v>
          </cell>
          <cell r="H45">
            <v>23.8289205702647</v>
          </cell>
          <cell r="I45">
            <v>300000000</v>
          </cell>
          <cell r="J45">
            <v>6897436</v>
          </cell>
          <cell r="K45">
            <v>677046220.08000004</v>
          </cell>
          <cell r="L45">
            <v>4620372</v>
          </cell>
          <cell r="M45">
            <v>453713111.39999998</v>
          </cell>
          <cell r="N45">
            <v>225.68207336</v>
          </cell>
          <cell r="O45" t="str">
            <v>н/д</v>
          </cell>
          <cell r="P45">
            <v>100</v>
          </cell>
          <cell r="Q45" t="str">
            <v>н/д</v>
          </cell>
          <cell r="R45" t="str">
            <v>н/д</v>
          </cell>
          <cell r="S45">
            <v>60</v>
          </cell>
          <cell r="T45" t="str">
            <v>Ноты-28</v>
          </cell>
        </row>
        <row r="46">
          <cell r="A46" t="str">
            <v>KZ96K0204990</v>
          </cell>
          <cell r="B46" t="str">
            <v>269/n</v>
          </cell>
          <cell r="C46">
            <v>36209</v>
          </cell>
          <cell r="D46">
            <v>36252</v>
          </cell>
          <cell r="E46">
            <v>42</v>
          </cell>
          <cell r="F46">
            <v>97.31</v>
          </cell>
          <cell r="G46">
            <v>97.28</v>
          </cell>
          <cell r="H46">
            <v>23.957798102284801</v>
          </cell>
          <cell r="I46">
            <v>300000000</v>
          </cell>
          <cell r="J46">
            <v>7450825</v>
          </cell>
          <cell r="K46">
            <v>724826310.45000005</v>
          </cell>
          <cell r="L46">
            <v>5898760.1752132401</v>
          </cell>
          <cell r="M46">
            <v>574008352.64999998</v>
          </cell>
          <cell r="N46">
            <v>241.60877015</v>
          </cell>
          <cell r="O46" t="str">
            <v>н/д</v>
          </cell>
          <cell r="P46">
            <v>100</v>
          </cell>
          <cell r="S46">
            <v>60</v>
          </cell>
          <cell r="T46" t="str">
            <v>Ноты-42</v>
          </cell>
        </row>
        <row r="47">
          <cell r="A47" t="str">
            <v>KZ8EK0503992</v>
          </cell>
          <cell r="B47" t="str">
            <v>270/n</v>
          </cell>
          <cell r="C47">
            <v>36210</v>
          </cell>
          <cell r="D47">
            <v>36224</v>
          </cell>
          <cell r="E47">
            <v>14</v>
          </cell>
          <cell r="F47">
            <v>99.13</v>
          </cell>
          <cell r="G47">
            <v>99.13</v>
          </cell>
          <cell r="H47">
            <v>22.818521133864699</v>
          </cell>
          <cell r="I47">
            <v>300000000</v>
          </cell>
          <cell r="J47">
            <v>17624833</v>
          </cell>
          <cell r="K47">
            <v>1746646056.72</v>
          </cell>
          <cell r="L47">
            <v>9825149</v>
          </cell>
          <cell r="M47">
            <v>973967020.37</v>
          </cell>
          <cell r="N47">
            <v>582.21535224000002</v>
          </cell>
          <cell r="O47" t="str">
            <v>н/д</v>
          </cell>
          <cell r="P47">
            <v>100</v>
          </cell>
          <cell r="Q47" t="str">
            <v>н/д</v>
          </cell>
          <cell r="R47" t="str">
            <v>н/д</v>
          </cell>
          <cell r="S47">
            <v>60</v>
          </cell>
          <cell r="T47" t="str">
            <v>Ноты-14</v>
          </cell>
        </row>
        <row r="48">
          <cell r="A48" t="str">
            <v>KZ46L2608993</v>
          </cell>
          <cell r="B48" t="str">
            <v>104/6</v>
          </cell>
          <cell r="C48">
            <v>36213</v>
          </cell>
          <cell r="D48">
            <v>36398</v>
          </cell>
          <cell r="E48">
            <v>184</v>
          </cell>
          <cell r="F48">
            <v>89.01</v>
          </cell>
          <cell r="G48">
            <v>89</v>
          </cell>
          <cell r="H48">
            <v>24.693854623076</v>
          </cell>
          <cell r="I48">
            <v>400000000</v>
          </cell>
          <cell r="J48">
            <v>6063641</v>
          </cell>
          <cell r="K48">
            <v>537188549</v>
          </cell>
          <cell r="L48">
            <v>3763641</v>
          </cell>
          <cell r="M48">
            <v>335000049</v>
          </cell>
          <cell r="N48">
            <v>134.29713724999999</v>
          </cell>
          <cell r="O48">
            <v>5</v>
          </cell>
          <cell r="P48">
            <v>100</v>
          </cell>
          <cell r="Q48" t="str">
            <v>н/д</v>
          </cell>
          <cell r="R48" t="str">
            <v>н/д</v>
          </cell>
          <cell r="S48">
            <v>50</v>
          </cell>
          <cell r="T48" t="str">
            <v>ГКО-6</v>
          </cell>
        </row>
        <row r="49">
          <cell r="A49" t="str">
            <v>KZ43L2705994</v>
          </cell>
          <cell r="B49" t="str">
            <v>226/3</v>
          </cell>
          <cell r="C49">
            <v>36214</v>
          </cell>
          <cell r="D49">
            <v>36307</v>
          </cell>
          <cell r="E49">
            <v>94</v>
          </cell>
          <cell r="F49">
            <v>94.35</v>
          </cell>
          <cell r="G49">
            <v>94.33</v>
          </cell>
          <cell r="H49">
            <v>23.953365129835699</v>
          </cell>
          <cell r="I49">
            <v>600000000</v>
          </cell>
          <cell r="J49">
            <v>11050506</v>
          </cell>
          <cell r="K49">
            <v>1041579505.04</v>
          </cell>
          <cell r="L49">
            <v>7156606</v>
          </cell>
          <cell r="M49">
            <v>675221614.03999996</v>
          </cell>
          <cell r="N49">
            <v>173.59658417333301</v>
          </cell>
          <cell r="O49">
            <v>10</v>
          </cell>
          <cell r="P49">
            <v>100</v>
          </cell>
          <cell r="Q49" t="str">
            <v>н/д</v>
          </cell>
          <cell r="R49" t="str">
            <v>н/д</v>
          </cell>
          <cell r="S49">
            <v>50</v>
          </cell>
          <cell r="T49" t="str">
            <v>ГКО-3</v>
          </cell>
        </row>
        <row r="50">
          <cell r="A50" t="str">
            <v>KZ8SK2503990</v>
          </cell>
          <cell r="B50" t="str">
            <v>271/n</v>
          </cell>
          <cell r="C50">
            <v>36215</v>
          </cell>
          <cell r="D50">
            <v>36244</v>
          </cell>
          <cell r="E50">
            <v>28</v>
          </cell>
          <cell r="F50">
            <v>98.2</v>
          </cell>
          <cell r="G50">
            <v>98.2</v>
          </cell>
          <cell r="H50">
            <v>23.8289205702647</v>
          </cell>
          <cell r="I50">
            <v>300000000</v>
          </cell>
          <cell r="J50">
            <v>10879938</v>
          </cell>
          <cell r="K50">
            <v>1067771480.09</v>
          </cell>
          <cell r="L50">
            <v>5132217</v>
          </cell>
          <cell r="M50">
            <v>503983763</v>
          </cell>
          <cell r="N50">
            <v>355.92382669666699</v>
          </cell>
          <cell r="O50" t="str">
            <v>н/д</v>
          </cell>
          <cell r="P50">
            <v>100</v>
          </cell>
          <cell r="Q50" t="str">
            <v>н/д</v>
          </cell>
          <cell r="R50" t="str">
            <v>н/д</v>
          </cell>
          <cell r="S50">
            <v>60</v>
          </cell>
          <cell r="T50" t="str">
            <v>Ноты-28</v>
          </cell>
        </row>
        <row r="51">
          <cell r="A51" t="str">
            <v>KZ95K0204992</v>
          </cell>
          <cell r="B51" t="str">
            <v>272/n</v>
          </cell>
          <cell r="C51">
            <v>36216</v>
          </cell>
          <cell r="D51">
            <v>36252</v>
          </cell>
          <cell r="E51">
            <v>35</v>
          </cell>
          <cell r="F51">
            <v>97.76</v>
          </cell>
          <cell r="G51">
            <v>97.75</v>
          </cell>
          <cell r="H51">
            <v>23.829787234042499</v>
          </cell>
          <cell r="I51">
            <v>300000000</v>
          </cell>
          <cell r="J51">
            <v>3577074</v>
          </cell>
          <cell r="K51">
            <v>348335520.72000003</v>
          </cell>
          <cell r="L51">
            <v>1590162</v>
          </cell>
          <cell r="M51">
            <v>155452502.62</v>
          </cell>
          <cell r="N51">
            <v>116.11184024000001</v>
          </cell>
          <cell r="O51" t="str">
            <v>н/д</v>
          </cell>
          <cell r="P51">
            <v>100</v>
          </cell>
          <cell r="S51">
            <v>60</v>
          </cell>
          <cell r="T51" t="str">
            <v>Ноты-35</v>
          </cell>
        </row>
        <row r="52">
          <cell r="A52" t="str">
            <v>KZ97K1604998</v>
          </cell>
          <cell r="B52" t="str">
            <v>273/n</v>
          </cell>
          <cell r="C52">
            <v>36217</v>
          </cell>
          <cell r="D52">
            <v>36266</v>
          </cell>
          <cell r="E52">
            <v>49</v>
          </cell>
          <cell r="F52">
            <v>96.88</v>
          </cell>
          <cell r="G52">
            <v>96.88</v>
          </cell>
          <cell r="H52">
            <v>23.9235578624514</v>
          </cell>
          <cell r="I52">
            <v>300000000</v>
          </cell>
          <cell r="J52">
            <v>3550022</v>
          </cell>
          <cell r="K52">
            <v>343180756.80000001</v>
          </cell>
          <cell r="L52">
            <v>1180110</v>
          </cell>
          <cell r="M52">
            <v>114329056.8</v>
          </cell>
          <cell r="N52">
            <v>114.39358559999999</v>
          </cell>
          <cell r="O52" t="str">
            <v>н/д</v>
          </cell>
          <cell r="P52">
            <v>100</v>
          </cell>
          <cell r="Q52" t="str">
            <v>н/д</v>
          </cell>
          <cell r="R52" t="str">
            <v>н/д</v>
          </cell>
          <cell r="S52">
            <v>60</v>
          </cell>
          <cell r="T52" t="str">
            <v>Ноты-49</v>
          </cell>
        </row>
        <row r="53">
          <cell r="A53" t="str">
            <v>KZ46L0209992</v>
          </cell>
          <cell r="B53" t="str">
            <v>105/6</v>
          </cell>
          <cell r="C53">
            <v>36220</v>
          </cell>
          <cell r="D53">
            <v>36405</v>
          </cell>
          <cell r="E53">
            <v>184</v>
          </cell>
          <cell r="F53">
            <v>89.01</v>
          </cell>
          <cell r="G53">
            <v>89</v>
          </cell>
          <cell r="H53">
            <v>24.693854623076</v>
          </cell>
          <cell r="I53">
            <v>400000000</v>
          </cell>
          <cell r="J53">
            <v>1943475</v>
          </cell>
          <cell r="K53">
            <v>171786800.00999999</v>
          </cell>
          <cell r="L53">
            <v>1143475</v>
          </cell>
          <cell r="M53">
            <v>101780200.01000001</v>
          </cell>
          <cell r="N53">
            <v>42.946700002500002</v>
          </cell>
          <cell r="O53">
            <v>5</v>
          </cell>
          <cell r="P53">
            <v>100</v>
          </cell>
          <cell r="Q53" t="str">
            <v>н/д</v>
          </cell>
          <cell r="R53" t="str">
            <v>н/д</v>
          </cell>
          <cell r="S53">
            <v>50</v>
          </cell>
          <cell r="T53" t="str">
            <v>ГКО-6</v>
          </cell>
        </row>
        <row r="54">
          <cell r="A54" t="str">
            <v>KZ43L0306993</v>
          </cell>
          <cell r="B54" t="str">
            <v>227/3</v>
          </cell>
          <cell r="C54">
            <v>36221</v>
          </cell>
          <cell r="D54">
            <v>36314</v>
          </cell>
          <cell r="E54">
            <v>94</v>
          </cell>
          <cell r="F54">
            <v>94.34</v>
          </cell>
          <cell r="G54">
            <v>94.34</v>
          </cell>
          <cell r="H54">
            <v>23.998304006784</v>
          </cell>
          <cell r="I54">
            <v>700000000</v>
          </cell>
          <cell r="J54">
            <v>11236732</v>
          </cell>
          <cell r="K54">
            <v>1059289978.6799999</v>
          </cell>
          <cell r="L54">
            <v>8729732</v>
          </cell>
          <cell r="M54">
            <v>823567746.88</v>
          </cell>
          <cell r="N54">
            <v>151.32713981142899</v>
          </cell>
          <cell r="O54">
            <v>9</v>
          </cell>
          <cell r="P54">
            <v>100</v>
          </cell>
          <cell r="Q54" t="str">
            <v>н/д</v>
          </cell>
          <cell r="R54" t="str">
            <v>н/д</v>
          </cell>
          <cell r="S54">
            <v>50</v>
          </cell>
          <cell r="T54" t="str">
            <v>ГКО-3</v>
          </cell>
        </row>
        <row r="55">
          <cell r="A55" t="str">
            <v>KZ8SK0104999</v>
          </cell>
          <cell r="B55" t="str">
            <v>274/n</v>
          </cell>
          <cell r="C55">
            <v>36222</v>
          </cell>
          <cell r="D55">
            <v>36251</v>
          </cell>
          <cell r="E55">
            <v>28</v>
          </cell>
          <cell r="F55">
            <v>98.2</v>
          </cell>
          <cell r="G55">
            <v>98.2</v>
          </cell>
          <cell r="H55">
            <v>23.8289205702647</v>
          </cell>
          <cell r="I55">
            <v>200000000</v>
          </cell>
          <cell r="J55">
            <v>2686912</v>
          </cell>
          <cell r="K55">
            <v>263504571.91</v>
          </cell>
          <cell r="L55">
            <v>1125389</v>
          </cell>
          <cell r="M55">
            <v>110513199.8</v>
          </cell>
          <cell r="N55">
            <v>131.75228595499999</v>
          </cell>
          <cell r="O55" t="str">
            <v>н/д</v>
          </cell>
          <cell r="P55">
            <v>100</v>
          </cell>
          <cell r="Q55" t="str">
            <v>н/д</v>
          </cell>
          <cell r="R55" t="str">
            <v>н/д</v>
          </cell>
          <cell r="S55">
            <v>60</v>
          </cell>
          <cell r="T55" t="str">
            <v>Ноты-28</v>
          </cell>
        </row>
        <row r="56">
          <cell r="A56" t="str">
            <v>KZ87K1203990</v>
          </cell>
          <cell r="B56" t="str">
            <v>275/n</v>
          </cell>
          <cell r="C56">
            <v>36223</v>
          </cell>
          <cell r="D56">
            <v>36231</v>
          </cell>
          <cell r="E56">
            <v>7</v>
          </cell>
          <cell r="F56">
            <v>76.56</v>
          </cell>
          <cell r="G56" t="str">
            <v>н/д</v>
          </cell>
          <cell r="H56">
            <v>60.9</v>
          </cell>
          <cell r="I56">
            <v>200000000</v>
          </cell>
          <cell r="J56">
            <v>522500</v>
          </cell>
          <cell r="K56">
            <v>40000000</v>
          </cell>
          <cell r="L56">
            <v>522465</v>
          </cell>
          <cell r="M56">
            <v>40000070</v>
          </cell>
          <cell r="N56">
            <v>100</v>
          </cell>
          <cell r="P56">
            <v>100</v>
          </cell>
          <cell r="S56">
            <v>60</v>
          </cell>
          <cell r="T56" t="str">
            <v>Ноты-07</v>
          </cell>
        </row>
        <row r="57">
          <cell r="A57" t="str">
            <v>KZ95K0904997</v>
          </cell>
          <cell r="B57" t="str">
            <v>276/n</v>
          </cell>
          <cell r="C57">
            <v>36224</v>
          </cell>
          <cell r="D57">
            <v>36259</v>
          </cell>
          <cell r="E57">
            <v>35</v>
          </cell>
          <cell r="F57">
            <v>97.76</v>
          </cell>
          <cell r="G57">
            <v>97.74</v>
          </cell>
          <cell r="H57">
            <v>23.829787234042499</v>
          </cell>
          <cell r="I57">
            <v>200000000</v>
          </cell>
          <cell r="J57">
            <v>8161902</v>
          </cell>
          <cell r="K57">
            <v>797524462.88</v>
          </cell>
          <cell r="L57">
            <v>6522920</v>
          </cell>
          <cell r="M57">
            <v>637658211.52999997</v>
          </cell>
          <cell r="N57">
            <v>398.76223143999999</v>
          </cell>
          <cell r="O57" t="str">
            <v>н/д</v>
          </cell>
          <cell r="P57">
            <v>100</v>
          </cell>
          <cell r="Q57" t="str">
            <v>н/д</v>
          </cell>
          <cell r="R57" t="str">
            <v>н/д</v>
          </cell>
          <cell r="S57">
            <v>60</v>
          </cell>
          <cell r="T57" t="str">
            <v>Ноты-35</v>
          </cell>
        </row>
        <row r="58">
          <cell r="A58" t="str">
            <v>KZ46L0909997</v>
          </cell>
          <cell r="B58" t="str">
            <v>106/6</v>
          </cell>
          <cell r="C58">
            <v>36228</v>
          </cell>
          <cell r="D58">
            <v>36412</v>
          </cell>
          <cell r="E58">
            <v>184</v>
          </cell>
          <cell r="F58">
            <v>89</v>
          </cell>
          <cell r="G58">
            <v>89</v>
          </cell>
          <cell r="H58">
            <v>24.7191011235955</v>
          </cell>
          <cell r="I58">
            <v>400000000</v>
          </cell>
          <cell r="J58">
            <v>2123596</v>
          </cell>
          <cell r="K58">
            <v>187567544</v>
          </cell>
          <cell r="L58">
            <v>1123596</v>
          </cell>
          <cell r="M58">
            <v>100000044</v>
          </cell>
          <cell r="N58">
            <v>46.891886</v>
          </cell>
          <cell r="O58">
            <v>4</v>
          </cell>
          <cell r="P58">
            <v>100</v>
          </cell>
          <cell r="Q58" t="str">
            <v>н/д</v>
          </cell>
          <cell r="R58" t="str">
            <v>н/д</v>
          </cell>
          <cell r="S58">
            <v>50</v>
          </cell>
          <cell r="T58" t="str">
            <v>ГКО-6</v>
          </cell>
        </row>
        <row r="59">
          <cell r="A59" t="str">
            <v>KZ43L1006998</v>
          </cell>
          <cell r="B59" t="str">
            <v>228/3</v>
          </cell>
          <cell r="C59">
            <v>36228</v>
          </cell>
          <cell r="D59">
            <v>36321</v>
          </cell>
          <cell r="E59">
            <v>94</v>
          </cell>
          <cell r="F59">
            <v>94.34</v>
          </cell>
          <cell r="G59">
            <v>94.31</v>
          </cell>
          <cell r="H59">
            <v>23.998304006784</v>
          </cell>
          <cell r="I59">
            <v>700000000</v>
          </cell>
          <cell r="J59">
            <v>15831701</v>
          </cell>
          <cell r="K59">
            <v>1492933775.6199999</v>
          </cell>
          <cell r="L59">
            <v>14409501</v>
          </cell>
          <cell r="M59">
            <v>1359384143.3399999</v>
          </cell>
          <cell r="N59">
            <v>213.27625366000001</v>
          </cell>
          <cell r="O59">
            <v>10</v>
          </cell>
          <cell r="P59">
            <v>100</v>
          </cell>
          <cell r="Q59" t="str">
            <v>н/д</v>
          </cell>
          <cell r="R59" t="str">
            <v>н/д</v>
          </cell>
          <cell r="S59">
            <v>50</v>
          </cell>
          <cell r="T59" t="str">
            <v>ГКО-3</v>
          </cell>
        </row>
        <row r="60">
          <cell r="A60" t="str">
            <v>KZ97K2904991</v>
          </cell>
          <cell r="B60" t="str">
            <v>277/n</v>
          </cell>
          <cell r="C60">
            <v>36229</v>
          </cell>
          <cell r="D60">
            <v>36279</v>
          </cell>
          <cell r="E60">
            <v>49</v>
          </cell>
          <cell r="F60">
            <v>96.88</v>
          </cell>
          <cell r="G60">
            <v>96.87</v>
          </cell>
          <cell r="H60">
            <v>23.9235578624514</v>
          </cell>
          <cell r="I60">
            <v>200000000</v>
          </cell>
          <cell r="J60">
            <v>2464367</v>
          </cell>
          <cell r="K60">
            <v>238372660.06</v>
          </cell>
          <cell r="L60">
            <v>975101</v>
          </cell>
          <cell r="M60">
            <v>94465284.879999995</v>
          </cell>
          <cell r="N60">
            <v>119.18633002999999</v>
          </cell>
          <cell r="O60" t="str">
            <v>н/д</v>
          </cell>
          <cell r="P60">
            <v>100</v>
          </cell>
          <cell r="Q60">
            <v>90</v>
          </cell>
          <cell r="R60">
            <v>20</v>
          </cell>
          <cell r="S60">
            <v>60</v>
          </cell>
          <cell r="T60" t="str">
            <v>Ноты-49</v>
          </cell>
        </row>
        <row r="61">
          <cell r="A61" t="str">
            <v>KZ95K1604992</v>
          </cell>
          <cell r="B61" t="str">
            <v>278/n</v>
          </cell>
          <cell r="C61">
            <v>36230</v>
          </cell>
          <cell r="D61">
            <v>36266</v>
          </cell>
          <cell r="E61">
            <v>35</v>
          </cell>
          <cell r="F61">
            <v>97.75</v>
          </cell>
          <cell r="G61">
            <v>97.75</v>
          </cell>
          <cell r="H61">
            <v>23.9386189258312</v>
          </cell>
          <cell r="I61">
            <v>200000000</v>
          </cell>
          <cell r="J61">
            <v>6910311</v>
          </cell>
          <cell r="K61">
            <v>675246839.69000006</v>
          </cell>
          <cell r="L61">
            <v>2668169</v>
          </cell>
          <cell r="M61">
            <v>260815942.75</v>
          </cell>
          <cell r="N61">
            <v>337.623419845</v>
          </cell>
          <cell r="O61" t="str">
            <v>н/д</v>
          </cell>
          <cell r="P61">
            <v>100</v>
          </cell>
          <cell r="Q61">
            <v>90</v>
          </cell>
          <cell r="R61">
            <v>20</v>
          </cell>
          <cell r="S61">
            <v>60</v>
          </cell>
          <cell r="T61" t="str">
            <v>Ноты-35</v>
          </cell>
        </row>
        <row r="62">
          <cell r="A62" t="str">
            <v>KZ98K0705992</v>
          </cell>
          <cell r="B62" t="str">
            <v>279/n</v>
          </cell>
          <cell r="C62">
            <v>36231</v>
          </cell>
          <cell r="D62">
            <v>36287</v>
          </cell>
          <cell r="E62">
            <v>56</v>
          </cell>
          <cell r="F62">
            <v>96.45</v>
          </cell>
          <cell r="G62">
            <v>96.33</v>
          </cell>
          <cell r="H62">
            <v>23.924313115603901</v>
          </cell>
          <cell r="I62">
            <v>200000000</v>
          </cell>
          <cell r="J62">
            <v>2765628</v>
          </cell>
          <cell r="K62">
            <v>266107440.88999999</v>
          </cell>
          <cell r="L62">
            <v>915628</v>
          </cell>
          <cell r="M62">
            <v>88312688.700000003</v>
          </cell>
          <cell r="N62">
            <v>133.05372044500001</v>
          </cell>
          <cell r="O62" t="str">
            <v>н/д</v>
          </cell>
          <cell r="P62">
            <v>100</v>
          </cell>
          <cell r="S62">
            <v>60</v>
          </cell>
          <cell r="T62" t="str">
            <v>Ноты-56</v>
          </cell>
        </row>
        <row r="63">
          <cell r="A63" t="str">
            <v>KZ46L1609992</v>
          </cell>
          <cell r="B63" t="str">
            <v>107/6</v>
          </cell>
          <cell r="C63">
            <v>36234</v>
          </cell>
          <cell r="D63">
            <v>36419</v>
          </cell>
          <cell r="E63">
            <v>184</v>
          </cell>
          <cell r="F63">
            <v>77.22</v>
          </cell>
          <cell r="G63">
            <v>76.900000000000006</v>
          </cell>
          <cell r="H63">
            <v>58.68</v>
          </cell>
          <cell r="I63">
            <v>300000000</v>
          </cell>
          <cell r="J63">
            <v>703800</v>
          </cell>
          <cell r="K63">
            <v>54300000</v>
          </cell>
          <cell r="L63">
            <v>600000</v>
          </cell>
          <cell r="M63">
            <v>50000000</v>
          </cell>
          <cell r="N63">
            <v>108.6</v>
          </cell>
          <cell r="O63">
            <v>3</v>
          </cell>
          <cell r="P63">
            <v>100</v>
          </cell>
          <cell r="Q63">
            <v>70</v>
          </cell>
          <cell r="R63">
            <v>20</v>
          </cell>
          <cell r="S63">
            <v>50</v>
          </cell>
          <cell r="T63" t="str">
            <v>ГКО-6</v>
          </cell>
        </row>
        <row r="64">
          <cell r="A64" t="str">
            <v>KZ43L1706993</v>
          </cell>
          <cell r="B64" t="str">
            <v>229/3</v>
          </cell>
          <cell r="C64">
            <v>36235</v>
          </cell>
          <cell r="D64">
            <v>36328</v>
          </cell>
          <cell r="E64">
            <v>94</v>
          </cell>
          <cell r="F64">
            <v>94.34</v>
          </cell>
          <cell r="G64">
            <v>94.3</v>
          </cell>
          <cell r="H64">
            <v>23.998304006784</v>
          </cell>
          <cell r="I64">
            <v>700000000</v>
          </cell>
          <cell r="J64">
            <v>14831419</v>
          </cell>
          <cell r="K64">
            <v>1398394555.0599999</v>
          </cell>
          <cell r="L64">
            <v>13608919</v>
          </cell>
          <cell r="M64">
            <v>1283829112.9100001</v>
          </cell>
          <cell r="N64">
            <v>199.770650722857</v>
          </cell>
          <cell r="O64">
            <v>10</v>
          </cell>
          <cell r="P64">
            <v>100</v>
          </cell>
          <cell r="Q64">
            <v>70</v>
          </cell>
          <cell r="R64">
            <v>20</v>
          </cell>
          <cell r="S64">
            <v>50</v>
          </cell>
          <cell r="T64" t="str">
            <v>ГКО-3</v>
          </cell>
        </row>
        <row r="65">
          <cell r="A65" t="str">
            <v>KZ95K2204990</v>
          </cell>
          <cell r="B65" t="str">
            <v>280/n</v>
          </cell>
          <cell r="C65">
            <v>36236</v>
          </cell>
          <cell r="D65">
            <v>36272</v>
          </cell>
          <cell r="E65">
            <v>35</v>
          </cell>
          <cell r="F65">
            <v>97.74</v>
          </cell>
          <cell r="G65">
            <v>97.74</v>
          </cell>
          <cell r="H65">
            <v>24.047472887251899</v>
          </cell>
          <cell r="I65">
            <v>200000000</v>
          </cell>
          <cell r="J65">
            <v>4667325</v>
          </cell>
          <cell r="K65">
            <v>455799422.5</v>
          </cell>
          <cell r="L65">
            <v>2320025</v>
          </cell>
          <cell r="M65">
            <v>226761493.5</v>
          </cell>
          <cell r="N65">
            <v>227.89971125</v>
          </cell>
          <cell r="O65" t="str">
            <v>н/д</v>
          </cell>
          <cell r="P65">
            <v>100</v>
          </cell>
          <cell r="Q65">
            <v>70</v>
          </cell>
          <cell r="R65">
            <v>20</v>
          </cell>
          <cell r="S65">
            <v>60</v>
          </cell>
          <cell r="T65" t="str">
            <v>Ноты-35</v>
          </cell>
        </row>
        <row r="66">
          <cell r="A66" t="str">
            <v>KZ8SK1604997</v>
          </cell>
          <cell r="B66" t="str">
            <v>281/n</v>
          </cell>
          <cell r="C66">
            <v>36237</v>
          </cell>
          <cell r="D66">
            <v>36266</v>
          </cell>
          <cell r="E66">
            <v>28</v>
          </cell>
          <cell r="F66">
            <v>98.18</v>
          </cell>
          <cell r="G66">
            <v>98.14</v>
          </cell>
          <cell r="H66">
            <v>24.0985944184151</v>
          </cell>
          <cell r="I66">
            <v>200000000</v>
          </cell>
          <cell r="J66">
            <v>5420922</v>
          </cell>
          <cell r="K66">
            <v>532174598.10000002</v>
          </cell>
          <cell r="L66">
            <v>5120922</v>
          </cell>
          <cell r="M66">
            <v>502757726.16000003</v>
          </cell>
          <cell r="N66">
            <v>266.08729905000001</v>
          </cell>
          <cell r="O66" t="str">
            <v>н/д</v>
          </cell>
          <cell r="P66">
            <v>100</v>
          </cell>
          <cell r="S66">
            <v>60</v>
          </cell>
          <cell r="T66" t="str">
            <v>Ноты-28</v>
          </cell>
        </row>
        <row r="67">
          <cell r="A67" t="str">
            <v>KZ97K0705994</v>
          </cell>
          <cell r="B67" t="str">
            <v>282/n</v>
          </cell>
          <cell r="C67">
            <v>36238</v>
          </cell>
          <cell r="D67">
            <v>36287</v>
          </cell>
          <cell r="E67">
            <v>49</v>
          </cell>
          <cell r="F67">
            <v>96.88</v>
          </cell>
          <cell r="G67">
            <v>96.88</v>
          </cell>
          <cell r="H67">
            <v>23.9235578624514</v>
          </cell>
          <cell r="I67">
            <v>200000000</v>
          </cell>
          <cell r="J67">
            <v>2808778</v>
          </cell>
          <cell r="K67">
            <v>271786003.56999999</v>
          </cell>
          <cell r="L67">
            <v>823203</v>
          </cell>
          <cell r="M67">
            <v>79751906.439999998</v>
          </cell>
          <cell r="N67">
            <v>135.893001785</v>
          </cell>
          <cell r="O67" t="str">
            <v>н/д</v>
          </cell>
          <cell r="P67">
            <v>100</v>
          </cell>
          <cell r="Q67">
            <v>70</v>
          </cell>
          <cell r="R67">
            <v>20</v>
          </cell>
          <cell r="S67">
            <v>60</v>
          </cell>
          <cell r="T67" t="str">
            <v>Ноты-49</v>
          </cell>
        </row>
        <row r="68">
          <cell r="A68" t="str">
            <v>KZ43L2406999</v>
          </cell>
          <cell r="B68" t="str">
            <v>230/3</v>
          </cell>
          <cell r="C68">
            <v>36242</v>
          </cell>
          <cell r="D68">
            <v>36335</v>
          </cell>
          <cell r="E68">
            <v>94</v>
          </cell>
          <cell r="F68">
            <v>94.34</v>
          </cell>
          <cell r="G68">
            <v>94.31</v>
          </cell>
          <cell r="H68">
            <v>23.998304006784</v>
          </cell>
          <cell r="I68">
            <v>700000000</v>
          </cell>
          <cell r="J68">
            <v>14268857</v>
          </cell>
          <cell r="K68">
            <v>1345028922.4000001</v>
          </cell>
          <cell r="L68">
            <v>12368857</v>
          </cell>
          <cell r="M68">
            <v>1166834922.4000001</v>
          </cell>
          <cell r="N68">
            <v>192.146988914286</v>
          </cell>
          <cell r="O68">
            <v>9</v>
          </cell>
          <cell r="P68">
            <v>100</v>
          </cell>
          <cell r="S68">
            <v>50</v>
          </cell>
          <cell r="T68" t="str">
            <v>ГКО-3</v>
          </cell>
        </row>
        <row r="69">
          <cell r="A69" t="str">
            <v>KZ32L2303A00</v>
          </cell>
          <cell r="B69" t="str">
            <v>1/i</v>
          </cell>
          <cell r="C69">
            <v>36243</v>
          </cell>
          <cell r="D69">
            <v>36426</v>
          </cell>
          <cell r="E69">
            <v>364</v>
          </cell>
          <cell r="F69">
            <v>934.61</v>
          </cell>
          <cell r="G69">
            <v>934.4</v>
          </cell>
          <cell r="H69">
            <v>26.255871433004099</v>
          </cell>
          <cell r="I69">
            <v>200000000</v>
          </cell>
          <cell r="J69">
            <v>598992</v>
          </cell>
          <cell r="K69">
            <v>533960943.69999999</v>
          </cell>
          <cell r="L69">
            <v>213992</v>
          </cell>
          <cell r="M69">
            <v>200000443.69999999</v>
          </cell>
          <cell r="N69">
            <v>266.98047185000001</v>
          </cell>
          <cell r="O69">
            <v>3</v>
          </cell>
          <cell r="P69">
            <v>1000</v>
          </cell>
          <cell r="Q69">
            <v>70</v>
          </cell>
          <cell r="R69">
            <v>20</v>
          </cell>
          <cell r="S69">
            <v>100</v>
          </cell>
          <cell r="T69" t="str">
            <v>ГИКО-12</v>
          </cell>
        </row>
        <row r="70">
          <cell r="A70" t="str">
            <v>KZ4CL2303A09</v>
          </cell>
          <cell r="B70" t="str">
            <v>11/12nso</v>
          </cell>
          <cell r="C70">
            <v>36244</v>
          </cell>
          <cell r="D70">
            <v>36608</v>
          </cell>
          <cell r="E70">
            <v>364</v>
          </cell>
          <cell r="F70">
            <v>98.45</v>
          </cell>
          <cell r="G70">
            <v>98.42</v>
          </cell>
          <cell r="H70">
            <v>15.63</v>
          </cell>
          <cell r="I70">
            <v>170000000</v>
          </cell>
          <cell r="J70">
            <v>156716</v>
          </cell>
          <cell r="K70">
            <v>156716000</v>
          </cell>
          <cell r="L70">
            <v>170000</v>
          </cell>
          <cell r="M70">
            <v>170000000</v>
          </cell>
          <cell r="N70">
            <v>92.185882352941206</v>
          </cell>
          <cell r="O70">
            <v>3</v>
          </cell>
          <cell r="P70">
            <v>1000</v>
          </cell>
          <cell r="T70" t="str">
            <v>НСО</v>
          </cell>
        </row>
        <row r="71">
          <cell r="A71" t="str">
            <v>KZ95K3004993</v>
          </cell>
          <cell r="B71" t="str">
            <v>283/n</v>
          </cell>
          <cell r="C71">
            <v>36244</v>
          </cell>
          <cell r="D71">
            <v>36280</v>
          </cell>
          <cell r="E71">
            <v>35</v>
          </cell>
          <cell r="F71">
            <v>97.74</v>
          </cell>
          <cell r="G71">
            <v>97.73</v>
          </cell>
          <cell r="H71">
            <v>24.047472887251899</v>
          </cell>
          <cell r="I71">
            <v>200000000</v>
          </cell>
          <cell r="J71">
            <v>5690764</v>
          </cell>
          <cell r="K71">
            <v>556064791.27999997</v>
          </cell>
          <cell r="L71">
            <v>3066912</v>
          </cell>
          <cell r="M71">
            <v>299756430.88</v>
          </cell>
          <cell r="N71">
            <v>278.03239564</v>
          </cell>
          <cell r="O71" t="str">
            <v>н/д</v>
          </cell>
          <cell r="P71">
            <v>100</v>
          </cell>
          <cell r="Q71">
            <v>70</v>
          </cell>
          <cell r="R71">
            <v>20</v>
          </cell>
          <cell r="S71">
            <v>60</v>
          </cell>
          <cell r="T71" t="str">
            <v>Ноты-35</v>
          </cell>
        </row>
        <row r="72">
          <cell r="A72" t="str">
            <v>KZ8LK1604992</v>
          </cell>
          <cell r="B72" t="str">
            <v>284/n</v>
          </cell>
          <cell r="C72">
            <v>36245</v>
          </cell>
          <cell r="D72">
            <v>36266</v>
          </cell>
          <cell r="E72">
            <v>21</v>
          </cell>
          <cell r="F72">
            <v>98.64</v>
          </cell>
          <cell r="G72">
            <v>98.64</v>
          </cell>
          <cell r="H72">
            <v>23.898350905650201</v>
          </cell>
          <cell r="I72">
            <v>200000000</v>
          </cell>
          <cell r="J72">
            <v>8116102</v>
          </cell>
          <cell r="K72">
            <v>800314574.52999997</v>
          </cell>
          <cell r="L72">
            <v>3805627</v>
          </cell>
          <cell r="M72">
            <v>375387733.27999997</v>
          </cell>
          <cell r="N72">
            <v>400.15728726499998</v>
          </cell>
          <cell r="O72" t="str">
            <v>н/д</v>
          </cell>
          <cell r="P72">
            <v>100</v>
          </cell>
          <cell r="Q72">
            <v>70</v>
          </cell>
          <cell r="R72">
            <v>20</v>
          </cell>
          <cell r="S72">
            <v>60</v>
          </cell>
          <cell r="T72" t="str">
            <v>Ноты-21</v>
          </cell>
        </row>
        <row r="73">
          <cell r="A73" t="str">
            <v>KZ46L3009993</v>
          </cell>
          <cell r="B73" t="str">
            <v>108/6</v>
          </cell>
          <cell r="C73">
            <v>36248</v>
          </cell>
          <cell r="D73">
            <v>36433</v>
          </cell>
          <cell r="E73">
            <v>184</v>
          </cell>
          <cell r="F73">
            <v>89</v>
          </cell>
          <cell r="G73">
            <v>89</v>
          </cell>
          <cell r="H73">
            <v>24.7191011235955</v>
          </cell>
          <cell r="I73">
            <v>200000000</v>
          </cell>
          <cell r="J73">
            <v>1511798</v>
          </cell>
          <cell r="K73">
            <v>132800022</v>
          </cell>
          <cell r="L73">
            <v>561798</v>
          </cell>
          <cell r="M73">
            <v>50000022</v>
          </cell>
          <cell r="N73">
            <v>66.400011000000006</v>
          </cell>
          <cell r="O73">
            <v>4</v>
          </cell>
          <cell r="P73">
            <v>100</v>
          </cell>
          <cell r="S73">
            <v>50</v>
          </cell>
          <cell r="T73" t="str">
            <v>ГКО-6</v>
          </cell>
        </row>
        <row r="74">
          <cell r="A74" t="str">
            <v>KZ43L0107995</v>
          </cell>
          <cell r="B74" t="str">
            <v>231/3</v>
          </cell>
          <cell r="C74">
            <v>36249</v>
          </cell>
          <cell r="D74">
            <v>36342</v>
          </cell>
          <cell r="E74">
            <v>94</v>
          </cell>
          <cell r="F74">
            <v>94.34</v>
          </cell>
          <cell r="G74">
            <v>94.3</v>
          </cell>
          <cell r="H74">
            <v>23.998304006784</v>
          </cell>
          <cell r="I74">
            <v>700000000</v>
          </cell>
          <cell r="J74">
            <v>10618963</v>
          </cell>
          <cell r="K74">
            <v>1000625529.42</v>
          </cell>
          <cell r="L74">
            <v>9667963</v>
          </cell>
          <cell r="M74">
            <v>912068629.41999996</v>
          </cell>
          <cell r="N74">
            <v>142.946504202857</v>
          </cell>
          <cell r="O74">
            <v>6</v>
          </cell>
          <cell r="P74">
            <v>100</v>
          </cell>
          <cell r="Q74">
            <v>70</v>
          </cell>
          <cell r="R74">
            <v>20</v>
          </cell>
          <cell r="S74">
            <v>50</v>
          </cell>
          <cell r="T74" t="str">
            <v>ГКО-3</v>
          </cell>
        </row>
        <row r="75">
          <cell r="A75" t="str">
            <v>KZ96K1405992</v>
          </cell>
          <cell r="B75" t="str">
            <v>285/n</v>
          </cell>
          <cell r="C75">
            <v>36251</v>
          </cell>
          <cell r="D75">
            <v>36294</v>
          </cell>
          <cell r="E75">
            <v>42</v>
          </cell>
          <cell r="F75">
            <v>97.3</v>
          </cell>
          <cell r="G75">
            <v>97.3</v>
          </cell>
          <cell r="H75">
            <v>24.049331963001102</v>
          </cell>
          <cell r="I75">
            <v>200000000</v>
          </cell>
          <cell r="J75">
            <v>2757105</v>
          </cell>
          <cell r="K75">
            <v>267739831.59999999</v>
          </cell>
          <cell r="L75">
            <v>1570775</v>
          </cell>
          <cell r="M75">
            <v>152836407.5</v>
          </cell>
          <cell r="N75">
            <v>133.8699158</v>
          </cell>
          <cell r="O75" t="str">
            <v>н/д</v>
          </cell>
          <cell r="P75">
            <v>100</v>
          </cell>
          <cell r="S75">
            <v>60</v>
          </cell>
          <cell r="T75" t="str">
            <v>Ноты-42</v>
          </cell>
        </row>
        <row r="76">
          <cell r="A76" t="str">
            <v>KZ8SK3004998</v>
          </cell>
          <cell r="B76" t="str">
            <v>286/n</v>
          </cell>
          <cell r="C76">
            <v>36252</v>
          </cell>
          <cell r="D76">
            <v>36280</v>
          </cell>
          <cell r="E76">
            <v>28</v>
          </cell>
          <cell r="F76">
            <v>98.18</v>
          </cell>
          <cell r="G76">
            <v>98.17</v>
          </cell>
          <cell r="H76">
            <v>24.0985944184151</v>
          </cell>
          <cell r="I76">
            <v>200000000</v>
          </cell>
          <cell r="J76">
            <v>3398977</v>
          </cell>
          <cell r="K76">
            <v>333328305.47000003</v>
          </cell>
          <cell r="L76">
            <v>2478077</v>
          </cell>
          <cell r="M76">
            <v>243294338.58000001</v>
          </cell>
          <cell r="N76">
            <v>166.66415273499999</v>
          </cell>
          <cell r="O76" t="str">
            <v>н/д</v>
          </cell>
          <cell r="P76">
            <v>100</v>
          </cell>
          <cell r="Q76">
            <v>70</v>
          </cell>
          <cell r="R76">
            <v>20</v>
          </cell>
          <cell r="S76">
            <v>60</v>
          </cell>
          <cell r="T76" t="str">
            <v>Ноты-28</v>
          </cell>
        </row>
        <row r="77">
          <cell r="A77" t="str">
            <v>KZ46L0710999</v>
          </cell>
          <cell r="B77" t="str">
            <v>109/6</v>
          </cell>
          <cell r="C77">
            <v>36255</v>
          </cell>
          <cell r="D77">
            <v>36440</v>
          </cell>
          <cell r="E77">
            <v>184</v>
          </cell>
          <cell r="F77">
            <v>98.53</v>
          </cell>
          <cell r="G77">
            <v>98.49</v>
          </cell>
          <cell r="H77">
            <v>38.36</v>
          </cell>
          <cell r="I77">
            <v>700000000</v>
          </cell>
          <cell r="J77">
            <v>9065357</v>
          </cell>
          <cell r="K77">
            <v>894000000</v>
          </cell>
          <cell r="L77">
            <v>6080541</v>
          </cell>
          <cell r="M77">
            <v>600000000</v>
          </cell>
          <cell r="N77">
            <v>149</v>
          </cell>
          <cell r="O77">
            <v>7</v>
          </cell>
          <cell r="P77">
            <v>100</v>
          </cell>
          <cell r="S77">
            <v>50</v>
          </cell>
          <cell r="T77" t="str">
            <v>ГКО-6</v>
          </cell>
        </row>
        <row r="78">
          <cell r="A78" t="str">
            <v>KZ43L0807990</v>
          </cell>
          <cell r="B78" t="str">
            <v>232/3</v>
          </cell>
          <cell r="C78">
            <v>36256</v>
          </cell>
          <cell r="D78">
            <v>36349</v>
          </cell>
          <cell r="E78">
            <v>94</v>
          </cell>
          <cell r="F78">
            <v>77.17</v>
          </cell>
          <cell r="G78">
            <v>76.5</v>
          </cell>
          <cell r="H78">
            <v>59.17</v>
          </cell>
          <cell r="I78">
            <v>1000000000</v>
          </cell>
          <cell r="J78" t="str">
            <v>н/д</v>
          </cell>
          <cell r="K78" t="str">
            <v>н/д</v>
          </cell>
          <cell r="L78">
            <v>1295841</v>
          </cell>
          <cell r="M78">
            <v>100000024.27</v>
          </cell>
          <cell r="N78" t="str">
            <v>н/д</v>
          </cell>
          <cell r="O78">
            <v>4</v>
          </cell>
          <cell r="P78">
            <v>100</v>
          </cell>
          <cell r="Q78">
            <v>70</v>
          </cell>
          <cell r="R78">
            <v>20</v>
          </cell>
          <cell r="S78">
            <v>50</v>
          </cell>
          <cell r="T78" t="str">
            <v>ГКО-3</v>
          </cell>
        </row>
        <row r="79">
          <cell r="A79" t="str">
            <v>KZ32L0604A00</v>
          </cell>
          <cell r="B79" t="str">
            <v>2/i</v>
          </cell>
          <cell r="C79">
            <v>36257</v>
          </cell>
          <cell r="D79">
            <v>36440</v>
          </cell>
          <cell r="E79">
            <v>364</v>
          </cell>
          <cell r="F79">
            <v>88.96</v>
          </cell>
          <cell r="G79">
            <v>88.49</v>
          </cell>
          <cell r="H79">
            <v>49.09</v>
          </cell>
          <cell r="I79">
            <v>200000000</v>
          </cell>
          <cell r="J79">
            <v>6714582</v>
          </cell>
          <cell r="K79">
            <v>570100000</v>
          </cell>
          <cell r="L79">
            <v>3932152</v>
          </cell>
          <cell r="M79">
            <v>349999987</v>
          </cell>
          <cell r="N79">
            <v>162.9</v>
          </cell>
          <cell r="O79">
            <v>12</v>
          </cell>
          <cell r="P79">
            <v>1000</v>
          </cell>
          <cell r="Q79">
            <v>70</v>
          </cell>
          <cell r="R79">
            <v>20</v>
          </cell>
          <cell r="S79">
            <v>100</v>
          </cell>
          <cell r="T79" t="str">
            <v>ГИКО-12</v>
          </cell>
        </row>
        <row r="80">
          <cell r="A80" t="str">
            <v>KZ95K1305996</v>
          </cell>
          <cell r="B80" t="str">
            <v>1/vn</v>
          </cell>
          <cell r="C80">
            <v>36258</v>
          </cell>
          <cell r="D80">
            <v>36293</v>
          </cell>
          <cell r="E80">
            <v>35</v>
          </cell>
          <cell r="F80">
            <v>98.62</v>
          </cell>
          <cell r="G80">
            <v>98.58</v>
          </cell>
          <cell r="H80">
            <v>5.4</v>
          </cell>
          <cell r="I80">
            <v>700000000</v>
          </cell>
          <cell r="J80">
            <v>12817714</v>
          </cell>
          <cell r="K80">
            <v>1263683787</v>
          </cell>
          <cell r="L80">
            <v>40043</v>
          </cell>
          <cell r="M80">
            <v>4004300</v>
          </cell>
          <cell r="N80">
            <v>180.5</v>
          </cell>
          <cell r="O80">
            <v>7</v>
          </cell>
          <cell r="P80">
            <v>100</v>
          </cell>
          <cell r="Q80">
            <v>88.3</v>
          </cell>
          <cell r="R80">
            <v>116.75</v>
          </cell>
          <cell r="T80" t="str">
            <v>СВНоты-35</v>
          </cell>
        </row>
        <row r="81">
          <cell r="A81" t="str">
            <v>KZ8LK3004993</v>
          </cell>
          <cell r="B81" t="str">
            <v>287/n</v>
          </cell>
          <cell r="C81">
            <v>36258</v>
          </cell>
          <cell r="D81">
            <v>36280</v>
          </cell>
          <cell r="E81">
            <v>21</v>
          </cell>
          <cell r="F81">
            <v>89.02</v>
          </cell>
          <cell r="G81">
            <v>88.6</v>
          </cell>
          <cell r="H81">
            <v>48.8</v>
          </cell>
          <cell r="I81">
            <v>200000000</v>
          </cell>
          <cell r="J81">
            <v>6455388</v>
          </cell>
          <cell r="K81">
            <v>574000000</v>
          </cell>
          <cell r="L81">
            <v>4155141</v>
          </cell>
          <cell r="M81">
            <v>370000098</v>
          </cell>
          <cell r="N81">
            <v>155.1</v>
          </cell>
          <cell r="O81">
            <v>14</v>
          </cell>
          <cell r="P81">
            <v>100</v>
          </cell>
          <cell r="Q81">
            <v>70</v>
          </cell>
          <cell r="R81">
            <v>20</v>
          </cell>
          <cell r="S81">
            <v>60</v>
          </cell>
          <cell r="T81" t="str">
            <v>Ноты-21</v>
          </cell>
        </row>
        <row r="82">
          <cell r="A82" t="str">
            <v>KZ55L0804A42</v>
          </cell>
          <cell r="B82" t="str">
            <v>1/60B</v>
          </cell>
          <cell r="C82">
            <v>36259</v>
          </cell>
          <cell r="D82">
            <v>36657</v>
          </cell>
          <cell r="E82">
            <v>1823</v>
          </cell>
          <cell r="F82">
            <v>80.7</v>
          </cell>
          <cell r="G82">
            <v>80.599999999999994</v>
          </cell>
          <cell r="H82">
            <v>6.14</v>
          </cell>
          <cell r="I82">
            <v>630000000</v>
          </cell>
          <cell r="J82">
            <v>9039850</v>
          </cell>
          <cell r="K82">
            <v>710736460</v>
          </cell>
          <cell r="L82">
            <v>2440975</v>
          </cell>
          <cell r="M82">
            <v>244097500</v>
          </cell>
          <cell r="N82">
            <v>112.8</v>
          </cell>
          <cell r="O82">
            <v>5</v>
          </cell>
          <cell r="P82">
            <v>100</v>
          </cell>
          <cell r="Q82">
            <v>88.3</v>
          </cell>
          <cell r="R82">
            <v>20</v>
          </cell>
          <cell r="S82">
            <v>30</v>
          </cell>
          <cell r="T82" t="str">
            <v>СВГО-60</v>
          </cell>
        </row>
        <row r="83">
          <cell r="A83" t="str">
            <v>KZ8EK2304993</v>
          </cell>
          <cell r="B83" t="str">
            <v>288/n</v>
          </cell>
          <cell r="C83">
            <v>36259</v>
          </cell>
          <cell r="D83">
            <v>36273</v>
          </cell>
          <cell r="E83">
            <v>14</v>
          </cell>
          <cell r="F83">
            <v>98.97</v>
          </cell>
          <cell r="G83">
            <v>98.95</v>
          </cell>
          <cell r="H83">
            <v>27.058704657977199</v>
          </cell>
          <cell r="I83">
            <v>200000000</v>
          </cell>
          <cell r="J83">
            <v>2193300</v>
          </cell>
          <cell r="K83">
            <v>217069201</v>
          </cell>
          <cell r="L83">
            <v>2193300</v>
          </cell>
          <cell r="M83">
            <v>217069201</v>
          </cell>
          <cell r="N83">
            <v>108.5346005</v>
          </cell>
          <cell r="O83" t="str">
            <v>н/д</v>
          </cell>
          <cell r="P83">
            <v>100</v>
          </cell>
          <cell r="S83">
            <v>60</v>
          </cell>
          <cell r="T83" t="str">
            <v>Ноты-14</v>
          </cell>
        </row>
        <row r="84">
          <cell r="A84" t="str">
            <v>KZ46L1410995</v>
          </cell>
          <cell r="B84" t="str">
            <v>1/6B</v>
          </cell>
          <cell r="C84">
            <v>36262</v>
          </cell>
          <cell r="D84">
            <v>36447</v>
          </cell>
          <cell r="E84">
            <v>184</v>
          </cell>
          <cell r="F84">
            <v>96.36</v>
          </cell>
          <cell r="G84">
            <v>96.35</v>
          </cell>
          <cell r="H84">
            <v>7.5550020755500196</v>
          </cell>
          <cell r="I84">
            <v>2000000</v>
          </cell>
          <cell r="J84">
            <v>27006</v>
          </cell>
          <cell r="K84">
            <v>2587915.16</v>
          </cell>
          <cell r="L84">
            <v>24956</v>
          </cell>
          <cell r="M84">
            <v>2404731.16</v>
          </cell>
          <cell r="N84">
            <v>129.395758</v>
          </cell>
          <cell r="O84">
            <v>5</v>
          </cell>
          <cell r="P84">
            <v>100</v>
          </cell>
          <cell r="Q84">
            <v>114</v>
          </cell>
          <cell r="R84">
            <v>141</v>
          </cell>
          <cell r="S84">
            <v>50</v>
          </cell>
          <cell r="T84" t="str">
            <v>ГКВО-6</v>
          </cell>
        </row>
        <row r="85">
          <cell r="A85" t="str">
            <v>KZ43L1507995</v>
          </cell>
          <cell r="B85" t="str">
            <v>1/3B</v>
          </cell>
          <cell r="C85">
            <v>36263</v>
          </cell>
          <cell r="D85">
            <v>36356</v>
          </cell>
          <cell r="E85">
            <v>94</v>
          </cell>
          <cell r="F85">
            <v>98.19</v>
          </cell>
          <cell r="G85">
            <v>98.19</v>
          </cell>
          <cell r="H85">
            <v>7.3734596191058204</v>
          </cell>
          <cell r="I85">
            <v>3000000</v>
          </cell>
          <cell r="J85">
            <v>50689</v>
          </cell>
          <cell r="K85">
            <v>4952480.21</v>
          </cell>
          <cell r="L85">
            <v>34999</v>
          </cell>
          <cell r="M85">
            <v>3436572.81</v>
          </cell>
          <cell r="N85">
            <v>165.08267366666701</v>
          </cell>
          <cell r="O85">
            <v>8</v>
          </cell>
          <cell r="P85">
            <v>100</v>
          </cell>
          <cell r="Q85">
            <v>114</v>
          </cell>
          <cell r="R85">
            <v>132.30000000000001</v>
          </cell>
          <cell r="S85">
            <v>50</v>
          </cell>
          <cell r="T85" t="str">
            <v>ГКВО-3</v>
          </cell>
        </row>
        <row r="86">
          <cell r="A86" t="str">
            <v>KZ87K2204997</v>
          </cell>
          <cell r="B86" t="str">
            <v>289/n</v>
          </cell>
          <cell r="C86">
            <v>36264</v>
          </cell>
          <cell r="D86">
            <v>36272</v>
          </cell>
          <cell r="E86">
            <v>7</v>
          </cell>
          <cell r="F86">
            <v>99.61</v>
          </cell>
          <cell r="G86">
            <v>99.61</v>
          </cell>
          <cell r="H86">
            <v>20.359401666499402</v>
          </cell>
          <cell r="I86">
            <v>100000000</v>
          </cell>
          <cell r="J86">
            <v>11704011</v>
          </cell>
          <cell r="K86">
            <v>1165021330.8699999</v>
          </cell>
          <cell r="L86">
            <v>4618011</v>
          </cell>
          <cell r="M86">
            <v>460000075.70999998</v>
          </cell>
          <cell r="N86">
            <v>1165.0213308699999</v>
          </cell>
          <cell r="O86">
            <v>0</v>
          </cell>
          <cell r="P86">
            <v>100</v>
          </cell>
          <cell r="Q86">
            <v>100</v>
          </cell>
          <cell r="R86">
            <v>20</v>
          </cell>
          <cell r="S86">
            <v>60</v>
          </cell>
          <cell r="T86" t="str">
            <v>Ноты-07</v>
          </cell>
        </row>
        <row r="87">
          <cell r="A87" t="str">
            <v>KZ8EK3004998</v>
          </cell>
          <cell r="B87" t="str">
            <v>290/n</v>
          </cell>
          <cell r="C87">
            <v>36265</v>
          </cell>
          <cell r="D87">
            <v>36280</v>
          </cell>
          <cell r="E87">
            <v>14</v>
          </cell>
          <cell r="F87">
            <v>99.3</v>
          </cell>
          <cell r="G87">
            <v>99.28</v>
          </cell>
          <cell r="H87">
            <v>18.328298086606299</v>
          </cell>
          <cell r="I87">
            <v>100000000</v>
          </cell>
          <cell r="J87">
            <v>13311908</v>
          </cell>
          <cell r="K87">
            <v>1320182960.5599999</v>
          </cell>
          <cell r="L87">
            <v>7294556</v>
          </cell>
          <cell r="M87">
            <v>724345631.88</v>
          </cell>
          <cell r="N87">
            <v>1320.1829605600001</v>
          </cell>
          <cell r="O87">
            <v>0</v>
          </cell>
          <cell r="P87">
            <v>100</v>
          </cell>
          <cell r="S87">
            <v>60</v>
          </cell>
          <cell r="T87" t="str">
            <v>Ноты-14</v>
          </cell>
        </row>
        <row r="88">
          <cell r="A88" t="str">
            <v>KZ8LK0705998</v>
          </cell>
          <cell r="B88" t="str">
            <v>291/n</v>
          </cell>
          <cell r="C88">
            <v>36266</v>
          </cell>
          <cell r="D88">
            <v>36287</v>
          </cell>
          <cell r="E88">
            <v>21</v>
          </cell>
          <cell r="F88">
            <v>98.92</v>
          </cell>
          <cell r="G88">
            <v>98.92</v>
          </cell>
          <cell r="H88">
            <v>18.924383340072801</v>
          </cell>
          <cell r="I88">
            <v>100000000</v>
          </cell>
          <cell r="J88">
            <v>7813299</v>
          </cell>
          <cell r="K88">
            <v>772338896.46000004</v>
          </cell>
          <cell r="L88">
            <v>4329990</v>
          </cell>
          <cell r="M88">
            <v>428322610.80000001</v>
          </cell>
          <cell r="N88">
            <v>772.33889646</v>
          </cell>
          <cell r="O88">
            <v>0</v>
          </cell>
          <cell r="P88">
            <v>100</v>
          </cell>
          <cell r="S88">
            <v>60</v>
          </cell>
          <cell r="T88" t="str">
            <v>Ноты-21</v>
          </cell>
        </row>
        <row r="89">
          <cell r="A89" t="str">
            <v>KZ46L2110990</v>
          </cell>
          <cell r="B89" t="str">
            <v>2/6B</v>
          </cell>
          <cell r="C89">
            <v>36269</v>
          </cell>
          <cell r="D89">
            <v>36454</v>
          </cell>
          <cell r="E89">
            <v>184</v>
          </cell>
          <cell r="F89">
            <v>96.35</v>
          </cell>
          <cell r="G89">
            <v>96.35</v>
          </cell>
          <cell r="H89">
            <v>7.5765438505449003</v>
          </cell>
          <cell r="I89">
            <v>2000000</v>
          </cell>
          <cell r="J89">
            <v>40708</v>
          </cell>
          <cell r="K89">
            <v>3838865.05</v>
          </cell>
          <cell r="L89">
            <v>21708</v>
          </cell>
          <cell r="M89">
            <v>2091565.8</v>
          </cell>
          <cell r="N89">
            <v>191.9432525</v>
          </cell>
          <cell r="O89">
            <v>5</v>
          </cell>
          <cell r="P89">
            <v>100</v>
          </cell>
          <cell r="Q89">
            <v>114</v>
          </cell>
          <cell r="R89">
            <v>141</v>
          </cell>
          <cell r="S89">
            <v>50</v>
          </cell>
          <cell r="T89" t="str">
            <v>ГКВО-6</v>
          </cell>
        </row>
        <row r="90">
          <cell r="A90" t="str">
            <v>KZ43L2207991</v>
          </cell>
          <cell r="B90" t="str">
            <v>2/3B</v>
          </cell>
          <cell r="C90">
            <v>36270</v>
          </cell>
          <cell r="D90">
            <v>36363</v>
          </cell>
          <cell r="E90">
            <v>94</v>
          </cell>
          <cell r="F90">
            <v>98.2</v>
          </cell>
          <cell r="G90">
            <v>98.19</v>
          </cell>
          <cell r="H90">
            <v>7.3319755600814496</v>
          </cell>
          <cell r="I90">
            <v>3000000</v>
          </cell>
          <cell r="J90">
            <v>59605</v>
          </cell>
          <cell r="K90">
            <v>5824389.5499999998</v>
          </cell>
          <cell r="L90">
            <v>46180</v>
          </cell>
          <cell r="M90">
            <v>4534642.55</v>
          </cell>
          <cell r="N90">
            <v>194.146318333333</v>
          </cell>
          <cell r="O90">
            <v>9</v>
          </cell>
          <cell r="P90">
            <v>100</v>
          </cell>
          <cell r="Q90">
            <v>114</v>
          </cell>
          <cell r="R90">
            <v>132.30000000000001</v>
          </cell>
          <cell r="S90">
            <v>50</v>
          </cell>
          <cell r="T90" t="str">
            <v>ГКВО-3</v>
          </cell>
        </row>
        <row r="91">
          <cell r="A91" t="str">
            <v>KZ8EK0605995</v>
          </cell>
          <cell r="B91" t="str">
            <v>292/n</v>
          </cell>
          <cell r="C91">
            <v>36271</v>
          </cell>
          <cell r="D91">
            <v>36286</v>
          </cell>
          <cell r="E91">
            <v>14</v>
          </cell>
          <cell r="F91">
            <v>99.3</v>
          </cell>
          <cell r="G91">
            <v>99.3</v>
          </cell>
          <cell r="H91">
            <v>18.328298086606299</v>
          </cell>
          <cell r="I91">
            <v>200000000</v>
          </cell>
          <cell r="J91">
            <v>7198727</v>
          </cell>
          <cell r="K91">
            <v>714460215.10000002</v>
          </cell>
          <cell r="L91">
            <v>4555726</v>
          </cell>
          <cell r="M91">
            <v>452383691.10000002</v>
          </cell>
          <cell r="N91">
            <v>357.23010755000001</v>
          </cell>
          <cell r="O91">
            <v>0</v>
          </cell>
          <cell r="P91">
            <v>100</v>
          </cell>
          <cell r="Q91">
            <v>80</v>
          </cell>
          <cell r="R91">
            <v>20</v>
          </cell>
          <cell r="S91">
            <v>60</v>
          </cell>
          <cell r="T91" t="str">
            <v>Ноты-14</v>
          </cell>
        </row>
        <row r="92">
          <cell r="A92" t="str">
            <v>KZ8SK2105994</v>
          </cell>
          <cell r="B92" t="str">
            <v>293/n</v>
          </cell>
          <cell r="C92">
            <v>36272</v>
          </cell>
          <cell r="D92">
            <v>36301</v>
          </cell>
          <cell r="E92">
            <v>28</v>
          </cell>
          <cell r="F92">
            <v>98.56</v>
          </cell>
          <cell r="G92">
            <v>98.56</v>
          </cell>
          <cell r="H92">
            <v>18.993506493506501</v>
          </cell>
          <cell r="I92">
            <v>200000000</v>
          </cell>
          <cell r="J92">
            <v>4564077.1363543998</v>
          </cell>
          <cell r="K92">
            <v>449196471.75999999</v>
          </cell>
          <cell r="L92">
            <v>3029221</v>
          </cell>
          <cell r="M92">
            <v>298560021.75999999</v>
          </cell>
          <cell r="N92">
            <v>224.59823588</v>
          </cell>
          <cell r="O92">
            <v>0</v>
          </cell>
          <cell r="P92">
            <v>100</v>
          </cell>
          <cell r="S92">
            <v>60</v>
          </cell>
          <cell r="T92" t="str">
            <v>Ноты-28</v>
          </cell>
        </row>
        <row r="93">
          <cell r="A93" t="str">
            <v>KZ8LK1405994</v>
          </cell>
          <cell r="B93" t="str">
            <v>294/n</v>
          </cell>
          <cell r="C93">
            <v>36273</v>
          </cell>
          <cell r="D93">
            <v>36294</v>
          </cell>
          <cell r="E93">
            <v>21</v>
          </cell>
          <cell r="F93">
            <v>98.92</v>
          </cell>
          <cell r="G93">
            <v>98.92</v>
          </cell>
          <cell r="H93">
            <v>18.924383340072801</v>
          </cell>
          <cell r="I93">
            <v>200000000</v>
          </cell>
          <cell r="J93">
            <v>2631554</v>
          </cell>
          <cell r="K93">
            <v>260309700.68000001</v>
          </cell>
          <cell r="L93">
            <v>2140454</v>
          </cell>
          <cell r="M93">
            <v>211734999.68000001</v>
          </cell>
          <cell r="N93">
            <v>130.15485034</v>
          </cell>
          <cell r="O93">
            <v>0</v>
          </cell>
          <cell r="P93">
            <v>100</v>
          </cell>
          <cell r="Q93">
            <v>80</v>
          </cell>
          <cell r="R93">
            <v>20</v>
          </cell>
          <cell r="S93">
            <v>60</v>
          </cell>
          <cell r="T93" t="str">
            <v>Ноты-21</v>
          </cell>
        </row>
        <row r="94">
          <cell r="A94" t="str">
            <v>KZ46L2810995</v>
          </cell>
          <cell r="B94" t="str">
            <v>3/6B</v>
          </cell>
          <cell r="C94">
            <v>36276</v>
          </cell>
          <cell r="D94">
            <v>36461</v>
          </cell>
          <cell r="E94">
            <v>184</v>
          </cell>
          <cell r="F94">
            <v>96.35</v>
          </cell>
          <cell r="G94">
            <v>96.34</v>
          </cell>
          <cell r="H94">
            <v>7.5765438505449003</v>
          </cell>
          <cell r="I94">
            <v>2000000</v>
          </cell>
          <cell r="J94">
            <v>174193</v>
          </cell>
          <cell r="K94">
            <v>15801158.08</v>
          </cell>
          <cell r="L94">
            <v>20879</v>
          </cell>
          <cell r="M94">
            <v>2011696.65</v>
          </cell>
          <cell r="N94">
            <v>790.05790400000001</v>
          </cell>
          <cell r="O94">
            <v>5</v>
          </cell>
          <cell r="P94">
            <v>100</v>
          </cell>
          <cell r="Q94">
            <v>114.19</v>
          </cell>
          <cell r="R94">
            <v>140.80000000000001</v>
          </cell>
          <cell r="S94">
            <v>50</v>
          </cell>
          <cell r="T94" t="str">
            <v>ГКВО-6</v>
          </cell>
        </row>
        <row r="95">
          <cell r="A95" t="str">
            <v>KZ43L2907996</v>
          </cell>
          <cell r="B95" t="str">
            <v>3/3B</v>
          </cell>
          <cell r="C95">
            <v>36277</v>
          </cell>
          <cell r="D95">
            <v>36370</v>
          </cell>
          <cell r="E95">
            <v>94</v>
          </cell>
          <cell r="F95">
            <v>98.19</v>
          </cell>
          <cell r="G95">
            <v>98.18</v>
          </cell>
          <cell r="H95">
            <v>7.3734596191058204</v>
          </cell>
          <cell r="I95">
            <v>3000000</v>
          </cell>
          <cell r="J95">
            <v>30390</v>
          </cell>
          <cell r="K95">
            <v>2968512.8</v>
          </cell>
          <cell r="L95">
            <v>25910</v>
          </cell>
          <cell r="M95">
            <v>2544123.9</v>
          </cell>
          <cell r="N95">
            <v>98.950426666666701</v>
          </cell>
          <cell r="O95">
            <v>8</v>
          </cell>
          <cell r="P95">
            <v>100</v>
          </cell>
          <cell r="Q95">
            <v>114.19</v>
          </cell>
          <cell r="R95">
            <v>132.30000000000001</v>
          </cell>
          <cell r="S95">
            <v>50</v>
          </cell>
          <cell r="T95" t="str">
            <v>ГКВО-3</v>
          </cell>
        </row>
        <row r="96">
          <cell r="A96" t="str">
            <v>KZ8LK2005991</v>
          </cell>
          <cell r="B96" t="str">
            <v>295/n</v>
          </cell>
          <cell r="C96">
            <v>36278</v>
          </cell>
          <cell r="D96">
            <v>36300</v>
          </cell>
          <cell r="E96">
            <v>21</v>
          </cell>
          <cell r="F96">
            <v>89.26</v>
          </cell>
          <cell r="G96">
            <v>89.16</v>
          </cell>
          <cell r="H96">
            <v>47.6</v>
          </cell>
          <cell r="I96">
            <v>200000000</v>
          </cell>
          <cell r="J96">
            <v>5918101</v>
          </cell>
          <cell r="K96">
            <v>527769541.27999997</v>
          </cell>
          <cell r="L96">
            <v>3550111</v>
          </cell>
          <cell r="M96">
            <v>316894177.19</v>
          </cell>
          <cell r="N96">
            <v>175.9</v>
          </cell>
          <cell r="O96">
            <v>17</v>
          </cell>
          <cell r="P96">
            <v>100</v>
          </cell>
          <cell r="Q96">
            <v>80</v>
          </cell>
          <cell r="R96">
            <v>20</v>
          </cell>
          <cell r="S96">
            <v>60</v>
          </cell>
          <cell r="T96" t="str">
            <v>Ноты-21</v>
          </cell>
        </row>
        <row r="97">
          <cell r="A97" t="str">
            <v>KZ8SK2805999</v>
          </cell>
          <cell r="B97" t="str">
            <v>296/n</v>
          </cell>
          <cell r="C97">
            <v>36279</v>
          </cell>
          <cell r="D97">
            <v>36308</v>
          </cell>
          <cell r="E97">
            <v>28</v>
          </cell>
          <cell r="F97">
            <v>98.64</v>
          </cell>
          <cell r="G97">
            <v>98.61</v>
          </cell>
          <cell r="H97">
            <v>38.18</v>
          </cell>
          <cell r="I97">
            <v>200000000</v>
          </cell>
          <cell r="J97">
            <v>12745659</v>
          </cell>
          <cell r="K97">
            <v>1257176640.5699999</v>
          </cell>
          <cell r="L97">
            <v>10137733</v>
          </cell>
          <cell r="M97">
            <v>1000000108.45</v>
          </cell>
          <cell r="N97">
            <v>125.7</v>
          </cell>
          <cell r="O97">
            <v>7</v>
          </cell>
          <cell r="P97">
            <v>100</v>
          </cell>
          <cell r="S97">
            <v>60</v>
          </cell>
          <cell r="T97" t="str">
            <v>Ноты-28</v>
          </cell>
        </row>
        <row r="98">
          <cell r="A98" t="str">
            <v>KZ8EK1405999</v>
          </cell>
          <cell r="B98" t="str">
            <v>297/n</v>
          </cell>
          <cell r="C98">
            <v>36280</v>
          </cell>
          <cell r="D98">
            <v>36294</v>
          </cell>
          <cell r="E98">
            <v>14</v>
          </cell>
          <cell r="F98">
            <v>99.3</v>
          </cell>
          <cell r="G98">
            <v>99.3</v>
          </cell>
          <cell r="H98">
            <v>18.328298086606299</v>
          </cell>
          <cell r="I98">
            <v>200000000</v>
          </cell>
          <cell r="J98">
            <v>2683830</v>
          </cell>
          <cell r="K98">
            <v>266482109</v>
          </cell>
          <cell r="L98">
            <v>1973830</v>
          </cell>
          <cell r="M98">
            <v>196001319</v>
          </cell>
          <cell r="N98">
            <v>133.24105449999999</v>
          </cell>
          <cell r="O98">
            <v>0</v>
          </cell>
          <cell r="P98">
            <v>100</v>
          </cell>
          <cell r="Q98">
            <v>70</v>
          </cell>
          <cell r="R98">
            <v>20</v>
          </cell>
          <cell r="S98">
            <v>60</v>
          </cell>
          <cell r="T98" t="str">
            <v>Ноты-14</v>
          </cell>
        </row>
        <row r="99">
          <cell r="A99" t="str">
            <v>KZ46L0411994</v>
          </cell>
          <cell r="B99" t="str">
            <v>4/6B</v>
          </cell>
          <cell r="C99">
            <v>36283</v>
          </cell>
          <cell r="D99">
            <v>36468</v>
          </cell>
          <cell r="E99">
            <v>184</v>
          </cell>
          <cell r="F99">
            <v>96.35</v>
          </cell>
          <cell r="G99">
            <v>96.33</v>
          </cell>
          <cell r="H99">
            <v>7.5765438505449003</v>
          </cell>
          <cell r="I99">
            <v>2000000</v>
          </cell>
          <cell r="J99">
            <v>17079</v>
          </cell>
          <cell r="K99">
            <v>1618789.65</v>
          </cell>
          <cell r="L99">
            <v>13579</v>
          </cell>
          <cell r="M99">
            <v>1308294.6499999999</v>
          </cell>
          <cell r="N99">
            <v>80.939482499999997</v>
          </cell>
          <cell r="O99">
            <v>4</v>
          </cell>
          <cell r="P99">
            <v>100</v>
          </cell>
          <cell r="Q99">
            <v>115.5</v>
          </cell>
          <cell r="R99">
            <v>140.4</v>
          </cell>
          <cell r="S99">
            <v>50</v>
          </cell>
          <cell r="T99" t="str">
            <v>ГКВО-6</v>
          </cell>
        </row>
        <row r="100">
          <cell r="A100" t="str">
            <v>KZ43L0508994</v>
          </cell>
          <cell r="B100" t="str">
            <v>4/3B</v>
          </cell>
          <cell r="C100">
            <v>36284</v>
          </cell>
          <cell r="D100">
            <v>36377</v>
          </cell>
          <cell r="E100">
            <v>94</v>
          </cell>
          <cell r="F100">
            <v>98.19</v>
          </cell>
          <cell r="G100">
            <v>98.18</v>
          </cell>
          <cell r="H100">
            <v>7.3734596191058204</v>
          </cell>
          <cell r="I100">
            <v>3000000</v>
          </cell>
          <cell r="J100">
            <v>51776</v>
          </cell>
          <cell r="K100">
            <v>5067710.93</v>
          </cell>
          <cell r="L100">
            <v>39182</v>
          </cell>
          <cell r="M100">
            <v>3847163.48</v>
          </cell>
          <cell r="N100">
            <v>168.92369766666701</v>
          </cell>
          <cell r="O100">
            <v>8</v>
          </cell>
          <cell r="P100">
            <v>100</v>
          </cell>
          <cell r="Q100">
            <v>115.5</v>
          </cell>
          <cell r="R100">
            <v>132.1</v>
          </cell>
          <cell r="S100">
            <v>50</v>
          </cell>
          <cell r="T100" t="str">
            <v>ГКВО-3</v>
          </cell>
        </row>
        <row r="101">
          <cell r="A101" t="str">
            <v>KZ8SK0406998</v>
          </cell>
          <cell r="B101" t="str">
            <v>298/n</v>
          </cell>
          <cell r="C101">
            <v>36286</v>
          </cell>
          <cell r="D101">
            <v>36315</v>
          </cell>
          <cell r="E101">
            <v>28</v>
          </cell>
          <cell r="F101">
            <v>98.56</v>
          </cell>
          <cell r="G101">
            <v>98.55</v>
          </cell>
          <cell r="H101">
            <v>18.993506493506501</v>
          </cell>
          <cell r="I101">
            <v>200000000</v>
          </cell>
          <cell r="J101">
            <v>4519070</v>
          </cell>
          <cell r="K101">
            <v>444752880.36000001</v>
          </cell>
          <cell r="L101">
            <v>3203872</v>
          </cell>
          <cell r="M101">
            <v>315769624.31999999</v>
          </cell>
          <cell r="N101">
            <v>222.37644018</v>
          </cell>
          <cell r="O101">
            <v>0</v>
          </cell>
          <cell r="P101">
            <v>100</v>
          </cell>
          <cell r="S101">
            <v>60</v>
          </cell>
          <cell r="T101" t="str">
            <v>Ноты-28</v>
          </cell>
        </row>
        <row r="102">
          <cell r="A102" t="str">
            <v>KZ8EK2105994</v>
          </cell>
          <cell r="B102" t="str">
            <v>299/n</v>
          </cell>
          <cell r="C102">
            <v>36287</v>
          </cell>
          <cell r="D102">
            <v>36301</v>
          </cell>
          <cell r="E102">
            <v>14</v>
          </cell>
          <cell r="F102">
            <v>99.3</v>
          </cell>
          <cell r="G102">
            <v>99.28</v>
          </cell>
          <cell r="H102">
            <v>18.328298086606299</v>
          </cell>
          <cell r="I102">
            <v>200000000</v>
          </cell>
          <cell r="J102">
            <v>2710200</v>
          </cell>
          <cell r="K102">
            <v>269116403</v>
          </cell>
          <cell r="L102">
            <v>2710200</v>
          </cell>
          <cell r="M102">
            <v>269116403</v>
          </cell>
          <cell r="N102">
            <v>134.5582015</v>
          </cell>
          <cell r="O102">
            <v>0</v>
          </cell>
          <cell r="P102">
            <v>100</v>
          </cell>
          <cell r="Q102">
            <v>70</v>
          </cell>
          <cell r="R102">
            <v>20</v>
          </cell>
          <cell r="S102">
            <v>60</v>
          </cell>
          <cell r="T102" t="str">
            <v>Ноты-14</v>
          </cell>
        </row>
        <row r="103">
          <cell r="A103" t="str">
            <v>KZ46L1111999</v>
          </cell>
          <cell r="B103" t="str">
            <v>5/6B</v>
          </cell>
          <cell r="C103">
            <v>36290</v>
          </cell>
          <cell r="D103">
            <v>36475</v>
          </cell>
          <cell r="E103">
            <v>184</v>
          </cell>
          <cell r="F103">
            <v>96.33</v>
          </cell>
          <cell r="G103">
            <v>96.33</v>
          </cell>
          <cell r="H103">
            <v>7.6196408180213897</v>
          </cell>
          <cell r="I103">
            <v>2000000</v>
          </cell>
          <cell r="J103">
            <v>8600</v>
          </cell>
          <cell r="K103">
            <v>794717</v>
          </cell>
          <cell r="L103">
            <v>4900</v>
          </cell>
          <cell r="M103">
            <v>472017</v>
          </cell>
          <cell r="N103">
            <v>39.735849999999999</v>
          </cell>
          <cell r="O103">
            <v>4</v>
          </cell>
          <cell r="P103">
            <v>100</v>
          </cell>
          <cell r="Q103">
            <v>116.75</v>
          </cell>
          <cell r="R103">
            <v>140.19999999999999</v>
          </cell>
          <cell r="S103">
            <v>50</v>
          </cell>
          <cell r="T103" t="str">
            <v>ГКВО-6</v>
          </cell>
        </row>
        <row r="104">
          <cell r="A104" t="str">
            <v>KZ43L1208990</v>
          </cell>
          <cell r="B104" t="str">
            <v>5/3B</v>
          </cell>
          <cell r="C104">
            <v>36291</v>
          </cell>
          <cell r="D104">
            <v>36384</v>
          </cell>
          <cell r="E104">
            <v>94</v>
          </cell>
          <cell r="F104">
            <v>98.18</v>
          </cell>
          <cell r="G104">
            <v>98.17</v>
          </cell>
          <cell r="H104">
            <v>7.4149521287431002</v>
          </cell>
          <cell r="I104">
            <v>3000000</v>
          </cell>
          <cell r="J104">
            <v>39266</v>
          </cell>
          <cell r="K104">
            <v>3843801.99</v>
          </cell>
          <cell r="L104">
            <v>30331</v>
          </cell>
          <cell r="M104">
            <v>2977901.22</v>
          </cell>
          <cell r="N104">
            <v>128.126733</v>
          </cell>
          <cell r="O104">
            <v>8</v>
          </cell>
          <cell r="P104">
            <v>100</v>
          </cell>
          <cell r="Q104">
            <v>116.75</v>
          </cell>
          <cell r="R104">
            <v>132</v>
          </cell>
          <cell r="S104">
            <v>50</v>
          </cell>
          <cell r="T104" t="str">
            <v>ГКВО-3</v>
          </cell>
        </row>
        <row r="105">
          <cell r="A105" t="str">
            <v>KZ8EK2705991</v>
          </cell>
          <cell r="B105" t="str">
            <v>300/n</v>
          </cell>
          <cell r="C105">
            <v>36292</v>
          </cell>
          <cell r="D105">
            <v>36307</v>
          </cell>
          <cell r="E105">
            <v>14</v>
          </cell>
          <cell r="F105">
            <v>99.3</v>
          </cell>
          <cell r="G105">
            <v>99.3</v>
          </cell>
          <cell r="H105">
            <v>18.328298086606299</v>
          </cell>
          <cell r="I105">
            <v>200000000</v>
          </cell>
          <cell r="J105">
            <v>4646149</v>
          </cell>
          <cell r="K105">
            <v>461322195.69999999</v>
          </cell>
          <cell r="L105">
            <v>3022149</v>
          </cell>
          <cell r="M105">
            <v>300095000.69999999</v>
          </cell>
          <cell r="N105">
            <v>230.66109785</v>
          </cell>
          <cell r="O105" t="str">
            <v>н/д</v>
          </cell>
          <cell r="P105">
            <v>100</v>
          </cell>
          <cell r="Q105">
            <v>70</v>
          </cell>
          <cell r="R105">
            <v>20</v>
          </cell>
          <cell r="S105">
            <v>60</v>
          </cell>
          <cell r="T105" t="str">
            <v>Ноты-14</v>
          </cell>
        </row>
        <row r="106">
          <cell r="A106" t="str">
            <v>KZ8LK0406993</v>
          </cell>
          <cell r="B106" t="str">
            <v>301/n</v>
          </cell>
          <cell r="C106">
            <v>36293</v>
          </cell>
          <cell r="D106">
            <v>36315</v>
          </cell>
          <cell r="E106">
            <v>21</v>
          </cell>
          <cell r="F106">
            <v>98.92</v>
          </cell>
          <cell r="G106">
            <v>98.91</v>
          </cell>
          <cell r="H106">
            <v>18.924383340072801</v>
          </cell>
          <cell r="I106">
            <v>200000000</v>
          </cell>
          <cell r="J106">
            <v>3961167</v>
          </cell>
          <cell r="K106">
            <v>391724375.74000001</v>
          </cell>
          <cell r="L106">
            <v>3210567</v>
          </cell>
          <cell r="M106">
            <v>317583459.63999999</v>
          </cell>
          <cell r="N106">
            <v>195.86218787000001</v>
          </cell>
          <cell r="O106">
            <v>0</v>
          </cell>
          <cell r="P106">
            <v>100</v>
          </cell>
          <cell r="S106">
            <v>60</v>
          </cell>
          <cell r="T106" t="str">
            <v>Ноты-21</v>
          </cell>
        </row>
        <row r="107">
          <cell r="A107" t="str">
            <v>KZ87K2105996</v>
          </cell>
          <cell r="B107" t="str">
            <v>302/n</v>
          </cell>
          <cell r="C107">
            <v>36294</v>
          </cell>
          <cell r="D107">
            <v>36301</v>
          </cell>
          <cell r="E107">
            <v>7</v>
          </cell>
          <cell r="F107">
            <v>99.62</v>
          </cell>
          <cell r="G107">
            <v>99.6</v>
          </cell>
          <cell r="H107">
            <v>19.8353744228064</v>
          </cell>
          <cell r="I107">
            <v>200000000</v>
          </cell>
          <cell r="J107">
            <v>6824868</v>
          </cell>
          <cell r="K107">
            <v>679811260.82000005</v>
          </cell>
          <cell r="L107">
            <v>6524868</v>
          </cell>
          <cell r="M107">
            <v>650027760.82000005</v>
          </cell>
          <cell r="N107">
            <v>339.90563041000001</v>
          </cell>
          <cell r="O107">
            <v>0</v>
          </cell>
          <cell r="P107">
            <v>100</v>
          </cell>
          <cell r="Q107">
            <v>70</v>
          </cell>
          <cell r="R107">
            <v>20</v>
          </cell>
          <cell r="S107">
            <v>60</v>
          </cell>
          <cell r="T107" t="str">
            <v>Ноты-07</v>
          </cell>
        </row>
        <row r="108">
          <cell r="A108" t="str">
            <v>KZ46L1811994</v>
          </cell>
          <cell r="B108" t="str">
            <v>6/6B</v>
          </cell>
          <cell r="C108">
            <v>36297</v>
          </cell>
          <cell r="D108">
            <v>36482</v>
          </cell>
          <cell r="E108">
            <v>184</v>
          </cell>
          <cell r="F108">
            <v>98.63</v>
          </cell>
          <cell r="G108">
            <v>98.59</v>
          </cell>
          <cell r="H108">
            <v>38.47</v>
          </cell>
          <cell r="I108">
            <v>2000000</v>
          </cell>
          <cell r="J108">
            <v>14933287</v>
          </cell>
          <cell r="K108">
            <v>1472796564.55</v>
          </cell>
          <cell r="L108">
            <v>13180151</v>
          </cell>
          <cell r="M108">
            <v>1300000056.3099999</v>
          </cell>
          <cell r="N108">
            <v>113.3</v>
          </cell>
          <cell r="O108">
            <v>8</v>
          </cell>
          <cell r="P108">
            <v>100</v>
          </cell>
          <cell r="Q108">
            <v>118.1</v>
          </cell>
          <cell r="S108">
            <v>50</v>
          </cell>
          <cell r="T108" t="str">
            <v>ГКВО-6</v>
          </cell>
        </row>
        <row r="109">
          <cell r="A109" t="str">
            <v>KZ43L1908995</v>
          </cell>
          <cell r="B109" t="str">
            <v>6/3B</v>
          </cell>
          <cell r="C109">
            <v>36298</v>
          </cell>
          <cell r="D109">
            <v>36391</v>
          </cell>
          <cell r="E109">
            <v>94</v>
          </cell>
          <cell r="F109">
            <v>98.18</v>
          </cell>
          <cell r="G109">
            <v>98.18</v>
          </cell>
          <cell r="H109">
            <v>7.4149521287431002</v>
          </cell>
          <cell r="I109">
            <v>3000000</v>
          </cell>
          <cell r="J109">
            <v>53464</v>
          </cell>
          <cell r="K109">
            <v>5241367.54</v>
          </cell>
          <cell r="L109">
            <v>28634</v>
          </cell>
          <cell r="M109">
            <v>2811286.12</v>
          </cell>
          <cell r="N109">
            <v>174.712251333333</v>
          </cell>
          <cell r="O109">
            <v>6</v>
          </cell>
          <cell r="P109">
            <v>100</v>
          </cell>
          <cell r="Q109">
            <v>118.1</v>
          </cell>
          <cell r="R109">
            <v>131.9</v>
          </cell>
          <cell r="S109">
            <v>50</v>
          </cell>
          <cell r="T109" t="str">
            <v>ГКВО-3</v>
          </cell>
        </row>
        <row r="110">
          <cell r="A110" t="str">
            <v>KZ8LK1006990</v>
          </cell>
          <cell r="B110" t="str">
            <v>303/n</v>
          </cell>
          <cell r="C110">
            <v>36299</v>
          </cell>
          <cell r="D110">
            <v>36321</v>
          </cell>
          <cell r="E110">
            <v>21</v>
          </cell>
          <cell r="F110">
            <v>98.91</v>
          </cell>
          <cell r="G110">
            <v>98.91</v>
          </cell>
          <cell r="H110">
            <v>19.101540120648501</v>
          </cell>
          <cell r="I110">
            <v>200000000</v>
          </cell>
          <cell r="J110">
            <v>4238583</v>
          </cell>
          <cell r="K110">
            <v>418952347.52999997</v>
          </cell>
          <cell r="L110">
            <v>3188583</v>
          </cell>
          <cell r="M110">
            <v>315390404.52999997</v>
          </cell>
          <cell r="N110">
            <v>209.476173765</v>
          </cell>
          <cell r="O110">
            <v>0</v>
          </cell>
          <cell r="P110">
            <v>100</v>
          </cell>
          <cell r="S110">
            <v>60</v>
          </cell>
          <cell r="T110" t="str">
            <v>Ноты-21</v>
          </cell>
        </row>
        <row r="111">
          <cell r="A111" t="str">
            <v>KZ87K2805991</v>
          </cell>
          <cell r="B111" t="str">
            <v>304/n</v>
          </cell>
          <cell r="C111">
            <v>36300</v>
          </cell>
          <cell r="D111">
            <v>36308</v>
          </cell>
          <cell r="E111">
            <v>7</v>
          </cell>
          <cell r="F111">
            <v>99.6</v>
          </cell>
          <cell r="G111">
            <v>99.6</v>
          </cell>
          <cell r="H111">
            <v>20.883534136546501</v>
          </cell>
          <cell r="I111">
            <v>200000000</v>
          </cell>
          <cell r="J111">
            <v>7496967</v>
          </cell>
          <cell r="K111">
            <v>746755985.36000001</v>
          </cell>
          <cell r="L111">
            <v>7146967</v>
          </cell>
          <cell r="M111">
            <v>711907485.36000001</v>
          </cell>
          <cell r="N111">
            <v>373.37799267999998</v>
          </cell>
          <cell r="O111">
            <v>0</v>
          </cell>
          <cell r="P111">
            <v>100</v>
          </cell>
          <cell r="Q111">
            <v>70</v>
          </cell>
          <cell r="R111">
            <v>20</v>
          </cell>
          <cell r="S111">
            <v>60</v>
          </cell>
          <cell r="T111" t="str">
            <v>Ноты-07</v>
          </cell>
        </row>
        <row r="112">
          <cell r="A112" t="str">
            <v>KZ8EK0406998</v>
          </cell>
          <cell r="B112" t="str">
            <v>305/n</v>
          </cell>
          <cell r="C112">
            <v>36301</v>
          </cell>
          <cell r="D112">
            <v>36315</v>
          </cell>
          <cell r="E112">
            <v>14</v>
          </cell>
          <cell r="F112">
            <v>99.22</v>
          </cell>
          <cell r="G112">
            <v>98.98</v>
          </cell>
          <cell r="H112">
            <v>20.439427534771198</v>
          </cell>
          <cell r="I112">
            <v>200000000</v>
          </cell>
          <cell r="J112">
            <v>1807514</v>
          </cell>
          <cell r="K112">
            <v>179342274.59999999</v>
          </cell>
          <cell r="L112">
            <v>1807514</v>
          </cell>
          <cell r="M112">
            <v>179342274.59999999</v>
          </cell>
          <cell r="N112">
            <v>89.671137299999998</v>
          </cell>
          <cell r="O112">
            <v>0</v>
          </cell>
          <cell r="P112">
            <v>100</v>
          </cell>
          <cell r="S112">
            <v>60</v>
          </cell>
          <cell r="T112" t="str">
            <v>Ноты-14</v>
          </cell>
        </row>
        <row r="113">
          <cell r="A113" t="str">
            <v>KZ46L2511999</v>
          </cell>
          <cell r="B113" t="str">
            <v>7/6B</v>
          </cell>
          <cell r="C113">
            <v>36304</v>
          </cell>
          <cell r="D113">
            <v>36489</v>
          </cell>
          <cell r="E113">
            <v>184</v>
          </cell>
          <cell r="F113">
            <v>96.27</v>
          </cell>
          <cell r="G113">
            <v>96.25</v>
          </cell>
          <cell r="H113">
            <v>7.74903916069389</v>
          </cell>
          <cell r="I113">
            <v>2000000</v>
          </cell>
          <cell r="J113">
            <v>30550</v>
          </cell>
          <cell r="K113">
            <v>2923310.7</v>
          </cell>
          <cell r="L113">
            <v>26550</v>
          </cell>
          <cell r="M113">
            <v>2555833.1</v>
          </cell>
          <cell r="N113">
            <v>146.16553500000001</v>
          </cell>
          <cell r="O113">
            <v>5</v>
          </cell>
          <cell r="P113">
            <v>100</v>
          </cell>
          <cell r="Q113">
            <v>120.5</v>
          </cell>
          <cell r="R113">
            <v>138.19999999999999</v>
          </cell>
          <cell r="S113">
            <v>50</v>
          </cell>
          <cell r="T113" t="str">
            <v>ГКВО-6</v>
          </cell>
        </row>
        <row r="114">
          <cell r="A114" t="str">
            <v>KZ43L2608990</v>
          </cell>
          <cell r="B114" t="str">
            <v>7/3B</v>
          </cell>
          <cell r="C114">
            <v>36305</v>
          </cell>
          <cell r="D114">
            <v>36398</v>
          </cell>
          <cell r="E114">
            <v>94</v>
          </cell>
          <cell r="F114">
            <v>98.18</v>
          </cell>
          <cell r="G114">
            <v>98.16</v>
          </cell>
          <cell r="H114">
            <v>7.4149521287431002</v>
          </cell>
          <cell r="I114">
            <v>3000000</v>
          </cell>
          <cell r="J114">
            <v>204113</v>
          </cell>
          <cell r="K114">
            <v>20031139.190000001</v>
          </cell>
          <cell r="L114">
            <v>199793</v>
          </cell>
          <cell r="M114">
            <v>19614965.59</v>
          </cell>
          <cell r="N114">
            <v>667.70463966666705</v>
          </cell>
          <cell r="O114">
            <v>6</v>
          </cell>
          <cell r="P114">
            <v>100</v>
          </cell>
          <cell r="Q114">
            <v>120.5</v>
          </cell>
          <cell r="R114">
            <v>131.80000000000001</v>
          </cell>
          <cell r="S114">
            <v>50</v>
          </cell>
          <cell r="T114" t="str">
            <v>ГКВО-3</v>
          </cell>
        </row>
        <row r="115">
          <cell r="A115" t="str">
            <v>KZ87K0306992</v>
          </cell>
          <cell r="B115" t="str">
            <v>306/n</v>
          </cell>
          <cell r="C115">
            <v>36306</v>
          </cell>
          <cell r="D115">
            <v>36314</v>
          </cell>
          <cell r="E115">
            <v>7</v>
          </cell>
          <cell r="F115">
            <v>98.7</v>
          </cell>
          <cell r="G115">
            <v>98.66</v>
          </cell>
          <cell r="H115">
            <v>36.47</v>
          </cell>
          <cell r="I115">
            <v>200000000</v>
          </cell>
          <cell r="J115">
            <v>18004256</v>
          </cell>
          <cell r="K115">
            <v>1776820526.3499999</v>
          </cell>
          <cell r="L115">
            <v>15062840</v>
          </cell>
          <cell r="M115">
            <v>1486670400.5999999</v>
          </cell>
          <cell r="N115">
            <v>126.9</v>
          </cell>
          <cell r="O115">
            <v>10</v>
          </cell>
          <cell r="P115">
            <v>100</v>
          </cell>
          <cell r="S115">
            <v>60</v>
          </cell>
          <cell r="T115" t="str">
            <v>Ноты-21</v>
          </cell>
        </row>
        <row r="116">
          <cell r="A116" t="str">
            <v>KZ8EK1106993</v>
          </cell>
          <cell r="B116" t="str">
            <v>307/n</v>
          </cell>
          <cell r="C116">
            <v>36307</v>
          </cell>
          <cell r="D116">
            <v>36322</v>
          </cell>
          <cell r="E116">
            <v>14</v>
          </cell>
          <cell r="F116">
            <v>90.84</v>
          </cell>
          <cell r="G116">
            <v>90.76</v>
          </cell>
          <cell r="H116">
            <v>39.89</v>
          </cell>
          <cell r="I116">
            <v>200000000</v>
          </cell>
          <cell r="J116">
            <v>11984308</v>
          </cell>
          <cell r="K116">
            <v>1087310761.8299999</v>
          </cell>
          <cell r="L116">
            <v>4733504</v>
          </cell>
          <cell r="M116">
            <v>429999988.60000002</v>
          </cell>
          <cell r="N116">
            <v>252.9</v>
          </cell>
          <cell r="O116">
            <v>16</v>
          </cell>
          <cell r="P116">
            <v>100</v>
          </cell>
          <cell r="Q116">
            <v>70</v>
          </cell>
          <cell r="R116">
            <v>20</v>
          </cell>
          <cell r="S116">
            <v>60</v>
          </cell>
          <cell r="T116" t="str">
            <v>Ноты-14</v>
          </cell>
        </row>
        <row r="117">
          <cell r="A117" t="str">
            <v>KZ32L3011999</v>
          </cell>
          <cell r="B117" t="str">
            <v>1/6i</v>
          </cell>
          <cell r="C117">
            <v>36308</v>
          </cell>
          <cell r="D117">
            <v>36494</v>
          </cell>
          <cell r="E117">
            <v>181</v>
          </cell>
          <cell r="F117">
            <v>98.71</v>
          </cell>
          <cell r="G117">
            <v>98.67</v>
          </cell>
          <cell r="H117">
            <v>9</v>
          </cell>
          <cell r="I117">
            <v>1000000000</v>
          </cell>
          <cell r="J117">
            <v>750000</v>
          </cell>
          <cell r="K117">
            <v>750000000</v>
          </cell>
          <cell r="L117">
            <v>750000</v>
          </cell>
          <cell r="M117">
            <v>750000000</v>
          </cell>
          <cell r="N117">
            <v>75</v>
          </cell>
          <cell r="O117">
            <v>2</v>
          </cell>
          <cell r="P117">
            <v>1000</v>
          </cell>
          <cell r="S117">
            <v>50</v>
          </cell>
          <cell r="T117" t="str">
            <v>ГИКО-6</v>
          </cell>
        </row>
        <row r="118">
          <cell r="A118" t="str">
            <v>KZ43L3008992</v>
          </cell>
          <cell r="B118" t="str">
            <v>8/3B</v>
          </cell>
          <cell r="C118">
            <v>36311</v>
          </cell>
          <cell r="D118">
            <v>36402</v>
          </cell>
          <cell r="E118">
            <v>91</v>
          </cell>
          <cell r="F118">
            <v>98.18</v>
          </cell>
          <cell r="G118">
            <v>98.18</v>
          </cell>
          <cell r="H118">
            <v>7.4149521287431002</v>
          </cell>
          <cell r="I118">
            <v>5000000</v>
          </cell>
          <cell r="J118">
            <v>197034</v>
          </cell>
          <cell r="K118">
            <v>19332770.469999999</v>
          </cell>
          <cell r="L118">
            <v>162968</v>
          </cell>
          <cell r="M118">
            <v>16000198.24</v>
          </cell>
          <cell r="N118">
            <v>386.6554094</v>
          </cell>
          <cell r="O118">
            <v>8</v>
          </cell>
          <cell r="P118">
            <v>100</v>
          </cell>
          <cell r="Q118">
            <v>128</v>
          </cell>
          <cell r="R118">
            <v>131.80000000000001</v>
          </cell>
          <cell r="S118">
            <v>50</v>
          </cell>
          <cell r="T118" t="str">
            <v>ГКВО-3</v>
          </cell>
        </row>
        <row r="119">
          <cell r="A119" t="str">
            <v>KZ46L0212996</v>
          </cell>
          <cell r="B119" t="str">
            <v>8/6B</v>
          </cell>
          <cell r="C119">
            <v>36312</v>
          </cell>
          <cell r="D119">
            <v>36496</v>
          </cell>
          <cell r="E119">
            <v>184</v>
          </cell>
          <cell r="F119">
            <v>96.27</v>
          </cell>
          <cell r="G119">
            <v>96.27</v>
          </cell>
          <cell r="H119">
            <v>7.74903916069389</v>
          </cell>
          <cell r="I119">
            <v>3000000</v>
          </cell>
          <cell r="J119">
            <v>39168</v>
          </cell>
          <cell r="K119">
            <v>3747134.24</v>
          </cell>
          <cell r="L119">
            <v>5280</v>
          </cell>
          <cell r="M119">
            <v>508318.2</v>
          </cell>
          <cell r="N119">
            <v>124.904474666667</v>
          </cell>
          <cell r="O119">
            <v>3</v>
          </cell>
          <cell r="P119">
            <v>100</v>
          </cell>
          <cell r="Q119">
            <v>129</v>
          </cell>
          <cell r="R119">
            <v>138</v>
          </cell>
          <cell r="S119">
            <v>50</v>
          </cell>
          <cell r="T119" t="str">
            <v>ГКВО-6</v>
          </cell>
        </row>
        <row r="120">
          <cell r="A120" t="str">
            <v>KZ87K1006997</v>
          </cell>
          <cell r="B120" t="str">
            <v>308/n</v>
          </cell>
          <cell r="C120">
            <v>36313</v>
          </cell>
          <cell r="D120">
            <v>36321</v>
          </cell>
          <cell r="E120">
            <v>7</v>
          </cell>
          <cell r="F120">
            <v>98.78</v>
          </cell>
          <cell r="G120">
            <v>98.73</v>
          </cell>
          <cell r="H120">
            <v>34.200000000000003</v>
          </cell>
          <cell r="I120">
            <v>200000000</v>
          </cell>
          <cell r="J120">
            <v>16337391</v>
          </cell>
          <cell r="K120">
            <v>1613330405.47</v>
          </cell>
          <cell r="L120">
            <v>10124004</v>
          </cell>
          <cell r="M120">
            <v>1000000080.75</v>
          </cell>
          <cell r="N120">
            <v>161.30000000000001</v>
          </cell>
          <cell r="O120">
            <v>12</v>
          </cell>
          <cell r="P120">
            <v>100</v>
          </cell>
          <cell r="S120">
            <v>60</v>
          </cell>
          <cell r="T120" t="str">
            <v>Ноты-07</v>
          </cell>
        </row>
        <row r="121">
          <cell r="A121" t="str">
            <v>KZ8EK1806998</v>
          </cell>
          <cell r="B121" t="str">
            <v>309/n</v>
          </cell>
          <cell r="C121">
            <v>36314</v>
          </cell>
          <cell r="D121">
            <v>36329</v>
          </cell>
          <cell r="E121">
            <v>14</v>
          </cell>
          <cell r="F121">
            <v>91.48</v>
          </cell>
          <cell r="G121">
            <v>91.4</v>
          </cell>
          <cell r="H121">
            <v>36.840000000000003</v>
          </cell>
          <cell r="I121">
            <v>200000000</v>
          </cell>
          <cell r="J121">
            <v>8397325</v>
          </cell>
          <cell r="K121">
            <v>767342173.83000004</v>
          </cell>
          <cell r="L121">
            <v>4591015</v>
          </cell>
          <cell r="M121">
            <v>419999983.10000002</v>
          </cell>
          <cell r="N121">
            <v>182.7</v>
          </cell>
          <cell r="O121">
            <v>11</v>
          </cell>
          <cell r="P121">
            <v>100</v>
          </cell>
          <cell r="Q121">
            <v>70</v>
          </cell>
          <cell r="R121">
            <v>20</v>
          </cell>
          <cell r="S121">
            <v>60</v>
          </cell>
          <cell r="T121" t="str">
            <v>Ноты-14</v>
          </cell>
        </row>
        <row r="122">
          <cell r="A122" t="str">
            <v>KZ8LK2506998</v>
          </cell>
          <cell r="B122" t="str">
            <v>310/n</v>
          </cell>
          <cell r="C122">
            <v>36315</v>
          </cell>
          <cell r="D122">
            <v>36336</v>
          </cell>
          <cell r="E122">
            <v>21</v>
          </cell>
          <cell r="F122">
            <v>98.84</v>
          </cell>
          <cell r="G122">
            <v>98.8</v>
          </cell>
          <cell r="H122">
            <v>32.5</v>
          </cell>
          <cell r="I122">
            <v>200000000</v>
          </cell>
          <cell r="J122">
            <v>13368274</v>
          </cell>
          <cell r="K122">
            <v>1320927721.0699999</v>
          </cell>
          <cell r="L122">
            <v>10117307</v>
          </cell>
          <cell r="M122">
            <v>1000000082.52</v>
          </cell>
          <cell r="N122">
            <v>132.1</v>
          </cell>
          <cell r="O122">
            <v>10</v>
          </cell>
          <cell r="P122">
            <v>100</v>
          </cell>
          <cell r="S122">
            <v>60</v>
          </cell>
          <cell r="T122" t="str">
            <v>Ноты-21</v>
          </cell>
        </row>
        <row r="123">
          <cell r="A123" t="str">
            <v>KZ46L0912991</v>
          </cell>
          <cell r="B123" t="str">
            <v>9/6B</v>
          </cell>
          <cell r="C123">
            <v>36318</v>
          </cell>
          <cell r="D123">
            <v>36503</v>
          </cell>
          <cell r="E123">
            <v>184</v>
          </cell>
          <cell r="F123">
            <v>82.78</v>
          </cell>
          <cell r="G123">
            <v>82.7</v>
          </cell>
          <cell r="H123">
            <v>41.6</v>
          </cell>
          <cell r="I123">
            <v>2000000</v>
          </cell>
          <cell r="J123">
            <v>6991254</v>
          </cell>
          <cell r="K123">
            <v>576875226.92999995</v>
          </cell>
          <cell r="L123">
            <v>2174446</v>
          </cell>
          <cell r="M123">
            <v>179999983.47999999</v>
          </cell>
          <cell r="N123">
            <v>320.5</v>
          </cell>
          <cell r="O123">
            <v>11</v>
          </cell>
          <cell r="P123">
            <v>100</v>
          </cell>
          <cell r="Q123">
            <v>80</v>
          </cell>
          <cell r="R123">
            <v>20</v>
          </cell>
          <cell r="S123">
            <v>50</v>
          </cell>
          <cell r="T123" t="str">
            <v>ГКВО-6</v>
          </cell>
        </row>
        <row r="124">
          <cell r="A124" t="str">
            <v>KZ43L0909994</v>
          </cell>
          <cell r="B124" t="str">
            <v>9/3B</v>
          </cell>
          <cell r="C124">
            <v>36319</v>
          </cell>
          <cell r="D124">
            <v>36412</v>
          </cell>
          <cell r="E124">
            <v>94</v>
          </cell>
          <cell r="F124">
            <v>98.18</v>
          </cell>
          <cell r="G124">
            <v>98.18</v>
          </cell>
          <cell r="H124">
            <v>7.4149521287431002</v>
          </cell>
          <cell r="I124">
            <v>3000000</v>
          </cell>
          <cell r="J124">
            <v>39744</v>
          </cell>
          <cell r="K124">
            <v>3894019.52</v>
          </cell>
          <cell r="L124">
            <v>32204</v>
          </cell>
          <cell r="M124">
            <v>3161788.72</v>
          </cell>
          <cell r="N124">
            <v>129.800650666667</v>
          </cell>
          <cell r="O124">
            <v>8</v>
          </cell>
          <cell r="P124">
            <v>100</v>
          </cell>
          <cell r="Q124">
            <v>130</v>
          </cell>
          <cell r="R124">
            <v>133</v>
          </cell>
          <cell r="S124">
            <v>50</v>
          </cell>
          <cell r="T124" t="str">
            <v>ГКВО-3</v>
          </cell>
        </row>
        <row r="125">
          <cell r="A125" t="str">
            <v>KZ87K1706992</v>
          </cell>
          <cell r="B125" t="str">
            <v>311/n</v>
          </cell>
          <cell r="C125">
            <v>36320</v>
          </cell>
          <cell r="D125">
            <v>36328</v>
          </cell>
          <cell r="E125">
            <v>7</v>
          </cell>
          <cell r="F125">
            <v>98.94</v>
          </cell>
          <cell r="G125">
            <v>98.9</v>
          </cell>
          <cell r="H125">
            <v>29.67</v>
          </cell>
          <cell r="I125">
            <v>200000000</v>
          </cell>
          <cell r="J125">
            <v>11775448</v>
          </cell>
          <cell r="K125">
            <v>1164797669.1300001</v>
          </cell>
          <cell r="L125">
            <v>8086003</v>
          </cell>
          <cell r="M125">
            <v>800000055.64999998</v>
          </cell>
          <cell r="N125">
            <v>145.6</v>
          </cell>
          <cell r="O125">
            <v>9</v>
          </cell>
          <cell r="P125">
            <v>100</v>
          </cell>
          <cell r="S125">
            <v>60</v>
          </cell>
          <cell r="T125" t="str">
            <v>Ноты-07</v>
          </cell>
        </row>
        <row r="126">
          <cell r="A126" t="str">
            <v>KZ8EK2506993</v>
          </cell>
          <cell r="B126" t="str">
            <v>312/n</v>
          </cell>
          <cell r="C126">
            <v>36321</v>
          </cell>
          <cell r="D126">
            <v>36336</v>
          </cell>
          <cell r="E126">
            <v>14</v>
          </cell>
          <cell r="F126">
            <v>99.16</v>
          </cell>
          <cell r="G126">
            <v>99.16</v>
          </cell>
          <cell r="H126">
            <v>22.025010084711699</v>
          </cell>
          <cell r="I126">
            <v>200000000</v>
          </cell>
          <cell r="J126">
            <v>515510</v>
          </cell>
          <cell r="K126">
            <v>50742458.82</v>
          </cell>
          <cell r="L126">
            <v>315510</v>
          </cell>
          <cell r="M126">
            <v>31285971.600000001</v>
          </cell>
          <cell r="N126">
            <v>25.371229410000002</v>
          </cell>
          <cell r="O126">
            <v>0</v>
          </cell>
          <cell r="P126">
            <v>100</v>
          </cell>
          <cell r="Q126">
            <v>70</v>
          </cell>
          <cell r="R126">
            <v>20</v>
          </cell>
          <cell r="S126">
            <v>60</v>
          </cell>
          <cell r="T126" t="str">
            <v>Ноты-14</v>
          </cell>
        </row>
        <row r="127">
          <cell r="A127" t="str">
            <v>KZ46L1612996</v>
          </cell>
          <cell r="B127" t="str">
            <v>10/6B</v>
          </cell>
          <cell r="C127">
            <v>36325</v>
          </cell>
          <cell r="D127">
            <v>36510</v>
          </cell>
          <cell r="E127">
            <v>184</v>
          </cell>
          <cell r="F127">
            <v>99.15</v>
          </cell>
          <cell r="G127">
            <v>99.11</v>
          </cell>
          <cell r="H127">
            <v>28.06</v>
          </cell>
          <cell r="I127">
            <v>2000000</v>
          </cell>
          <cell r="J127">
            <v>14408889</v>
          </cell>
          <cell r="K127">
            <v>1428047072.8399999</v>
          </cell>
          <cell r="L127">
            <v>10085692</v>
          </cell>
          <cell r="M127">
            <v>1000000058.7</v>
          </cell>
          <cell r="N127">
            <v>142.80000000000001</v>
          </cell>
          <cell r="O127">
            <v>9</v>
          </cell>
          <cell r="P127">
            <v>100</v>
          </cell>
          <cell r="S127">
            <v>50</v>
          </cell>
          <cell r="T127" t="str">
            <v>ГКВО-6</v>
          </cell>
        </row>
        <row r="128">
          <cell r="A128" t="str">
            <v>KZ43L1609999</v>
          </cell>
          <cell r="B128" t="str">
            <v>10/3B</v>
          </cell>
          <cell r="C128">
            <v>36326</v>
          </cell>
          <cell r="D128">
            <v>36419</v>
          </cell>
          <cell r="E128">
            <v>94</v>
          </cell>
          <cell r="F128">
            <v>98.18</v>
          </cell>
          <cell r="G128">
            <v>98.18</v>
          </cell>
          <cell r="H128">
            <v>7.4149521287431002</v>
          </cell>
          <cell r="I128">
            <v>3000000</v>
          </cell>
          <cell r="J128">
            <v>30558</v>
          </cell>
          <cell r="K128">
            <v>2987631.82</v>
          </cell>
          <cell r="L128">
            <v>26658</v>
          </cell>
          <cell r="M128">
            <v>2617282.44</v>
          </cell>
          <cell r="N128">
            <v>99.587727333333305</v>
          </cell>
          <cell r="O128">
            <v>7</v>
          </cell>
          <cell r="P128">
            <v>100</v>
          </cell>
          <cell r="Q128">
            <v>131</v>
          </cell>
          <cell r="R128">
            <v>135</v>
          </cell>
          <cell r="S128">
            <v>50</v>
          </cell>
          <cell r="T128" t="str">
            <v>ГКВО-3</v>
          </cell>
        </row>
        <row r="129">
          <cell r="A129" t="str">
            <v>KZ87K2406998</v>
          </cell>
          <cell r="B129" t="str">
            <v>313/n</v>
          </cell>
          <cell r="C129">
            <v>36327</v>
          </cell>
          <cell r="D129">
            <v>36335</v>
          </cell>
          <cell r="E129">
            <v>7</v>
          </cell>
          <cell r="F129">
            <v>99.61</v>
          </cell>
          <cell r="G129">
            <v>99.61</v>
          </cell>
          <cell r="H129">
            <v>20.359401666499402</v>
          </cell>
          <cell r="I129">
            <v>200000000</v>
          </cell>
          <cell r="J129">
            <v>1003916</v>
          </cell>
          <cell r="K129">
            <v>100000072.76000001</v>
          </cell>
          <cell r="L129">
            <v>1003916</v>
          </cell>
          <cell r="M129">
            <v>100000072.76000001</v>
          </cell>
          <cell r="N129">
            <v>50.000036379999997</v>
          </cell>
          <cell r="O129">
            <v>0</v>
          </cell>
          <cell r="P129">
            <v>100</v>
          </cell>
          <cell r="Q129">
            <v>70</v>
          </cell>
          <cell r="R129">
            <v>10</v>
          </cell>
          <cell r="S129">
            <v>60</v>
          </cell>
          <cell r="T129" t="str">
            <v>Ноты-07</v>
          </cell>
        </row>
        <row r="130">
          <cell r="A130" t="str">
            <v>KZ8EK0207990</v>
          </cell>
          <cell r="B130" t="str">
            <v>314/n</v>
          </cell>
          <cell r="C130">
            <v>36328</v>
          </cell>
          <cell r="D130">
            <v>36343</v>
          </cell>
          <cell r="E130">
            <v>14</v>
          </cell>
          <cell r="F130">
            <v>99.09</v>
          </cell>
          <cell r="G130">
            <v>99.01</v>
          </cell>
          <cell r="H130">
            <v>25.43</v>
          </cell>
          <cell r="I130">
            <v>200000000</v>
          </cell>
          <cell r="J130">
            <v>10475607</v>
          </cell>
          <cell r="K130">
            <v>1037641982.65</v>
          </cell>
          <cell r="L130">
            <v>7064265</v>
          </cell>
          <cell r="M130">
            <v>700000052.83000004</v>
          </cell>
          <cell r="N130">
            <v>148.19999999999999</v>
          </cell>
          <cell r="O130">
            <v>6</v>
          </cell>
          <cell r="P130">
            <v>100</v>
          </cell>
          <cell r="S130">
            <v>60</v>
          </cell>
          <cell r="T130" t="str">
            <v>Ноты-14</v>
          </cell>
        </row>
        <row r="131">
          <cell r="A131" t="str">
            <v>KZ46L2312992</v>
          </cell>
          <cell r="B131" t="str">
            <v>11/6B</v>
          </cell>
          <cell r="C131">
            <v>36332</v>
          </cell>
          <cell r="D131">
            <v>36517</v>
          </cell>
          <cell r="E131">
            <v>184</v>
          </cell>
          <cell r="F131">
            <v>93.22</v>
          </cell>
          <cell r="G131">
            <v>93.03</v>
          </cell>
          <cell r="H131">
            <v>28.77</v>
          </cell>
          <cell r="I131">
            <v>2000000</v>
          </cell>
          <cell r="J131">
            <v>6332397</v>
          </cell>
          <cell r="K131">
            <v>589650028.95000005</v>
          </cell>
          <cell r="L131">
            <v>4505467</v>
          </cell>
          <cell r="M131">
            <v>419999964.88999999</v>
          </cell>
          <cell r="N131">
            <v>140.4</v>
          </cell>
          <cell r="O131">
            <v>8</v>
          </cell>
          <cell r="P131">
            <v>100</v>
          </cell>
          <cell r="Q131">
            <v>70</v>
          </cell>
          <cell r="R131">
            <v>10</v>
          </cell>
          <cell r="S131">
            <v>50</v>
          </cell>
          <cell r="T131" t="str">
            <v>ГКВО-6</v>
          </cell>
        </row>
        <row r="132">
          <cell r="A132" t="str">
            <v>KZ43L2309995</v>
          </cell>
          <cell r="B132" t="str">
            <v>11/3B</v>
          </cell>
          <cell r="C132">
            <v>36333</v>
          </cell>
          <cell r="D132">
            <v>36426</v>
          </cell>
          <cell r="E132">
            <v>94</v>
          </cell>
          <cell r="F132">
            <v>97.95</v>
          </cell>
          <cell r="G132">
            <v>97.08</v>
          </cell>
          <cell r="H132">
            <v>8.3716181725369996</v>
          </cell>
          <cell r="I132">
            <v>3000000</v>
          </cell>
          <cell r="J132">
            <v>123852</v>
          </cell>
          <cell r="K132">
            <v>12130320.01</v>
          </cell>
          <cell r="L132">
            <v>123342</v>
          </cell>
          <cell r="M132">
            <v>12081361.949999999</v>
          </cell>
          <cell r="N132">
            <v>404.34400033333299</v>
          </cell>
          <cell r="O132">
            <v>8</v>
          </cell>
          <cell r="P132">
            <v>100</v>
          </cell>
          <cell r="Q132">
            <v>131</v>
          </cell>
          <cell r="R132">
            <v>135.5</v>
          </cell>
          <cell r="S132">
            <v>50</v>
          </cell>
          <cell r="T132" t="str">
            <v>ГКВО-3</v>
          </cell>
        </row>
        <row r="133">
          <cell r="A133" t="str">
            <v>KZ87K0107994</v>
          </cell>
          <cell r="B133" t="str">
            <v>315/n</v>
          </cell>
          <cell r="C133">
            <v>36334</v>
          </cell>
          <cell r="D133">
            <v>36342</v>
          </cell>
          <cell r="E133">
            <v>7</v>
          </cell>
          <cell r="F133">
            <v>99.55</v>
          </cell>
          <cell r="G133">
            <v>99.55</v>
          </cell>
          <cell r="H133">
            <v>23.505775991964001</v>
          </cell>
          <cell r="I133">
            <v>200000000</v>
          </cell>
          <cell r="J133">
            <v>200000</v>
          </cell>
          <cell r="K133">
            <v>19910000</v>
          </cell>
          <cell r="L133">
            <v>200000</v>
          </cell>
          <cell r="M133">
            <v>19910000</v>
          </cell>
          <cell r="N133">
            <v>9.9550000000000001</v>
          </cell>
          <cell r="O133">
            <v>0</v>
          </cell>
          <cell r="P133">
            <v>100</v>
          </cell>
          <cell r="Q133">
            <v>70</v>
          </cell>
          <cell r="R133">
            <v>10</v>
          </cell>
          <cell r="S133">
            <v>60</v>
          </cell>
          <cell r="T133" t="str">
            <v>Ноты-07</v>
          </cell>
        </row>
        <row r="134">
          <cell r="A134" t="str">
            <v>KZ8EK0907995</v>
          </cell>
          <cell r="B134" t="str">
            <v>1/$n</v>
          </cell>
          <cell r="C134">
            <v>36335</v>
          </cell>
          <cell r="D134">
            <v>36350</v>
          </cell>
          <cell r="E134">
            <v>14</v>
          </cell>
          <cell r="F134">
            <v>99.69</v>
          </cell>
          <cell r="G134">
            <v>99.64</v>
          </cell>
          <cell r="H134">
            <v>8.0850636974621892</v>
          </cell>
          <cell r="I134">
            <v>1000000</v>
          </cell>
          <cell r="J134">
            <v>5097</v>
          </cell>
          <cell r="K134">
            <v>507645.33</v>
          </cell>
          <cell r="L134">
            <v>2035</v>
          </cell>
          <cell r="M134">
            <v>202859.27</v>
          </cell>
          <cell r="N134">
            <v>50.764533</v>
          </cell>
          <cell r="O134">
            <v>0</v>
          </cell>
          <cell r="P134">
            <v>100</v>
          </cell>
          <cell r="Q134">
            <v>131</v>
          </cell>
          <cell r="R134">
            <v>132</v>
          </cell>
          <cell r="S134">
            <v>60</v>
          </cell>
          <cell r="T134" t="str">
            <v>ВНоты-14</v>
          </cell>
        </row>
        <row r="135">
          <cell r="A135" t="str">
            <v>KZ8LK1607995</v>
          </cell>
          <cell r="B135" t="str">
            <v>2/$n</v>
          </cell>
          <cell r="C135">
            <v>36336</v>
          </cell>
          <cell r="D135">
            <v>36357</v>
          </cell>
          <cell r="E135">
            <v>21</v>
          </cell>
          <cell r="F135">
            <v>99.54</v>
          </cell>
          <cell r="G135">
            <v>99.53</v>
          </cell>
          <cell r="H135">
            <v>8.0101801620787896</v>
          </cell>
          <cell r="I135">
            <v>1000000</v>
          </cell>
          <cell r="J135">
            <v>5985</v>
          </cell>
          <cell r="K135">
            <v>595210.55000000005</v>
          </cell>
          <cell r="L135">
            <v>3527</v>
          </cell>
          <cell r="M135">
            <v>351073.76</v>
          </cell>
          <cell r="N135">
            <v>59.521054999999997</v>
          </cell>
          <cell r="O135" t="str">
            <v>н/д</v>
          </cell>
          <cell r="P135">
            <v>100</v>
          </cell>
          <cell r="Q135">
            <v>131</v>
          </cell>
          <cell r="R135">
            <v>132.30000000000001</v>
          </cell>
          <cell r="S135">
            <v>60</v>
          </cell>
          <cell r="T135" t="str">
            <v>ВНоты-21</v>
          </cell>
        </row>
        <row r="136">
          <cell r="A136" t="str">
            <v>KZ43L3009990</v>
          </cell>
          <cell r="B136" t="str">
            <v>12/3B</v>
          </cell>
          <cell r="C136">
            <v>36339</v>
          </cell>
          <cell r="D136">
            <v>36433</v>
          </cell>
          <cell r="E136">
            <v>94</v>
          </cell>
          <cell r="F136">
            <v>97.94</v>
          </cell>
          <cell r="G136">
            <v>97.94</v>
          </cell>
          <cell r="H136">
            <v>8.4133142740453408</v>
          </cell>
          <cell r="I136">
            <v>5000000</v>
          </cell>
          <cell r="J136">
            <v>158577</v>
          </cell>
          <cell r="K136">
            <v>15502327.58</v>
          </cell>
          <cell r="L136">
            <v>114893</v>
          </cell>
          <cell r="M136">
            <v>11252626.42</v>
          </cell>
          <cell r="N136">
            <v>310.04655159999999</v>
          </cell>
          <cell r="O136">
            <v>9</v>
          </cell>
          <cell r="P136">
            <v>100</v>
          </cell>
          <cell r="Q136">
            <v>131</v>
          </cell>
          <cell r="R136">
            <v>140</v>
          </cell>
          <cell r="S136">
            <v>50</v>
          </cell>
          <cell r="T136" t="str">
            <v>ГКВО-3</v>
          </cell>
        </row>
        <row r="137">
          <cell r="A137" t="str">
            <v>KZ31L3009995</v>
          </cell>
          <cell r="B137" t="str">
            <v>1/3i</v>
          </cell>
          <cell r="C137">
            <v>36340</v>
          </cell>
          <cell r="D137">
            <v>36433</v>
          </cell>
          <cell r="E137">
            <v>91</v>
          </cell>
          <cell r="F137">
            <v>99.13</v>
          </cell>
          <cell r="G137">
            <v>99.05</v>
          </cell>
          <cell r="H137">
            <v>10</v>
          </cell>
          <cell r="I137">
            <v>1000000000</v>
          </cell>
          <cell r="J137">
            <v>410000</v>
          </cell>
          <cell r="K137">
            <v>410000000</v>
          </cell>
          <cell r="L137">
            <v>400000</v>
          </cell>
          <cell r="M137">
            <v>400000000</v>
          </cell>
          <cell r="N137">
            <v>41</v>
          </cell>
          <cell r="O137">
            <v>2</v>
          </cell>
          <cell r="P137">
            <v>1000</v>
          </cell>
          <cell r="S137">
            <v>50</v>
          </cell>
          <cell r="T137" t="str">
            <v>ГИКО-3</v>
          </cell>
        </row>
        <row r="138">
          <cell r="A138" t="str">
            <v>KZ87K0807999</v>
          </cell>
          <cell r="B138" t="str">
            <v>316/n</v>
          </cell>
          <cell r="C138">
            <v>36341</v>
          </cell>
          <cell r="D138">
            <v>36349</v>
          </cell>
          <cell r="E138">
            <v>7</v>
          </cell>
          <cell r="F138">
            <v>99.55</v>
          </cell>
          <cell r="G138">
            <v>99.53</v>
          </cell>
          <cell r="H138">
            <v>23.505775991964001</v>
          </cell>
          <cell r="I138">
            <v>200000000</v>
          </cell>
          <cell r="J138">
            <v>4408810</v>
          </cell>
          <cell r="K138">
            <v>438893030.77999997</v>
          </cell>
          <cell r="L138">
            <v>4408810</v>
          </cell>
          <cell r="M138">
            <v>438893030.77999997</v>
          </cell>
          <cell r="N138">
            <v>219.44651539</v>
          </cell>
          <cell r="O138" t="str">
            <v>н/д</v>
          </cell>
          <cell r="P138">
            <v>100</v>
          </cell>
          <cell r="Q138">
            <v>70</v>
          </cell>
          <cell r="R138">
            <v>10</v>
          </cell>
          <cell r="S138">
            <v>60</v>
          </cell>
          <cell r="T138" t="str">
            <v>Ноты-07</v>
          </cell>
        </row>
        <row r="139">
          <cell r="A139" t="str">
            <v>KZ8EK1607990</v>
          </cell>
          <cell r="B139" t="str">
            <v>3/$n</v>
          </cell>
          <cell r="C139">
            <v>36342</v>
          </cell>
          <cell r="D139">
            <v>36357</v>
          </cell>
          <cell r="E139">
            <v>14</v>
          </cell>
          <cell r="F139">
            <v>93.08</v>
          </cell>
          <cell r="G139">
            <v>92.8</v>
          </cell>
          <cell r="H139">
            <v>29.41</v>
          </cell>
          <cell r="I139">
            <v>1000000</v>
          </cell>
          <cell r="J139">
            <v>7482427</v>
          </cell>
          <cell r="K139">
            <v>694566775.19000006</v>
          </cell>
          <cell r="L139">
            <v>4834599</v>
          </cell>
          <cell r="M139">
            <v>450000076.81</v>
          </cell>
          <cell r="N139">
            <v>154.30000000000001</v>
          </cell>
          <cell r="O139">
            <v>13</v>
          </cell>
          <cell r="P139">
            <v>100</v>
          </cell>
          <cell r="Q139">
            <v>50</v>
          </cell>
          <cell r="R139">
            <v>10</v>
          </cell>
          <cell r="S139">
            <v>60</v>
          </cell>
          <cell r="T139" t="str">
            <v>ВНоты-14</v>
          </cell>
        </row>
        <row r="140">
          <cell r="A140" t="str">
            <v>KZ8LK2307991</v>
          </cell>
          <cell r="B140" t="str">
            <v>4/$n</v>
          </cell>
          <cell r="C140">
            <v>36343</v>
          </cell>
          <cell r="D140">
            <v>36364</v>
          </cell>
          <cell r="E140">
            <v>21</v>
          </cell>
          <cell r="F140">
            <v>99.54</v>
          </cell>
          <cell r="G140">
            <v>99.54</v>
          </cell>
          <cell r="H140">
            <v>8.0101801620787896</v>
          </cell>
          <cell r="I140">
            <v>1000000</v>
          </cell>
          <cell r="J140">
            <v>12816</v>
          </cell>
          <cell r="K140">
            <v>1274898.81</v>
          </cell>
          <cell r="L140">
            <v>7072</v>
          </cell>
          <cell r="M140">
            <v>703946.88</v>
          </cell>
          <cell r="N140">
            <v>127.489881</v>
          </cell>
          <cell r="O140" t="str">
            <v>н/д</v>
          </cell>
          <cell r="P140">
            <v>100</v>
          </cell>
          <cell r="Q140">
            <v>132</v>
          </cell>
          <cell r="R140">
            <v>132.30000000000001</v>
          </cell>
          <cell r="S140">
            <v>60</v>
          </cell>
          <cell r="T140" t="str">
            <v>ВНоты-21</v>
          </cell>
        </row>
        <row r="141">
          <cell r="A141" t="str">
            <v>KZ46L0601A07</v>
          </cell>
          <cell r="B141" t="str">
            <v>12/6B</v>
          </cell>
          <cell r="C141">
            <v>36346</v>
          </cell>
          <cell r="D141">
            <v>36531</v>
          </cell>
          <cell r="E141">
            <v>184</v>
          </cell>
          <cell r="F141">
            <v>93.08</v>
          </cell>
          <cell r="G141">
            <v>92.9</v>
          </cell>
          <cell r="H141">
            <v>29.41</v>
          </cell>
          <cell r="I141">
            <v>2000000</v>
          </cell>
          <cell r="J141">
            <v>8659959</v>
          </cell>
          <cell r="K141">
            <v>804003728.5</v>
          </cell>
          <cell r="L141">
            <v>4834644</v>
          </cell>
          <cell r="M141">
            <v>450000119.94999999</v>
          </cell>
          <cell r="N141">
            <v>178.7</v>
          </cell>
          <cell r="O141">
            <v>15</v>
          </cell>
          <cell r="P141">
            <v>100</v>
          </cell>
          <cell r="Q141">
            <v>80</v>
          </cell>
          <cell r="R141">
            <v>10</v>
          </cell>
          <cell r="S141">
            <v>50</v>
          </cell>
          <cell r="T141" t="str">
            <v>ГКВО-6</v>
          </cell>
        </row>
        <row r="142">
          <cell r="A142" t="str">
            <v>KZ43L0710996</v>
          </cell>
          <cell r="B142" t="str">
            <v>13/3B</v>
          </cell>
          <cell r="C142">
            <v>36347</v>
          </cell>
          <cell r="D142">
            <v>36440</v>
          </cell>
          <cell r="E142">
            <v>94</v>
          </cell>
          <cell r="F142">
            <v>97.95</v>
          </cell>
          <cell r="G142">
            <v>97.94</v>
          </cell>
          <cell r="H142">
            <v>8.3716181725369996</v>
          </cell>
          <cell r="I142">
            <v>3000000</v>
          </cell>
          <cell r="J142">
            <v>41789</v>
          </cell>
          <cell r="K142">
            <v>4051417.89</v>
          </cell>
          <cell r="L142">
            <v>13289</v>
          </cell>
          <cell r="M142">
            <v>1301642.8899999999</v>
          </cell>
          <cell r="N142">
            <v>135.04726299999999</v>
          </cell>
          <cell r="O142">
            <v>7</v>
          </cell>
          <cell r="P142">
            <v>100</v>
          </cell>
          <cell r="Q142">
            <v>132</v>
          </cell>
          <cell r="R142">
            <v>141</v>
          </cell>
          <cell r="S142">
            <v>50</v>
          </cell>
          <cell r="T142" t="str">
            <v>ГКВО-3</v>
          </cell>
        </row>
        <row r="143">
          <cell r="A143" t="str">
            <v>KZ71B0707A00</v>
          </cell>
          <cell r="B143" t="str">
            <v>1/12MGU</v>
          </cell>
          <cell r="C143">
            <v>36348</v>
          </cell>
          <cell r="D143">
            <v>36714</v>
          </cell>
          <cell r="E143">
            <v>364</v>
          </cell>
          <cell r="F143">
            <v>93.08</v>
          </cell>
          <cell r="G143">
            <v>92.96</v>
          </cell>
          <cell r="H143">
            <v>29.41</v>
          </cell>
          <cell r="I143">
            <v>400000000</v>
          </cell>
          <cell r="J143">
            <v>133157</v>
          </cell>
          <cell r="K143">
            <v>10545480.43</v>
          </cell>
          <cell r="L143">
            <v>5476211</v>
          </cell>
          <cell r="M143">
            <v>509742264.83999997</v>
          </cell>
          <cell r="N143">
            <v>348</v>
          </cell>
          <cell r="O143">
            <v>4</v>
          </cell>
          <cell r="P143">
            <v>100</v>
          </cell>
          <cell r="Q143">
            <v>132</v>
          </cell>
          <cell r="R143">
            <v>10</v>
          </cell>
          <cell r="S143">
            <v>0</v>
          </cell>
          <cell r="T143" t="str">
            <v>MGU 12 001</v>
          </cell>
        </row>
        <row r="144">
          <cell r="A144" t="str">
            <v>KZ87K1607992</v>
          </cell>
          <cell r="B144" t="str">
            <v>5/$n</v>
          </cell>
          <cell r="C144">
            <v>36349</v>
          </cell>
          <cell r="D144">
            <v>36357</v>
          </cell>
          <cell r="E144">
            <v>7</v>
          </cell>
          <cell r="F144">
            <v>99.85</v>
          </cell>
          <cell r="G144">
            <v>99.85</v>
          </cell>
          <cell r="H144">
            <v>7.8117175763648401</v>
          </cell>
          <cell r="I144">
            <v>1000000</v>
          </cell>
          <cell r="J144">
            <v>19270</v>
          </cell>
          <cell r="K144">
            <v>1923039.68</v>
          </cell>
          <cell r="L144">
            <v>7593</v>
          </cell>
          <cell r="M144">
            <v>758161.05</v>
          </cell>
          <cell r="N144">
            <v>192.303968</v>
          </cell>
          <cell r="O144">
            <v>0</v>
          </cell>
          <cell r="P144">
            <v>100</v>
          </cell>
          <cell r="Q144">
            <v>132</v>
          </cell>
          <cell r="R144">
            <v>132.30000000000001</v>
          </cell>
          <cell r="S144">
            <v>60</v>
          </cell>
          <cell r="T144" t="str">
            <v>ВНоты-07</v>
          </cell>
        </row>
        <row r="145">
          <cell r="A145" t="str">
            <v>KZ8EK2307996</v>
          </cell>
          <cell r="B145" t="str">
            <v>6/$n</v>
          </cell>
          <cell r="C145">
            <v>36350</v>
          </cell>
          <cell r="D145">
            <v>36364</v>
          </cell>
          <cell r="E145">
            <v>14</v>
          </cell>
          <cell r="F145">
            <v>99.69</v>
          </cell>
          <cell r="G145">
            <v>99.69</v>
          </cell>
          <cell r="H145">
            <v>8.0850636974621892</v>
          </cell>
          <cell r="I145">
            <v>1000000</v>
          </cell>
          <cell r="J145">
            <v>12923</v>
          </cell>
          <cell r="K145">
            <v>1286046.56</v>
          </cell>
          <cell r="L145">
            <v>3693</v>
          </cell>
          <cell r="M145">
            <v>368155.17</v>
          </cell>
          <cell r="N145">
            <v>128.60465600000001</v>
          </cell>
          <cell r="O145">
            <v>0</v>
          </cell>
          <cell r="P145">
            <v>100</v>
          </cell>
          <cell r="Q145">
            <v>132</v>
          </cell>
          <cell r="R145">
            <v>132.30000000000001</v>
          </cell>
          <cell r="S145">
            <v>60</v>
          </cell>
          <cell r="T145" t="str">
            <v>ВНоты-14</v>
          </cell>
        </row>
        <row r="146">
          <cell r="A146" t="str">
            <v>KZ46L1301A08</v>
          </cell>
          <cell r="B146" t="str">
            <v>13/6B</v>
          </cell>
          <cell r="C146">
            <v>36353</v>
          </cell>
          <cell r="D146">
            <v>36538</v>
          </cell>
          <cell r="E146">
            <v>184</v>
          </cell>
          <cell r="F146">
            <v>92.81</v>
          </cell>
          <cell r="G146">
            <v>91.5</v>
          </cell>
          <cell r="H146">
            <v>30.65</v>
          </cell>
          <cell r="I146">
            <v>2000000</v>
          </cell>
          <cell r="J146">
            <v>5934615</v>
          </cell>
          <cell r="K146">
            <v>550784619.84000003</v>
          </cell>
          <cell r="L146">
            <v>5934615</v>
          </cell>
          <cell r="M146">
            <v>550784619.84000003</v>
          </cell>
          <cell r="N146">
            <v>100.1</v>
          </cell>
          <cell r="O146">
            <v>9</v>
          </cell>
          <cell r="P146">
            <v>100</v>
          </cell>
          <cell r="Q146">
            <v>70</v>
          </cell>
          <cell r="R146">
            <v>10</v>
          </cell>
          <cell r="S146">
            <v>50</v>
          </cell>
          <cell r="T146" t="str">
            <v>ГКВО-6</v>
          </cell>
        </row>
        <row r="147">
          <cell r="A147" t="str">
            <v>KZ43L1410992</v>
          </cell>
          <cell r="B147" t="str">
            <v>14/3B</v>
          </cell>
          <cell r="C147">
            <v>36354</v>
          </cell>
          <cell r="D147">
            <v>36447</v>
          </cell>
          <cell r="E147">
            <v>94</v>
          </cell>
          <cell r="F147">
            <v>97.95</v>
          </cell>
          <cell r="G147">
            <v>97.94</v>
          </cell>
          <cell r="H147">
            <v>8.3716181725369996</v>
          </cell>
          <cell r="I147">
            <v>3000000</v>
          </cell>
          <cell r="J147">
            <v>54539</v>
          </cell>
          <cell r="K147">
            <v>5322152.9400000004</v>
          </cell>
          <cell r="L147">
            <v>18009</v>
          </cell>
          <cell r="M147">
            <v>1763931.14</v>
          </cell>
          <cell r="N147">
            <v>177.40509800000001</v>
          </cell>
          <cell r="O147">
            <v>8</v>
          </cell>
          <cell r="P147">
            <v>100</v>
          </cell>
          <cell r="Q147">
            <v>132.30000000000001</v>
          </cell>
          <cell r="R147">
            <v>141</v>
          </cell>
          <cell r="S147">
            <v>50</v>
          </cell>
          <cell r="T147" t="str">
            <v>ГКВО-3</v>
          </cell>
        </row>
        <row r="148">
          <cell r="A148" t="str">
            <v>KZ87K2207990</v>
          </cell>
          <cell r="B148" t="str">
            <v>317/n</v>
          </cell>
          <cell r="C148">
            <v>36355</v>
          </cell>
          <cell r="D148">
            <v>36363</v>
          </cell>
          <cell r="E148">
            <v>7</v>
          </cell>
          <cell r="F148">
            <v>99.65</v>
          </cell>
          <cell r="G148">
            <v>99.65</v>
          </cell>
          <cell r="H148">
            <v>18.263923733065401</v>
          </cell>
          <cell r="I148">
            <v>200000000</v>
          </cell>
          <cell r="J148">
            <v>10040604</v>
          </cell>
          <cell r="K148">
            <v>1000241153.27</v>
          </cell>
          <cell r="L148">
            <v>7290726</v>
          </cell>
          <cell r="M148">
            <v>726520845.89999998</v>
          </cell>
          <cell r="N148">
            <v>500.12057663500002</v>
          </cell>
          <cell r="O148">
            <v>0</v>
          </cell>
          <cell r="P148">
            <v>100</v>
          </cell>
          <cell r="Q148">
            <v>70</v>
          </cell>
          <cell r="R148">
            <v>10</v>
          </cell>
          <cell r="S148">
            <v>60</v>
          </cell>
          <cell r="T148" t="str">
            <v>Ноты-07</v>
          </cell>
        </row>
        <row r="149">
          <cell r="A149" t="str">
            <v>KZ87K2307998</v>
          </cell>
          <cell r="B149" t="str">
            <v>7/$n</v>
          </cell>
          <cell r="C149">
            <v>36356</v>
          </cell>
          <cell r="D149">
            <v>36364</v>
          </cell>
          <cell r="E149">
            <v>7</v>
          </cell>
          <cell r="F149">
            <v>99.86</v>
          </cell>
          <cell r="G149">
            <v>99.86</v>
          </cell>
          <cell r="H149">
            <v>7.2902062888043604</v>
          </cell>
          <cell r="I149">
            <v>1000000</v>
          </cell>
          <cell r="J149">
            <v>24702</v>
          </cell>
          <cell r="K149">
            <v>2465977.58</v>
          </cell>
          <cell r="L149">
            <v>18030</v>
          </cell>
          <cell r="M149">
            <v>1800475.8</v>
          </cell>
          <cell r="N149">
            <v>246.597758</v>
          </cell>
          <cell r="O149">
            <v>0</v>
          </cell>
          <cell r="P149">
            <v>100</v>
          </cell>
          <cell r="Q149">
            <v>132.30000000000001</v>
          </cell>
          <cell r="R149">
            <v>132.30000000000001</v>
          </cell>
          <cell r="S149">
            <v>60</v>
          </cell>
          <cell r="T149" t="str">
            <v>ВНоты-07</v>
          </cell>
        </row>
        <row r="150">
          <cell r="A150" t="str">
            <v>KZ8EK3007991</v>
          </cell>
          <cell r="B150" t="str">
            <v>318/n</v>
          </cell>
          <cell r="C150">
            <v>36357</v>
          </cell>
          <cell r="D150">
            <v>36371</v>
          </cell>
          <cell r="E150">
            <v>14</v>
          </cell>
          <cell r="F150">
            <v>99.28</v>
          </cell>
          <cell r="G150">
            <v>99.27</v>
          </cell>
          <cell r="H150">
            <v>18.855761482675199</v>
          </cell>
          <cell r="I150">
            <v>200000000</v>
          </cell>
          <cell r="J150">
            <v>3794484</v>
          </cell>
          <cell r="K150">
            <v>376464720.38</v>
          </cell>
          <cell r="L150">
            <v>2591819</v>
          </cell>
          <cell r="M150">
            <v>257315387.33000001</v>
          </cell>
          <cell r="N150">
            <v>188.23236019000001</v>
          </cell>
          <cell r="O150" t="str">
            <v>н/д</v>
          </cell>
          <cell r="P150">
            <v>100</v>
          </cell>
          <cell r="Q150">
            <v>70</v>
          </cell>
          <cell r="R150">
            <v>10</v>
          </cell>
          <cell r="S150">
            <v>60</v>
          </cell>
          <cell r="T150" t="str">
            <v>Ноты-14</v>
          </cell>
        </row>
        <row r="151">
          <cell r="A151" t="str">
            <v>KZ46L2001A09</v>
          </cell>
          <cell r="B151" t="str">
            <v>14/6B</v>
          </cell>
          <cell r="C151">
            <v>36360</v>
          </cell>
          <cell r="D151">
            <v>36545</v>
          </cell>
          <cell r="E151">
            <v>184</v>
          </cell>
          <cell r="F151">
            <v>83.89</v>
          </cell>
          <cell r="G151">
            <v>83.58</v>
          </cell>
          <cell r="H151">
            <v>38.619999999999997</v>
          </cell>
          <cell r="I151">
            <v>2000000</v>
          </cell>
          <cell r="J151">
            <v>8115717</v>
          </cell>
          <cell r="K151">
            <v>675062927.66999996</v>
          </cell>
          <cell r="L151">
            <v>4768273</v>
          </cell>
          <cell r="M151">
            <v>400000045.82999998</v>
          </cell>
          <cell r="N151">
            <v>168.8</v>
          </cell>
          <cell r="O151">
            <v>9</v>
          </cell>
          <cell r="P151">
            <v>100</v>
          </cell>
          <cell r="Q151">
            <v>70</v>
          </cell>
          <cell r="R151">
            <v>10</v>
          </cell>
          <cell r="S151">
            <v>50</v>
          </cell>
          <cell r="T151" t="str">
            <v>ГКВО-6</v>
          </cell>
        </row>
        <row r="152">
          <cell r="A152" t="str">
            <v>KZ43L2110997</v>
          </cell>
          <cell r="B152" t="str">
            <v>15/3B</v>
          </cell>
          <cell r="C152">
            <v>36361</v>
          </cell>
          <cell r="D152">
            <v>36454</v>
          </cell>
          <cell r="E152">
            <v>94</v>
          </cell>
          <cell r="F152">
            <v>97.94</v>
          </cell>
          <cell r="G152">
            <v>97.93</v>
          </cell>
          <cell r="H152">
            <v>8.4133142740453408</v>
          </cell>
          <cell r="I152">
            <v>3000000</v>
          </cell>
          <cell r="J152">
            <v>53858</v>
          </cell>
          <cell r="K152">
            <v>5263957.28</v>
          </cell>
          <cell r="L152">
            <v>37022</v>
          </cell>
          <cell r="M152">
            <v>3625925.88</v>
          </cell>
          <cell r="N152">
            <v>175.465242666667</v>
          </cell>
          <cell r="O152">
            <v>10</v>
          </cell>
          <cell r="P152">
            <v>100</v>
          </cell>
          <cell r="Q152">
            <v>132.30000000000001</v>
          </cell>
          <cell r="R152">
            <v>141</v>
          </cell>
          <cell r="S152">
            <v>50</v>
          </cell>
          <cell r="T152" t="str">
            <v>ГКВО-3</v>
          </cell>
        </row>
        <row r="153">
          <cell r="A153" t="str">
            <v>KZ87K2907995</v>
          </cell>
          <cell r="B153" t="str">
            <v>319/n</v>
          </cell>
          <cell r="C153">
            <v>36362</v>
          </cell>
          <cell r="D153">
            <v>36370</v>
          </cell>
          <cell r="E153">
            <v>7</v>
          </cell>
          <cell r="F153">
            <v>99.7</v>
          </cell>
          <cell r="G153">
            <v>99.7</v>
          </cell>
          <cell r="H153">
            <v>15.6469408224673</v>
          </cell>
          <cell r="I153">
            <v>100000000</v>
          </cell>
          <cell r="J153">
            <v>20501641</v>
          </cell>
          <cell r="K153">
            <v>2043345336.5</v>
          </cell>
          <cell r="L153">
            <v>10325293</v>
          </cell>
          <cell r="M153">
            <v>1029431712.1</v>
          </cell>
          <cell r="N153">
            <v>2043.3453365</v>
          </cell>
          <cell r="O153">
            <v>8</v>
          </cell>
          <cell r="P153">
            <v>100</v>
          </cell>
          <cell r="Q153">
            <v>80</v>
          </cell>
          <cell r="R153">
            <v>10</v>
          </cell>
          <cell r="S153">
            <v>60</v>
          </cell>
          <cell r="T153" t="str">
            <v>Ноты-07</v>
          </cell>
        </row>
        <row r="154">
          <cell r="A154" t="str">
            <v>KZ8EK0608999</v>
          </cell>
          <cell r="B154" t="str">
            <v>320/n</v>
          </cell>
          <cell r="C154">
            <v>36363</v>
          </cell>
          <cell r="D154">
            <v>36378</v>
          </cell>
          <cell r="E154">
            <v>14</v>
          </cell>
          <cell r="F154">
            <v>99.39</v>
          </cell>
          <cell r="G154">
            <v>99.39</v>
          </cell>
          <cell r="H154">
            <v>15.957339772612899</v>
          </cell>
          <cell r="I154">
            <v>100000000</v>
          </cell>
          <cell r="J154">
            <v>23854104</v>
          </cell>
          <cell r="K154">
            <v>2370368471.8400002</v>
          </cell>
          <cell r="L154">
            <v>15156197</v>
          </cell>
          <cell r="M154">
            <v>1506374419.8299999</v>
          </cell>
          <cell r="N154">
            <v>2370.36847184</v>
          </cell>
          <cell r="O154">
            <v>8</v>
          </cell>
          <cell r="P154">
            <v>100</v>
          </cell>
          <cell r="Q154">
            <v>60</v>
          </cell>
          <cell r="R154">
            <v>10</v>
          </cell>
          <cell r="S154">
            <v>60</v>
          </cell>
          <cell r="T154" t="str">
            <v>Ноты-14</v>
          </cell>
        </row>
        <row r="155">
          <cell r="A155" t="str">
            <v>KZ43L2210995</v>
          </cell>
          <cell r="B155" t="str">
            <v>233/3</v>
          </cell>
          <cell r="C155">
            <v>36364</v>
          </cell>
          <cell r="D155">
            <v>36455</v>
          </cell>
          <cell r="E155">
            <v>91</v>
          </cell>
          <cell r="F155">
            <v>94.56</v>
          </cell>
          <cell r="G155">
            <v>94.56</v>
          </cell>
          <cell r="H155">
            <v>23.011844331641299</v>
          </cell>
          <cell r="I155">
            <v>400000000</v>
          </cell>
          <cell r="J155">
            <v>6373354</v>
          </cell>
          <cell r="K155">
            <v>599224340.24000001</v>
          </cell>
          <cell r="L155">
            <v>3901354</v>
          </cell>
          <cell r="M155">
            <v>368912034.24000001</v>
          </cell>
          <cell r="N155">
            <v>149.80608505999999</v>
          </cell>
          <cell r="O155">
            <v>5</v>
          </cell>
          <cell r="P155">
            <v>100</v>
          </cell>
          <cell r="Q155">
            <v>70</v>
          </cell>
          <cell r="R155">
            <v>10</v>
          </cell>
          <cell r="S155">
            <v>50</v>
          </cell>
          <cell r="T155" t="str">
            <v>ГКО-3</v>
          </cell>
        </row>
        <row r="156">
          <cell r="A156" t="str">
            <v>KZ43L2710994</v>
          </cell>
          <cell r="B156" t="str">
            <v>234/3</v>
          </cell>
          <cell r="C156">
            <v>36367</v>
          </cell>
          <cell r="D156">
            <v>36460</v>
          </cell>
          <cell r="E156">
            <v>94</v>
          </cell>
          <cell r="F156">
            <v>95.24</v>
          </cell>
          <cell r="G156">
            <v>95.24</v>
          </cell>
          <cell r="H156">
            <v>19.991600167996701</v>
          </cell>
          <cell r="I156">
            <v>400000000</v>
          </cell>
          <cell r="J156">
            <v>2717000</v>
          </cell>
          <cell r="K156">
            <v>257480975</v>
          </cell>
          <cell r="L156">
            <v>2100000</v>
          </cell>
          <cell r="M156">
            <v>200004000</v>
          </cell>
          <cell r="N156">
            <v>64.37024375</v>
          </cell>
          <cell r="O156">
            <v>5</v>
          </cell>
          <cell r="P156">
            <v>100</v>
          </cell>
          <cell r="Q156">
            <v>60</v>
          </cell>
          <cell r="R156">
            <v>10</v>
          </cell>
          <cell r="S156">
            <v>50</v>
          </cell>
          <cell r="T156" t="str">
            <v>ГКО-3</v>
          </cell>
        </row>
        <row r="157">
          <cell r="A157" t="str">
            <v>KZ43L2810992</v>
          </cell>
          <cell r="B157" t="str">
            <v>16/3B</v>
          </cell>
          <cell r="C157">
            <v>36368</v>
          </cell>
          <cell r="D157">
            <v>36461</v>
          </cell>
          <cell r="E157">
            <v>94</v>
          </cell>
          <cell r="F157">
            <v>97.94</v>
          </cell>
          <cell r="G157">
            <v>97.94</v>
          </cell>
          <cell r="H157">
            <v>8.4133142740453408</v>
          </cell>
          <cell r="I157">
            <v>3000000</v>
          </cell>
          <cell r="J157">
            <v>259914</v>
          </cell>
          <cell r="K157">
            <v>25438108.870000001</v>
          </cell>
          <cell r="L157">
            <v>216987</v>
          </cell>
          <cell r="M157">
            <v>21251706.780000001</v>
          </cell>
          <cell r="N157">
            <v>847.93696233333299</v>
          </cell>
          <cell r="O157">
            <v>9</v>
          </cell>
          <cell r="P157">
            <v>100</v>
          </cell>
          <cell r="Q157">
            <v>132.30000000000001</v>
          </cell>
          <cell r="R157">
            <v>140.80000000000001</v>
          </cell>
          <cell r="S157">
            <v>50</v>
          </cell>
          <cell r="T157" t="str">
            <v>ГКВО-3</v>
          </cell>
        </row>
        <row r="158">
          <cell r="A158" t="str">
            <v>KZ71B2807A05</v>
          </cell>
          <cell r="B158" t="str">
            <v>2/12MGU</v>
          </cell>
          <cell r="C158">
            <v>36369</v>
          </cell>
          <cell r="D158">
            <v>36735</v>
          </cell>
          <cell r="E158">
            <v>364</v>
          </cell>
          <cell r="F158">
            <v>87.18</v>
          </cell>
          <cell r="G158">
            <v>86.29</v>
          </cell>
          <cell r="H158">
            <v>14.705207616425801</v>
          </cell>
          <cell r="I158">
            <v>400000000</v>
          </cell>
          <cell r="J158">
            <v>40241</v>
          </cell>
          <cell r="K158">
            <v>3502646.36</v>
          </cell>
          <cell r="L158">
            <v>34681</v>
          </cell>
          <cell r="M158">
            <v>3023323.96</v>
          </cell>
          <cell r="N158">
            <v>115.850028357</v>
          </cell>
          <cell r="O158">
            <v>5</v>
          </cell>
          <cell r="P158">
            <v>100</v>
          </cell>
          <cell r="Q158">
            <v>132.19999999999999</v>
          </cell>
          <cell r="R158">
            <v>142.69999999999999</v>
          </cell>
          <cell r="S158">
            <v>0</v>
          </cell>
          <cell r="T158" t="str">
            <v>MGU012.001</v>
          </cell>
        </row>
        <row r="159">
          <cell r="A159" t="str">
            <v>KZ8EK1208997</v>
          </cell>
          <cell r="B159" t="str">
            <v>321/n</v>
          </cell>
          <cell r="C159">
            <v>36369</v>
          </cell>
          <cell r="D159">
            <v>36384</v>
          </cell>
          <cell r="E159">
            <v>14</v>
          </cell>
          <cell r="F159">
            <v>99.46</v>
          </cell>
          <cell r="G159">
            <v>99.46</v>
          </cell>
          <cell r="H159">
            <v>14.1162276291978</v>
          </cell>
          <cell r="I159">
            <v>200000000</v>
          </cell>
          <cell r="J159">
            <v>28195497</v>
          </cell>
          <cell r="K159">
            <v>2803111387.04</v>
          </cell>
          <cell r="L159">
            <v>15596603</v>
          </cell>
          <cell r="M159">
            <v>1551238134.3800001</v>
          </cell>
          <cell r="N159">
            <v>1401.55569352</v>
          </cell>
          <cell r="O159">
            <v>9</v>
          </cell>
          <cell r="P159">
            <v>100</v>
          </cell>
          <cell r="Q159">
            <v>60</v>
          </cell>
          <cell r="R159">
            <v>10</v>
          </cell>
          <cell r="S159">
            <v>60</v>
          </cell>
          <cell r="T159" t="str">
            <v>Ноты-14</v>
          </cell>
        </row>
        <row r="160">
          <cell r="A160" t="str">
            <v>KZ31L2910995</v>
          </cell>
          <cell r="B160" t="str">
            <v>2/3i</v>
          </cell>
          <cell r="C160">
            <v>36370</v>
          </cell>
          <cell r="D160">
            <v>36462</v>
          </cell>
          <cell r="E160">
            <v>91</v>
          </cell>
          <cell r="F160">
            <v>71.69</v>
          </cell>
          <cell r="G160">
            <v>71.150000000000006</v>
          </cell>
          <cell r="H160">
            <v>9.75</v>
          </cell>
          <cell r="I160">
            <v>400000000</v>
          </cell>
          <cell r="J160">
            <v>964300</v>
          </cell>
          <cell r="K160">
            <v>964300000</v>
          </cell>
          <cell r="L160">
            <v>959300</v>
          </cell>
          <cell r="M160">
            <v>959300000</v>
          </cell>
          <cell r="N160">
            <v>241.07499999999999</v>
          </cell>
          <cell r="O160">
            <v>3</v>
          </cell>
          <cell r="P160">
            <v>1000</v>
          </cell>
          <cell r="Q160">
            <v>80</v>
          </cell>
          <cell r="R160">
            <v>10</v>
          </cell>
          <cell r="S160">
            <v>50</v>
          </cell>
          <cell r="T160" t="str">
            <v>ГИКО-3</v>
          </cell>
        </row>
        <row r="161">
          <cell r="A161" t="str">
            <v>KZ8LK2008995</v>
          </cell>
          <cell r="B161" t="str">
            <v>322/n</v>
          </cell>
          <cell r="C161">
            <v>36371</v>
          </cell>
          <cell r="D161">
            <v>36392</v>
          </cell>
          <cell r="E161">
            <v>21</v>
          </cell>
          <cell r="F161">
            <v>99.17</v>
          </cell>
          <cell r="G161">
            <v>99.17</v>
          </cell>
          <cell r="H161">
            <v>14.507075392423801</v>
          </cell>
          <cell r="I161">
            <v>200000000</v>
          </cell>
          <cell r="J161">
            <v>14447276</v>
          </cell>
          <cell r="K161">
            <v>1432020941.5699999</v>
          </cell>
          <cell r="L161">
            <v>8215279</v>
          </cell>
          <cell r="M161">
            <v>814709218.42999995</v>
          </cell>
          <cell r="N161">
            <v>716.01047078500005</v>
          </cell>
          <cell r="O161">
            <v>10</v>
          </cell>
          <cell r="P161">
            <v>100</v>
          </cell>
          <cell r="Q161">
            <v>50</v>
          </cell>
          <cell r="R161">
            <v>20</v>
          </cell>
          <cell r="S161">
            <v>60</v>
          </cell>
          <cell r="T161" t="str">
            <v>Ноты-21</v>
          </cell>
        </row>
        <row r="162">
          <cell r="A162" t="str">
            <v>KZ43L0311998</v>
          </cell>
          <cell r="B162" t="str">
            <v>235/3</v>
          </cell>
          <cell r="C162">
            <v>36374</v>
          </cell>
          <cell r="D162">
            <v>36467</v>
          </cell>
          <cell r="E162">
            <v>94</v>
          </cell>
          <cell r="F162">
            <v>95.25</v>
          </cell>
          <cell r="G162">
            <v>95.23</v>
          </cell>
          <cell r="H162">
            <v>19.947506561679798</v>
          </cell>
          <cell r="I162">
            <v>400000000</v>
          </cell>
          <cell r="J162">
            <v>8461207</v>
          </cell>
          <cell r="K162">
            <v>803530862.75</v>
          </cell>
          <cell r="L162">
            <v>5749607</v>
          </cell>
          <cell r="M162">
            <v>547649066.75</v>
          </cell>
          <cell r="N162">
            <v>200.8827156875</v>
          </cell>
          <cell r="O162">
            <v>7</v>
          </cell>
          <cell r="P162">
            <v>100</v>
          </cell>
          <cell r="Q162">
            <v>50</v>
          </cell>
          <cell r="R162">
            <v>20</v>
          </cell>
          <cell r="S162">
            <v>50</v>
          </cell>
          <cell r="T162" t="str">
            <v>ГКО-3</v>
          </cell>
        </row>
        <row r="163">
          <cell r="A163" t="str">
            <v>KZ43L0411996</v>
          </cell>
          <cell r="B163" t="str">
            <v>17/3B</v>
          </cell>
          <cell r="C163">
            <v>36375</v>
          </cell>
          <cell r="D163">
            <v>36468</v>
          </cell>
          <cell r="E163">
            <v>94</v>
          </cell>
          <cell r="F163">
            <v>97.96</v>
          </cell>
          <cell r="G163">
            <v>97.94</v>
          </cell>
          <cell r="H163">
            <v>8.3299305839118301</v>
          </cell>
          <cell r="I163">
            <v>3000000</v>
          </cell>
          <cell r="J163">
            <v>38932</v>
          </cell>
          <cell r="K163">
            <v>3807465.33</v>
          </cell>
          <cell r="L163">
            <v>31859</v>
          </cell>
          <cell r="M163">
            <v>3120878.48</v>
          </cell>
          <cell r="N163">
            <v>126.915511</v>
          </cell>
          <cell r="O163">
            <v>8</v>
          </cell>
          <cell r="P163">
            <v>100</v>
          </cell>
          <cell r="Q163">
            <v>132.1</v>
          </cell>
          <cell r="R163">
            <v>140.4</v>
          </cell>
          <cell r="S163">
            <v>50</v>
          </cell>
          <cell r="T163" t="str">
            <v>ГКВО-3</v>
          </cell>
        </row>
        <row r="164">
          <cell r="A164" t="str">
            <v>KZ8LK2708990</v>
          </cell>
          <cell r="B164" t="str">
            <v>323/n</v>
          </cell>
          <cell r="C164">
            <v>36377</v>
          </cell>
          <cell r="D164">
            <v>36399</v>
          </cell>
          <cell r="E164">
            <v>21</v>
          </cell>
          <cell r="F164">
            <v>99.19</v>
          </cell>
          <cell r="G164">
            <v>99.18</v>
          </cell>
          <cell r="H164">
            <v>14.1546526867628</v>
          </cell>
          <cell r="I164">
            <v>200000000</v>
          </cell>
          <cell r="J164">
            <v>28372522</v>
          </cell>
          <cell r="K164">
            <v>2813661870.3400002</v>
          </cell>
          <cell r="L164">
            <v>22413158</v>
          </cell>
          <cell r="M164">
            <v>2223138067.6100001</v>
          </cell>
          <cell r="N164">
            <v>1406.83093517</v>
          </cell>
          <cell r="O164">
            <v>11</v>
          </cell>
          <cell r="P164">
            <v>100</v>
          </cell>
          <cell r="Q164">
            <v>50</v>
          </cell>
          <cell r="R164">
            <v>20</v>
          </cell>
          <cell r="S164">
            <v>60</v>
          </cell>
          <cell r="T164" t="str">
            <v>Ноты-21</v>
          </cell>
        </row>
        <row r="165">
          <cell r="A165" t="str">
            <v>KZ8SK0309994</v>
          </cell>
          <cell r="B165" t="str">
            <v>324/n</v>
          </cell>
          <cell r="C165">
            <v>36378</v>
          </cell>
          <cell r="D165">
            <v>36406</v>
          </cell>
          <cell r="E165">
            <v>28</v>
          </cell>
          <cell r="F165">
            <v>98.91</v>
          </cell>
          <cell r="G165">
            <v>98.91</v>
          </cell>
          <cell r="H165">
            <v>14.326155090486299</v>
          </cell>
          <cell r="I165">
            <v>200000000</v>
          </cell>
          <cell r="J165">
            <v>17126108</v>
          </cell>
          <cell r="K165">
            <v>1693494410.3599999</v>
          </cell>
          <cell r="L165">
            <v>11220360</v>
          </cell>
          <cell r="M165">
            <v>1109805807.5999999</v>
          </cell>
          <cell r="N165">
            <v>846.74720518000004</v>
          </cell>
          <cell r="O165">
            <v>7</v>
          </cell>
          <cell r="P165">
            <v>100</v>
          </cell>
          <cell r="Q165">
            <v>50</v>
          </cell>
          <cell r="R165">
            <v>20</v>
          </cell>
          <cell r="S165">
            <v>60</v>
          </cell>
          <cell r="T165" t="str">
            <v>Ноты-28</v>
          </cell>
        </row>
        <row r="166">
          <cell r="A166" t="str">
            <v>KZ43L1011998</v>
          </cell>
          <cell r="B166" t="str">
            <v>236/3</v>
          </cell>
          <cell r="C166">
            <v>36381</v>
          </cell>
          <cell r="D166">
            <v>36474</v>
          </cell>
          <cell r="E166">
            <v>94</v>
          </cell>
          <cell r="F166">
            <v>95.25</v>
          </cell>
          <cell r="G166">
            <v>95.25</v>
          </cell>
          <cell r="H166">
            <v>19.947506561679798</v>
          </cell>
          <cell r="I166">
            <v>400000000</v>
          </cell>
          <cell r="J166">
            <v>6099900</v>
          </cell>
          <cell r="K166">
            <v>579638475</v>
          </cell>
          <cell r="L166">
            <v>4399900</v>
          </cell>
          <cell r="M166">
            <v>419090475</v>
          </cell>
          <cell r="N166">
            <v>144.90961874999999</v>
          </cell>
          <cell r="O166">
            <v>5</v>
          </cell>
          <cell r="P166">
            <v>100</v>
          </cell>
          <cell r="Q166">
            <v>50</v>
          </cell>
          <cell r="R166">
            <v>20</v>
          </cell>
          <cell r="S166">
            <v>50</v>
          </cell>
          <cell r="T166" t="str">
            <v>ГКО-3</v>
          </cell>
        </row>
        <row r="167">
          <cell r="A167" t="str">
            <v>KZ43L1111996</v>
          </cell>
          <cell r="B167" t="str">
            <v>18/3B</v>
          </cell>
          <cell r="C167">
            <v>36382</v>
          </cell>
          <cell r="D167">
            <v>36475</v>
          </cell>
          <cell r="E167">
            <v>94</v>
          </cell>
          <cell r="F167">
            <v>97.94</v>
          </cell>
          <cell r="G167">
            <v>97.94</v>
          </cell>
          <cell r="H167">
            <v>8.4133142740453408</v>
          </cell>
          <cell r="I167">
            <v>3000000</v>
          </cell>
          <cell r="J167">
            <v>39149</v>
          </cell>
          <cell r="K167">
            <v>3827368.58</v>
          </cell>
          <cell r="L167">
            <v>31049</v>
          </cell>
          <cell r="M167">
            <v>3040985.46</v>
          </cell>
          <cell r="N167">
            <v>127.57895266666701</v>
          </cell>
          <cell r="O167">
            <v>9</v>
          </cell>
          <cell r="P167">
            <v>100</v>
          </cell>
          <cell r="Q167">
            <v>132</v>
          </cell>
          <cell r="R167">
            <v>140.19999999999999</v>
          </cell>
          <cell r="S167">
            <v>50</v>
          </cell>
          <cell r="T167" t="str">
            <v>ГКВО-3</v>
          </cell>
        </row>
        <row r="168">
          <cell r="A168" t="str">
            <v>KZ95K1709999</v>
          </cell>
          <cell r="B168" t="str">
            <v>325/n</v>
          </cell>
          <cell r="C168">
            <v>36384</v>
          </cell>
          <cell r="D168">
            <v>36420</v>
          </cell>
          <cell r="E168">
            <v>35</v>
          </cell>
          <cell r="F168">
            <v>98.61</v>
          </cell>
          <cell r="G168">
            <v>98.6</v>
          </cell>
          <cell r="H168">
            <v>14.659770814319</v>
          </cell>
          <cell r="I168">
            <v>200000000</v>
          </cell>
          <cell r="J168">
            <v>17934073</v>
          </cell>
          <cell r="K168">
            <v>1766628343.3099999</v>
          </cell>
          <cell r="L168">
            <v>11393429</v>
          </cell>
          <cell r="M168">
            <v>1123507533.6900001</v>
          </cell>
          <cell r="N168">
            <v>883.314171655</v>
          </cell>
          <cell r="O168">
            <v>8</v>
          </cell>
          <cell r="P168">
            <v>100</v>
          </cell>
          <cell r="Q168">
            <v>50</v>
          </cell>
          <cell r="R168">
            <v>20</v>
          </cell>
          <cell r="S168">
            <v>60</v>
          </cell>
          <cell r="T168" t="str">
            <v>Ноты-35</v>
          </cell>
        </row>
        <row r="169">
          <cell r="A169" t="str">
            <v>KZ8LK0309999</v>
          </cell>
          <cell r="B169" t="str">
            <v>326/n</v>
          </cell>
          <cell r="C169">
            <v>36385</v>
          </cell>
          <cell r="D169">
            <v>36406</v>
          </cell>
          <cell r="E169">
            <v>21</v>
          </cell>
          <cell r="F169">
            <v>99.2</v>
          </cell>
          <cell r="G169">
            <v>99.2</v>
          </cell>
          <cell r="H169">
            <v>13.9784946236559</v>
          </cell>
          <cell r="I169">
            <v>200000000</v>
          </cell>
          <cell r="J169">
            <v>19268186</v>
          </cell>
          <cell r="K169">
            <v>1910969107.48</v>
          </cell>
          <cell r="L169">
            <v>12860644</v>
          </cell>
          <cell r="M169">
            <v>1275775884.8</v>
          </cell>
          <cell r="N169">
            <v>955.48455374000002</v>
          </cell>
          <cell r="O169" t="str">
            <v>н/д</v>
          </cell>
          <cell r="P169">
            <v>100</v>
          </cell>
          <cell r="Q169">
            <v>50</v>
          </cell>
          <cell r="R169">
            <v>20</v>
          </cell>
          <cell r="S169">
            <v>60</v>
          </cell>
          <cell r="T169" t="str">
            <v>Ноты-21</v>
          </cell>
        </row>
        <row r="170">
          <cell r="A170" t="str">
            <v>KZ43L1711993</v>
          </cell>
          <cell r="B170" t="str">
            <v>237/3</v>
          </cell>
          <cell r="C170">
            <v>36388</v>
          </cell>
          <cell r="D170">
            <v>36481</v>
          </cell>
          <cell r="E170">
            <v>94</v>
          </cell>
          <cell r="F170">
            <v>95.25</v>
          </cell>
          <cell r="G170">
            <v>95.25</v>
          </cell>
          <cell r="H170">
            <v>19.947506561679798</v>
          </cell>
          <cell r="I170">
            <v>400000000</v>
          </cell>
          <cell r="J170">
            <v>1549869</v>
          </cell>
          <cell r="K170">
            <v>146658022.25</v>
          </cell>
          <cell r="L170">
            <v>1049869</v>
          </cell>
          <cell r="M170">
            <v>100000022.25</v>
          </cell>
          <cell r="N170">
            <v>36.664505562499997</v>
          </cell>
          <cell r="O170">
            <v>4</v>
          </cell>
          <cell r="P170">
            <v>100</v>
          </cell>
          <cell r="Q170">
            <v>80</v>
          </cell>
          <cell r="R170">
            <v>20</v>
          </cell>
          <cell r="S170">
            <v>50</v>
          </cell>
          <cell r="T170" t="str">
            <v>ГКО-3</v>
          </cell>
        </row>
        <row r="171">
          <cell r="A171" t="str">
            <v>KZ43L1811991</v>
          </cell>
          <cell r="B171" t="str">
            <v>19/3B</v>
          </cell>
          <cell r="C171">
            <v>36389</v>
          </cell>
          <cell r="D171">
            <v>36482</v>
          </cell>
          <cell r="E171">
            <v>94</v>
          </cell>
          <cell r="F171">
            <v>97.94</v>
          </cell>
          <cell r="G171">
            <v>97.94</v>
          </cell>
          <cell r="H171">
            <v>8.4133142740453408</v>
          </cell>
          <cell r="I171">
            <v>3000000</v>
          </cell>
          <cell r="J171">
            <v>86600</v>
          </cell>
          <cell r="K171">
            <v>8456424.7799999993</v>
          </cell>
          <cell r="L171">
            <v>79100</v>
          </cell>
          <cell r="M171">
            <v>7747054</v>
          </cell>
          <cell r="N171">
            <v>281.88082600000001</v>
          </cell>
          <cell r="O171">
            <v>10</v>
          </cell>
          <cell r="P171">
            <v>100</v>
          </cell>
          <cell r="Q171">
            <v>131.9</v>
          </cell>
          <cell r="R171">
            <v>139.80000000000001</v>
          </cell>
          <cell r="S171">
            <v>50</v>
          </cell>
          <cell r="T171" t="str">
            <v>ГКВО-3</v>
          </cell>
        </row>
        <row r="172">
          <cell r="A172" t="str">
            <v>KZ8LK1009994</v>
          </cell>
          <cell r="B172" t="str">
            <v>327/n</v>
          </cell>
          <cell r="C172">
            <v>36391</v>
          </cell>
          <cell r="D172">
            <v>36413</v>
          </cell>
          <cell r="E172">
            <v>21</v>
          </cell>
          <cell r="F172">
            <v>99.2</v>
          </cell>
          <cell r="G172">
            <v>99.2</v>
          </cell>
          <cell r="H172">
            <v>13.9784946236559</v>
          </cell>
          <cell r="I172">
            <v>200000000</v>
          </cell>
          <cell r="J172">
            <v>7345880</v>
          </cell>
          <cell r="K172">
            <v>728049146.19000006</v>
          </cell>
          <cell r="L172">
            <v>4230899</v>
          </cell>
          <cell r="M172">
            <v>419705180.80000001</v>
          </cell>
          <cell r="N172">
            <v>364.02457309499999</v>
          </cell>
          <cell r="O172" t="str">
            <v>н/д</v>
          </cell>
          <cell r="P172">
            <v>100</v>
          </cell>
          <cell r="Q172">
            <v>80</v>
          </cell>
          <cell r="R172">
            <v>20</v>
          </cell>
          <cell r="S172">
            <v>60</v>
          </cell>
          <cell r="T172" t="str">
            <v>Ноты-21</v>
          </cell>
        </row>
        <row r="173">
          <cell r="A173" t="str">
            <v>KZ95K2409995</v>
          </cell>
          <cell r="B173" t="str">
            <v>328/n</v>
          </cell>
          <cell r="C173">
            <v>36392</v>
          </cell>
          <cell r="D173">
            <v>36427</v>
          </cell>
          <cell r="E173">
            <v>35</v>
          </cell>
          <cell r="F173">
            <v>98.61</v>
          </cell>
          <cell r="G173">
            <v>98.61</v>
          </cell>
          <cell r="H173">
            <v>14.659770814319</v>
          </cell>
          <cell r="I173">
            <v>200000000</v>
          </cell>
          <cell r="J173">
            <v>4751931</v>
          </cell>
          <cell r="K173">
            <v>467075837.61000001</v>
          </cell>
          <cell r="L173">
            <v>3344101</v>
          </cell>
          <cell r="M173">
            <v>329761799.61000001</v>
          </cell>
          <cell r="N173">
            <v>233.537918805</v>
          </cell>
          <cell r="O173" t="str">
            <v>н/д</v>
          </cell>
          <cell r="P173">
            <v>100</v>
          </cell>
          <cell r="Q173">
            <v>80</v>
          </cell>
          <cell r="R173">
            <v>20</v>
          </cell>
          <cell r="S173">
            <v>60</v>
          </cell>
          <cell r="T173" t="str">
            <v>Ноты-35</v>
          </cell>
        </row>
        <row r="174">
          <cell r="A174" t="str">
            <v>KZ43L2411999</v>
          </cell>
          <cell r="B174" t="str">
            <v>238/3</v>
          </cell>
          <cell r="C174">
            <v>36395</v>
          </cell>
          <cell r="D174">
            <v>36488</v>
          </cell>
          <cell r="E174">
            <v>94</v>
          </cell>
          <cell r="F174">
            <v>95.25</v>
          </cell>
          <cell r="G174">
            <v>95.25</v>
          </cell>
          <cell r="H174">
            <v>19.947506561679798</v>
          </cell>
          <cell r="I174">
            <v>400000000</v>
          </cell>
          <cell r="J174">
            <v>4604838</v>
          </cell>
          <cell r="K174">
            <v>437514594.5</v>
          </cell>
          <cell r="L174">
            <v>2904738</v>
          </cell>
          <cell r="M174">
            <v>276676294.5</v>
          </cell>
          <cell r="N174">
            <v>109.378648625</v>
          </cell>
          <cell r="O174">
            <v>6</v>
          </cell>
          <cell r="P174">
            <v>100</v>
          </cell>
          <cell r="Q174">
            <v>80</v>
          </cell>
          <cell r="R174">
            <v>25</v>
          </cell>
          <cell r="S174">
            <v>50</v>
          </cell>
          <cell r="T174" t="str">
            <v>ГКО-3</v>
          </cell>
        </row>
        <row r="175">
          <cell r="A175" t="str">
            <v>KZ43L2511996</v>
          </cell>
          <cell r="B175" t="str">
            <v>20/3B</v>
          </cell>
          <cell r="C175">
            <v>36396</v>
          </cell>
          <cell r="D175">
            <v>36489</v>
          </cell>
          <cell r="E175">
            <v>93</v>
          </cell>
          <cell r="F175">
            <v>97.94</v>
          </cell>
          <cell r="G175">
            <v>97.94</v>
          </cell>
          <cell r="H175">
            <v>8.4133142740453408</v>
          </cell>
          <cell r="I175">
            <v>3000000</v>
          </cell>
          <cell r="J175">
            <v>222384</v>
          </cell>
          <cell r="K175">
            <v>21762499.280000001</v>
          </cell>
          <cell r="L175">
            <v>216834</v>
          </cell>
          <cell r="M175">
            <v>21236721.960000001</v>
          </cell>
          <cell r="N175">
            <v>725.41664266666703</v>
          </cell>
          <cell r="O175">
            <v>9</v>
          </cell>
          <cell r="P175">
            <v>100</v>
          </cell>
          <cell r="Q175">
            <v>131.9</v>
          </cell>
          <cell r="R175">
            <v>138.19999999999999</v>
          </cell>
          <cell r="S175">
            <v>50</v>
          </cell>
          <cell r="T175" t="str">
            <v>ГКВО-3</v>
          </cell>
        </row>
        <row r="176">
          <cell r="A176" t="str">
            <v>KZ8EK0909991</v>
          </cell>
          <cell r="B176" t="str">
            <v>329/n</v>
          </cell>
          <cell r="C176">
            <v>36397</v>
          </cell>
          <cell r="D176">
            <v>36412</v>
          </cell>
          <cell r="E176">
            <v>14</v>
          </cell>
          <cell r="F176">
            <v>99.48</v>
          </cell>
          <cell r="G176">
            <v>99.48</v>
          </cell>
          <cell r="H176">
            <v>13.590671491757</v>
          </cell>
          <cell r="I176">
            <v>200000000</v>
          </cell>
          <cell r="J176">
            <v>41480464</v>
          </cell>
          <cell r="K176">
            <v>4125899718.0999999</v>
          </cell>
          <cell r="L176">
            <v>17115328</v>
          </cell>
          <cell r="M176">
            <v>1702632829.4400001</v>
          </cell>
          <cell r="N176">
            <v>2062.9498590500002</v>
          </cell>
          <cell r="O176" t="str">
            <v>н/д</v>
          </cell>
          <cell r="P176">
            <v>100</v>
          </cell>
          <cell r="Q176">
            <v>80</v>
          </cell>
          <cell r="R176">
            <v>25</v>
          </cell>
          <cell r="S176">
            <v>60</v>
          </cell>
          <cell r="T176" t="str">
            <v>Ноты-14</v>
          </cell>
        </row>
        <row r="177">
          <cell r="A177" t="str">
            <v>KZ8SK2409990</v>
          </cell>
          <cell r="B177" t="str">
            <v>330/n</v>
          </cell>
          <cell r="C177">
            <v>36398</v>
          </cell>
          <cell r="D177">
            <v>36427</v>
          </cell>
          <cell r="E177">
            <v>28</v>
          </cell>
          <cell r="F177">
            <v>98.92</v>
          </cell>
          <cell r="G177">
            <v>98.92</v>
          </cell>
          <cell r="H177">
            <v>14.193287505054601</v>
          </cell>
          <cell r="I177">
            <v>200000000</v>
          </cell>
          <cell r="J177">
            <v>39542560</v>
          </cell>
          <cell r="K177">
            <v>3910741295</v>
          </cell>
          <cell r="L177">
            <v>23529724</v>
          </cell>
          <cell r="M177">
            <v>2327560298.0799999</v>
          </cell>
          <cell r="N177">
            <v>1955.3706474999999</v>
          </cell>
          <cell r="O177" t="str">
            <v>н/д</v>
          </cell>
          <cell r="P177">
            <v>100</v>
          </cell>
          <cell r="Q177">
            <v>80</v>
          </cell>
          <cell r="R177">
            <v>25</v>
          </cell>
          <cell r="S177">
            <v>60</v>
          </cell>
          <cell r="T177" t="str">
            <v>Ноты-28</v>
          </cell>
        </row>
        <row r="178">
          <cell r="A178" t="str">
            <v>KZ31L3011991</v>
          </cell>
          <cell r="B178" t="str">
            <v>3/3i</v>
          </cell>
          <cell r="C178">
            <v>36399</v>
          </cell>
          <cell r="D178">
            <v>36489</v>
          </cell>
          <cell r="E178">
            <v>91</v>
          </cell>
          <cell r="F178">
            <v>99.08</v>
          </cell>
          <cell r="G178">
            <v>99.05</v>
          </cell>
          <cell r="H178">
            <v>9.75</v>
          </cell>
          <cell r="I178">
            <v>400000000</v>
          </cell>
          <cell r="J178">
            <v>310000</v>
          </cell>
          <cell r="K178">
            <v>310000000</v>
          </cell>
          <cell r="L178">
            <v>300000</v>
          </cell>
          <cell r="M178">
            <v>300000000</v>
          </cell>
          <cell r="N178">
            <v>77.5</v>
          </cell>
          <cell r="O178">
            <v>2</v>
          </cell>
          <cell r="P178">
            <v>1000</v>
          </cell>
          <cell r="S178">
            <v>50</v>
          </cell>
          <cell r="T178" t="str">
            <v>ГИКО-3</v>
          </cell>
        </row>
        <row r="179">
          <cell r="A179" t="str">
            <v>KZ43L3011996</v>
          </cell>
          <cell r="B179" t="str">
            <v>21/3B</v>
          </cell>
          <cell r="C179">
            <v>36403</v>
          </cell>
          <cell r="D179">
            <v>36494</v>
          </cell>
          <cell r="E179">
            <v>91</v>
          </cell>
          <cell r="F179">
            <v>97.94</v>
          </cell>
          <cell r="G179">
            <v>97.94</v>
          </cell>
          <cell r="H179">
            <v>8.4133142740453408</v>
          </cell>
          <cell r="I179">
            <v>3000000</v>
          </cell>
          <cell r="J179">
            <v>125881</v>
          </cell>
          <cell r="K179">
            <v>12322451.75</v>
          </cell>
          <cell r="L179">
            <v>118481</v>
          </cell>
          <cell r="M179">
            <v>11604030</v>
          </cell>
          <cell r="N179">
            <v>410.74839166666698</v>
          </cell>
          <cell r="O179">
            <v>9</v>
          </cell>
          <cell r="P179">
            <v>100</v>
          </cell>
          <cell r="Q179">
            <v>132</v>
          </cell>
          <cell r="R179">
            <v>25</v>
          </cell>
          <cell r="S179">
            <v>50</v>
          </cell>
          <cell r="T179" t="str">
            <v>ГКВО-3</v>
          </cell>
        </row>
        <row r="180">
          <cell r="A180" t="str">
            <v>KZ8SK0110996</v>
          </cell>
          <cell r="B180" t="str">
            <v>331/n</v>
          </cell>
          <cell r="C180">
            <v>36405</v>
          </cell>
          <cell r="D180">
            <v>36434</v>
          </cell>
          <cell r="E180">
            <v>28</v>
          </cell>
          <cell r="F180">
            <v>98.92</v>
          </cell>
          <cell r="G180">
            <v>98.92</v>
          </cell>
          <cell r="H180">
            <v>14.193287505054601</v>
          </cell>
          <cell r="I180">
            <v>200000000</v>
          </cell>
          <cell r="J180">
            <v>19808716</v>
          </cell>
          <cell r="K180">
            <v>1958832241.03</v>
          </cell>
          <cell r="L180">
            <v>18110147</v>
          </cell>
          <cell r="M180">
            <v>1791455741.24</v>
          </cell>
          <cell r="N180">
            <v>979.41612051499999</v>
          </cell>
          <cell r="O180">
            <v>9</v>
          </cell>
          <cell r="P180">
            <v>100</v>
          </cell>
          <cell r="S180">
            <v>60</v>
          </cell>
          <cell r="T180" t="str">
            <v>Ноты-28</v>
          </cell>
        </row>
        <row r="181">
          <cell r="A181" t="str">
            <v>KZ95K0810996</v>
          </cell>
          <cell r="B181" t="str">
            <v>332/n</v>
          </cell>
          <cell r="C181">
            <v>36406</v>
          </cell>
          <cell r="D181">
            <v>36441</v>
          </cell>
          <cell r="E181">
            <v>35</v>
          </cell>
          <cell r="F181">
            <v>98.61</v>
          </cell>
          <cell r="G181">
            <v>98.58</v>
          </cell>
          <cell r="H181">
            <v>14.659770814319</v>
          </cell>
          <cell r="I181">
            <v>200000000</v>
          </cell>
          <cell r="J181">
            <v>24610007</v>
          </cell>
          <cell r="K181">
            <v>2398483659.8699999</v>
          </cell>
          <cell r="L181">
            <v>19749220</v>
          </cell>
          <cell r="M181">
            <v>1947466584.2</v>
          </cell>
          <cell r="N181">
            <v>1199.2418299349999</v>
          </cell>
          <cell r="O181">
            <v>12</v>
          </cell>
          <cell r="P181">
            <v>100</v>
          </cell>
          <cell r="Q181">
            <v>50</v>
          </cell>
          <cell r="R181">
            <v>25</v>
          </cell>
          <cell r="S181">
            <v>60</v>
          </cell>
          <cell r="T181" t="str">
            <v>Ноты-35</v>
          </cell>
        </row>
        <row r="182">
          <cell r="A182" t="str">
            <v>KZ43L0812990</v>
          </cell>
          <cell r="B182" t="str">
            <v>239/3</v>
          </cell>
          <cell r="C182">
            <v>36409</v>
          </cell>
          <cell r="D182">
            <v>36502</v>
          </cell>
          <cell r="E182">
            <v>94</v>
          </cell>
          <cell r="F182">
            <v>93.07</v>
          </cell>
          <cell r="G182">
            <v>92.68</v>
          </cell>
          <cell r="H182">
            <v>29.78</v>
          </cell>
          <cell r="I182">
            <v>400000000</v>
          </cell>
          <cell r="J182">
            <v>7276997</v>
          </cell>
          <cell r="K182">
            <v>676569534.63</v>
          </cell>
          <cell r="L182">
            <v>5909425</v>
          </cell>
          <cell r="M182">
            <v>549999962.37</v>
          </cell>
          <cell r="N182">
            <v>123</v>
          </cell>
          <cell r="O182">
            <v>8</v>
          </cell>
          <cell r="P182">
            <v>100</v>
          </cell>
          <cell r="Q182">
            <v>50</v>
          </cell>
          <cell r="R182">
            <v>25</v>
          </cell>
          <cell r="S182">
            <v>50</v>
          </cell>
          <cell r="T182" t="str">
            <v>ГКО-3</v>
          </cell>
        </row>
        <row r="183">
          <cell r="A183" t="str">
            <v>KZ43L0912998</v>
          </cell>
          <cell r="B183" t="str">
            <v>22/3B</v>
          </cell>
          <cell r="C183">
            <v>36410</v>
          </cell>
          <cell r="D183">
            <v>36503</v>
          </cell>
          <cell r="E183">
            <v>91</v>
          </cell>
          <cell r="F183">
            <v>97.94</v>
          </cell>
          <cell r="G183">
            <v>97.94</v>
          </cell>
          <cell r="H183">
            <v>8.4133142740453408</v>
          </cell>
          <cell r="I183">
            <v>3000000</v>
          </cell>
          <cell r="J183">
            <v>168818</v>
          </cell>
          <cell r="K183">
            <v>16518588.310000001</v>
          </cell>
          <cell r="L183">
            <v>151983</v>
          </cell>
          <cell r="M183">
            <v>14885215.02</v>
          </cell>
          <cell r="N183">
            <v>550.61961033333296</v>
          </cell>
          <cell r="O183">
            <v>10</v>
          </cell>
          <cell r="P183">
            <v>100</v>
          </cell>
          <cell r="Q183">
            <v>132.19999999999999</v>
          </cell>
          <cell r="R183">
            <v>138.35</v>
          </cell>
          <cell r="S183">
            <v>50</v>
          </cell>
          <cell r="T183" t="str">
            <v>ГКВО-3</v>
          </cell>
        </row>
        <row r="184">
          <cell r="A184" t="str">
            <v>KZ95K1410994</v>
          </cell>
          <cell r="B184" t="str">
            <v>333/n</v>
          </cell>
          <cell r="C184">
            <v>36411</v>
          </cell>
          <cell r="D184">
            <v>36447</v>
          </cell>
          <cell r="E184">
            <v>35</v>
          </cell>
          <cell r="F184">
            <v>98.58</v>
          </cell>
          <cell r="G184">
            <v>98.58</v>
          </cell>
          <cell r="H184">
            <v>14.9807263136539</v>
          </cell>
          <cell r="I184">
            <v>200000000</v>
          </cell>
          <cell r="J184">
            <v>2490175</v>
          </cell>
          <cell r="K184">
            <v>244737548.05000001</v>
          </cell>
          <cell r="L184">
            <v>1100000</v>
          </cell>
          <cell r="M184">
            <v>108438000</v>
          </cell>
          <cell r="N184">
            <v>122.36877402499999</v>
          </cell>
          <cell r="O184" t="str">
            <v>н/д</v>
          </cell>
          <cell r="P184">
            <v>100</v>
          </cell>
          <cell r="Q184">
            <v>50</v>
          </cell>
          <cell r="R184">
            <v>25</v>
          </cell>
          <cell r="S184">
            <v>60</v>
          </cell>
          <cell r="T184" t="str">
            <v>Ноты-35</v>
          </cell>
        </row>
        <row r="185">
          <cell r="A185" t="str">
            <v>KZ8EK2409990</v>
          </cell>
          <cell r="B185" t="str">
            <v>334/n</v>
          </cell>
          <cell r="C185">
            <v>36412</v>
          </cell>
          <cell r="D185">
            <v>36427</v>
          </cell>
          <cell r="E185">
            <v>14</v>
          </cell>
          <cell r="F185">
            <v>99.42</v>
          </cell>
          <cell r="G185">
            <v>99.42</v>
          </cell>
          <cell r="H185">
            <v>15.1679742506537</v>
          </cell>
          <cell r="I185">
            <v>200000000</v>
          </cell>
          <cell r="J185">
            <v>6900667</v>
          </cell>
          <cell r="K185">
            <v>685912418.10000002</v>
          </cell>
          <cell r="L185">
            <v>4274697</v>
          </cell>
          <cell r="M185">
            <v>424990375.74000001</v>
          </cell>
          <cell r="N185">
            <v>342.95620904999998</v>
          </cell>
          <cell r="O185" t="str">
            <v>н/д</v>
          </cell>
          <cell r="P185">
            <v>100</v>
          </cell>
          <cell r="S185">
            <v>60</v>
          </cell>
          <cell r="T185" t="str">
            <v>Ноты-14</v>
          </cell>
        </row>
        <row r="186">
          <cell r="A186" t="str">
            <v>KZ87K1709996</v>
          </cell>
          <cell r="B186" t="str">
            <v>335/n</v>
          </cell>
          <cell r="C186">
            <v>36413</v>
          </cell>
          <cell r="D186">
            <v>36420</v>
          </cell>
          <cell r="E186">
            <v>7</v>
          </cell>
          <cell r="F186">
            <v>99.71</v>
          </cell>
          <cell r="G186">
            <v>99.71</v>
          </cell>
          <cell r="H186">
            <v>15.1238591916561</v>
          </cell>
          <cell r="I186">
            <v>200000000</v>
          </cell>
          <cell r="J186">
            <v>4133003</v>
          </cell>
          <cell r="K186">
            <v>411999378.88</v>
          </cell>
          <cell r="L186">
            <v>2073087</v>
          </cell>
          <cell r="M186">
            <v>206707504.77000001</v>
          </cell>
          <cell r="N186">
            <v>205.99968944</v>
          </cell>
          <cell r="O186" t="str">
            <v>н/д</v>
          </cell>
          <cell r="P186">
            <v>100</v>
          </cell>
          <cell r="Q186">
            <v>50</v>
          </cell>
          <cell r="R186">
            <v>25</v>
          </cell>
          <cell r="S186">
            <v>60</v>
          </cell>
          <cell r="T186" t="str">
            <v>Ноты-07</v>
          </cell>
        </row>
        <row r="187">
          <cell r="A187" t="str">
            <v>KZ43L1512995</v>
          </cell>
          <cell r="B187" t="str">
            <v>240/3</v>
          </cell>
          <cell r="C187">
            <v>36416</v>
          </cell>
          <cell r="D187">
            <v>36509</v>
          </cell>
          <cell r="E187">
            <v>94</v>
          </cell>
          <cell r="F187">
            <v>93.26</v>
          </cell>
          <cell r="G187">
            <v>92.94</v>
          </cell>
          <cell r="H187">
            <v>28.91</v>
          </cell>
          <cell r="I187">
            <v>400000000</v>
          </cell>
          <cell r="J187">
            <v>6838584</v>
          </cell>
          <cell r="K187">
            <v>637112360.89999998</v>
          </cell>
          <cell r="L187">
            <v>5897805</v>
          </cell>
          <cell r="M187">
            <v>550052155.44000006</v>
          </cell>
          <cell r="N187">
            <v>115.8</v>
          </cell>
          <cell r="O187">
            <v>11</v>
          </cell>
          <cell r="P187">
            <v>100</v>
          </cell>
          <cell r="Q187">
            <v>50</v>
          </cell>
          <cell r="R187">
            <v>25</v>
          </cell>
          <cell r="S187">
            <v>50</v>
          </cell>
          <cell r="T187" t="str">
            <v>ГКО-3</v>
          </cell>
        </row>
        <row r="188">
          <cell r="A188" t="str">
            <v>KZ43L1612993</v>
          </cell>
          <cell r="B188" t="str">
            <v>23/3B</v>
          </cell>
          <cell r="C188">
            <v>36417</v>
          </cell>
          <cell r="D188">
            <v>36510</v>
          </cell>
          <cell r="E188">
            <v>91</v>
          </cell>
          <cell r="F188">
            <v>97.94</v>
          </cell>
          <cell r="G188">
            <v>97.94</v>
          </cell>
          <cell r="H188">
            <v>8.4133142740453408</v>
          </cell>
          <cell r="I188">
            <v>3000000</v>
          </cell>
          <cell r="J188">
            <v>75475</v>
          </cell>
          <cell r="K188">
            <v>7370918.0999999996</v>
          </cell>
          <cell r="L188">
            <v>60695</v>
          </cell>
          <cell r="M188">
            <v>5944618.0300000003</v>
          </cell>
          <cell r="N188">
            <v>245.69727</v>
          </cell>
          <cell r="O188">
            <v>8</v>
          </cell>
          <cell r="P188">
            <v>100</v>
          </cell>
          <cell r="Q188">
            <v>135</v>
          </cell>
          <cell r="R188">
            <v>138.25</v>
          </cell>
          <cell r="S188">
            <v>50</v>
          </cell>
          <cell r="T188" t="str">
            <v>ГКВО-3</v>
          </cell>
        </row>
        <row r="189">
          <cell r="A189" t="str">
            <v>KZ8EK3009997</v>
          </cell>
          <cell r="B189" t="str">
            <v>336/n</v>
          </cell>
          <cell r="C189">
            <v>36418</v>
          </cell>
          <cell r="D189">
            <v>36433</v>
          </cell>
          <cell r="E189">
            <v>14</v>
          </cell>
          <cell r="F189">
            <v>99.42</v>
          </cell>
          <cell r="G189">
            <v>99.42</v>
          </cell>
          <cell r="H189">
            <v>15.1679742506537</v>
          </cell>
          <cell r="I189">
            <v>200000000</v>
          </cell>
          <cell r="J189">
            <v>4922536</v>
          </cell>
          <cell r="K189">
            <v>489106076.06</v>
          </cell>
          <cell r="L189">
            <v>3017502</v>
          </cell>
          <cell r="M189">
            <v>300000048.83999997</v>
          </cell>
          <cell r="N189">
            <v>244.55303803000001</v>
          </cell>
          <cell r="O189" t="str">
            <v>н/д</v>
          </cell>
          <cell r="P189">
            <v>100</v>
          </cell>
          <cell r="S189">
            <v>60</v>
          </cell>
          <cell r="T189" t="str">
            <v>Ноты-14</v>
          </cell>
        </row>
        <row r="190">
          <cell r="A190" t="str">
            <v>KZ8SK1510996</v>
          </cell>
          <cell r="B190" t="str">
            <v>337/n</v>
          </cell>
          <cell r="C190">
            <v>36419</v>
          </cell>
          <cell r="D190">
            <v>36448</v>
          </cell>
          <cell r="E190">
            <v>28</v>
          </cell>
          <cell r="F190">
            <v>98.84</v>
          </cell>
          <cell r="G190">
            <v>98.84</v>
          </cell>
          <cell r="H190">
            <v>15.256980979360501</v>
          </cell>
          <cell r="I190">
            <v>200000000</v>
          </cell>
          <cell r="J190">
            <v>2740207</v>
          </cell>
          <cell r="K190">
            <v>270240967.69</v>
          </cell>
          <cell r="L190">
            <v>2035140</v>
          </cell>
          <cell r="M190">
            <v>201153237.59999999</v>
          </cell>
          <cell r="N190">
            <v>135.120483845</v>
          </cell>
          <cell r="O190" t="str">
            <v>н/д</v>
          </cell>
          <cell r="P190">
            <v>100</v>
          </cell>
          <cell r="S190">
            <v>60</v>
          </cell>
          <cell r="T190" t="str">
            <v>Ноты-28</v>
          </cell>
        </row>
        <row r="191">
          <cell r="A191" t="str">
            <v>KZ8EK0110996</v>
          </cell>
          <cell r="B191" t="str">
            <v>8/$n</v>
          </cell>
          <cell r="C191">
            <v>36420</v>
          </cell>
          <cell r="D191">
            <v>36434</v>
          </cell>
          <cell r="E191">
            <v>14</v>
          </cell>
          <cell r="F191">
            <v>99.72</v>
          </cell>
          <cell r="G191">
            <v>99.72</v>
          </cell>
          <cell r="H191">
            <v>7.3004412354593198</v>
          </cell>
          <cell r="I191">
            <v>2000000</v>
          </cell>
          <cell r="J191">
            <v>55144</v>
          </cell>
          <cell r="K191">
            <v>5497452.9900000002</v>
          </cell>
          <cell r="L191">
            <v>36942</v>
          </cell>
          <cell r="M191">
            <v>3683856.24</v>
          </cell>
          <cell r="N191">
            <v>274.87264950000002</v>
          </cell>
          <cell r="O191">
            <v>12</v>
          </cell>
          <cell r="P191">
            <v>100</v>
          </cell>
          <cell r="Q191">
            <v>135</v>
          </cell>
          <cell r="R191">
            <v>140</v>
          </cell>
          <cell r="S191">
            <v>60</v>
          </cell>
          <cell r="T191" t="str">
            <v>ВНоты-14</v>
          </cell>
        </row>
        <row r="192">
          <cell r="A192" t="str">
            <v>KZ43L2212991</v>
          </cell>
          <cell r="B192" t="str">
            <v>241/3</v>
          </cell>
          <cell r="C192">
            <v>36423</v>
          </cell>
          <cell r="D192">
            <v>36516</v>
          </cell>
          <cell r="E192">
            <v>94</v>
          </cell>
          <cell r="F192">
            <v>99.54</v>
          </cell>
          <cell r="G192">
            <v>99.26</v>
          </cell>
          <cell r="H192">
            <v>28.04</v>
          </cell>
          <cell r="I192">
            <v>400000000</v>
          </cell>
          <cell r="J192">
            <v>6123999</v>
          </cell>
          <cell r="K192">
            <v>609597886.13</v>
          </cell>
          <cell r="L192">
            <v>6123999</v>
          </cell>
          <cell r="M192">
            <v>609597886.13</v>
          </cell>
          <cell r="N192">
            <v>121.9</v>
          </cell>
          <cell r="O192">
            <v>7</v>
          </cell>
          <cell r="P192">
            <v>100</v>
          </cell>
          <cell r="S192">
            <v>50</v>
          </cell>
          <cell r="T192" t="str">
            <v>ГКО-3</v>
          </cell>
        </row>
        <row r="193">
          <cell r="A193" t="str">
            <v>KZ43L2312999</v>
          </cell>
          <cell r="B193" t="str">
            <v>24/3B</v>
          </cell>
          <cell r="C193">
            <v>36424</v>
          </cell>
          <cell r="D193">
            <v>36517</v>
          </cell>
          <cell r="E193">
            <v>91</v>
          </cell>
          <cell r="F193">
            <v>97.94</v>
          </cell>
          <cell r="G193">
            <v>97.94</v>
          </cell>
          <cell r="H193">
            <v>8.4133142740453408</v>
          </cell>
          <cell r="I193">
            <v>3000000</v>
          </cell>
          <cell r="J193">
            <v>82053</v>
          </cell>
          <cell r="K193">
            <v>8030136.0999999996</v>
          </cell>
          <cell r="L193">
            <v>79685</v>
          </cell>
          <cell r="M193">
            <v>7804348.9000000004</v>
          </cell>
          <cell r="N193">
            <v>267.67120333333298</v>
          </cell>
          <cell r="O193">
            <v>9</v>
          </cell>
          <cell r="P193">
            <v>100</v>
          </cell>
          <cell r="Q193">
            <v>135.5</v>
          </cell>
          <cell r="R193">
            <v>138.25</v>
          </cell>
          <cell r="S193">
            <v>50</v>
          </cell>
          <cell r="T193" t="str">
            <v>ГКВО-3</v>
          </cell>
        </row>
        <row r="194">
          <cell r="A194" t="str">
            <v>KZ87K3009999</v>
          </cell>
          <cell r="B194" t="str">
            <v>9/$n</v>
          </cell>
          <cell r="C194">
            <v>36425</v>
          </cell>
          <cell r="D194">
            <v>36433</v>
          </cell>
          <cell r="E194">
            <v>7</v>
          </cell>
          <cell r="F194">
            <v>85.43</v>
          </cell>
          <cell r="G194">
            <v>85.14</v>
          </cell>
          <cell r="H194">
            <v>34.11</v>
          </cell>
          <cell r="I194">
            <v>2000000</v>
          </cell>
          <cell r="J194">
            <v>6297850</v>
          </cell>
          <cell r="K194">
            <v>532029653.94</v>
          </cell>
          <cell r="L194">
            <v>1170484</v>
          </cell>
          <cell r="M194">
            <v>100000002.97</v>
          </cell>
          <cell r="N194">
            <v>532</v>
          </cell>
          <cell r="O194">
            <v>7</v>
          </cell>
          <cell r="P194">
            <v>100</v>
          </cell>
          <cell r="Q194">
            <v>50</v>
          </cell>
          <cell r="R194">
            <v>25</v>
          </cell>
          <cell r="S194">
            <v>60</v>
          </cell>
          <cell r="T194" t="str">
            <v>ВНоты-07</v>
          </cell>
        </row>
        <row r="195">
          <cell r="A195" t="str">
            <v>KZ8SK2210992</v>
          </cell>
          <cell r="B195" t="str">
            <v>338/n</v>
          </cell>
          <cell r="C195">
            <v>36426</v>
          </cell>
          <cell r="D195">
            <v>36455</v>
          </cell>
          <cell r="E195">
            <v>28</v>
          </cell>
          <cell r="F195">
            <v>98.65</v>
          </cell>
          <cell r="G195">
            <v>98.65</v>
          </cell>
          <cell r="H195">
            <v>17.790167257982699</v>
          </cell>
          <cell r="I195">
            <v>200000000</v>
          </cell>
          <cell r="J195">
            <v>15981922</v>
          </cell>
          <cell r="K195">
            <v>1575339647.1600001</v>
          </cell>
          <cell r="L195">
            <v>11186846</v>
          </cell>
          <cell r="M195">
            <v>1103582555.2</v>
          </cell>
          <cell r="N195">
            <v>787.66982357999996</v>
          </cell>
          <cell r="O195" t="str">
            <v>н/д</v>
          </cell>
          <cell r="P195">
            <v>100</v>
          </cell>
          <cell r="Q195">
            <v>50</v>
          </cell>
          <cell r="R195">
            <v>25</v>
          </cell>
          <cell r="S195">
            <v>60</v>
          </cell>
          <cell r="T195" t="str">
            <v>Ноты-28</v>
          </cell>
        </row>
        <row r="196">
          <cell r="A196" t="str">
            <v>KZ8EK0810991</v>
          </cell>
          <cell r="B196" t="str">
            <v>10/$n</v>
          </cell>
          <cell r="C196">
            <v>36427</v>
          </cell>
          <cell r="D196">
            <v>36441</v>
          </cell>
          <cell r="E196">
            <v>14</v>
          </cell>
          <cell r="F196">
            <v>99.25</v>
          </cell>
          <cell r="G196">
            <v>98.87</v>
          </cell>
          <cell r="H196">
            <v>25.01</v>
          </cell>
          <cell r="I196">
            <v>2000000</v>
          </cell>
          <cell r="J196">
            <v>15563309</v>
          </cell>
          <cell r="K196">
            <v>1544400545.5</v>
          </cell>
          <cell r="L196">
            <v>15062413</v>
          </cell>
          <cell r="M196">
            <v>1494906096.4000001</v>
          </cell>
          <cell r="N196">
            <v>205.9</v>
          </cell>
          <cell r="O196">
            <v>9</v>
          </cell>
          <cell r="P196">
            <v>100</v>
          </cell>
          <cell r="S196">
            <v>60</v>
          </cell>
          <cell r="T196" t="str">
            <v>ВНоты-14</v>
          </cell>
        </row>
        <row r="197">
          <cell r="A197" t="str">
            <v>KZ43L2912996</v>
          </cell>
          <cell r="B197" t="str">
            <v>242/3</v>
          </cell>
          <cell r="C197">
            <v>36430</v>
          </cell>
          <cell r="D197">
            <v>36523</v>
          </cell>
          <cell r="E197">
            <v>94</v>
          </cell>
          <cell r="F197">
            <v>98.86</v>
          </cell>
          <cell r="G197">
            <v>98.64</v>
          </cell>
          <cell r="H197">
            <v>32.29</v>
          </cell>
          <cell r="I197">
            <v>400000000</v>
          </cell>
          <cell r="J197">
            <v>12391433</v>
          </cell>
          <cell r="K197">
            <v>1223140129.8</v>
          </cell>
          <cell r="L197">
            <v>7071468</v>
          </cell>
          <cell r="M197">
            <v>699053753.96000004</v>
          </cell>
          <cell r="N197">
            <v>122.3</v>
          </cell>
          <cell r="O197">
            <v>10</v>
          </cell>
          <cell r="P197">
            <v>100</v>
          </cell>
          <cell r="S197">
            <v>50</v>
          </cell>
          <cell r="T197" t="str">
            <v>ГКО-3</v>
          </cell>
        </row>
        <row r="198">
          <cell r="A198" t="str">
            <v>KZ46L3003A05</v>
          </cell>
          <cell r="B198" t="str">
            <v>15/6B</v>
          </cell>
          <cell r="C198">
            <v>36431</v>
          </cell>
          <cell r="D198">
            <v>36615</v>
          </cell>
          <cell r="E198">
            <v>184</v>
          </cell>
          <cell r="F198">
            <v>95.67</v>
          </cell>
          <cell r="G198">
            <v>95.67</v>
          </cell>
          <cell r="H198">
            <v>9.0519494094282393</v>
          </cell>
          <cell r="I198">
            <v>3000000</v>
          </cell>
          <cell r="J198">
            <v>56232</v>
          </cell>
          <cell r="K198">
            <v>5340147.4400000004</v>
          </cell>
          <cell r="L198">
            <v>52632</v>
          </cell>
          <cell r="M198">
            <v>5035303.4400000004</v>
          </cell>
          <cell r="N198">
            <v>178.00491466666699</v>
          </cell>
          <cell r="O198">
            <v>6</v>
          </cell>
          <cell r="P198">
            <v>100</v>
          </cell>
          <cell r="Q198">
            <v>140</v>
          </cell>
          <cell r="R198">
            <v>141.80000000000001</v>
          </cell>
          <cell r="S198">
            <v>50</v>
          </cell>
          <cell r="T198" t="str">
            <v>ГКВО-6</v>
          </cell>
        </row>
        <row r="199">
          <cell r="A199" t="str">
            <v>KZ31L3112997</v>
          </cell>
          <cell r="B199" t="str">
            <v>4/3i</v>
          </cell>
          <cell r="C199">
            <v>36432</v>
          </cell>
          <cell r="D199">
            <v>36525</v>
          </cell>
          <cell r="E199">
            <v>91</v>
          </cell>
          <cell r="F199">
            <v>86.43</v>
          </cell>
          <cell r="G199">
            <v>85.82</v>
          </cell>
          <cell r="H199">
            <v>31.4</v>
          </cell>
          <cell r="I199">
            <v>400000000</v>
          </cell>
          <cell r="J199">
            <v>25072655</v>
          </cell>
          <cell r="K199">
            <v>2141910190.0799999</v>
          </cell>
          <cell r="L199">
            <v>5785666</v>
          </cell>
          <cell r="M199">
            <v>500000088.26999998</v>
          </cell>
          <cell r="N199">
            <v>428.4</v>
          </cell>
          <cell r="O199">
            <v>13</v>
          </cell>
          <cell r="P199">
            <v>1000</v>
          </cell>
          <cell r="Q199">
            <v>50</v>
          </cell>
          <cell r="R199">
            <v>25</v>
          </cell>
          <cell r="S199">
            <v>50</v>
          </cell>
          <cell r="T199" t="str">
            <v>ГИКО-3</v>
          </cell>
        </row>
        <row r="200">
          <cell r="A200" t="str">
            <v>KZ8EK1510996</v>
          </cell>
          <cell r="B200" t="str">
            <v>339/n</v>
          </cell>
          <cell r="C200">
            <v>36433</v>
          </cell>
          <cell r="D200">
            <v>36448</v>
          </cell>
          <cell r="E200">
            <v>14</v>
          </cell>
          <cell r="F200">
            <v>99.42</v>
          </cell>
          <cell r="G200">
            <v>99.42</v>
          </cell>
          <cell r="H200">
            <v>15.1679742506537</v>
          </cell>
          <cell r="I200">
            <v>200000000</v>
          </cell>
          <cell r="J200">
            <v>5399437</v>
          </cell>
          <cell r="K200">
            <v>536735358.69</v>
          </cell>
          <cell r="L200">
            <v>5084200</v>
          </cell>
          <cell r="M200">
            <v>505471164</v>
          </cell>
          <cell r="N200">
            <v>268.367679345</v>
          </cell>
          <cell r="O200" t="str">
            <v>н/д</v>
          </cell>
          <cell r="P200">
            <v>100</v>
          </cell>
          <cell r="Q200">
            <v>50</v>
          </cell>
          <cell r="R200">
            <v>25</v>
          </cell>
          <cell r="S200">
            <v>60</v>
          </cell>
          <cell r="T200" t="str">
            <v>Ноты-14</v>
          </cell>
        </row>
        <row r="201">
          <cell r="A201" t="str">
            <v>KZ8LK2210997</v>
          </cell>
          <cell r="B201" t="str">
            <v>11/$n</v>
          </cell>
          <cell r="C201">
            <v>36434</v>
          </cell>
          <cell r="D201">
            <v>36455</v>
          </cell>
          <cell r="E201">
            <v>21</v>
          </cell>
          <cell r="F201">
            <v>99.58</v>
          </cell>
          <cell r="G201">
            <v>99.58</v>
          </cell>
          <cell r="H201">
            <v>7.3107049608355403</v>
          </cell>
          <cell r="I201">
            <v>2000000</v>
          </cell>
          <cell r="J201">
            <v>92864</v>
          </cell>
          <cell r="K201">
            <v>9246221.4499999993</v>
          </cell>
          <cell r="L201">
            <v>91378</v>
          </cell>
          <cell r="M201">
            <v>9099421.2400000002</v>
          </cell>
          <cell r="N201">
            <v>462.31107250000002</v>
          </cell>
          <cell r="O201">
            <v>0</v>
          </cell>
          <cell r="P201">
            <v>100</v>
          </cell>
          <cell r="Q201">
            <v>140</v>
          </cell>
          <cell r="R201">
            <v>141</v>
          </cell>
          <cell r="S201">
            <v>60</v>
          </cell>
          <cell r="T201" t="str">
            <v>ВНоты-21</v>
          </cell>
        </row>
        <row r="202">
          <cell r="A202" t="str">
            <v>KZ43L0601A00</v>
          </cell>
          <cell r="B202" t="str">
            <v>243/3</v>
          </cell>
          <cell r="C202">
            <v>36437</v>
          </cell>
          <cell r="D202">
            <v>36531</v>
          </cell>
          <cell r="E202">
            <v>94</v>
          </cell>
          <cell r="F202">
            <v>99.58</v>
          </cell>
          <cell r="G202">
            <v>99.5</v>
          </cell>
          <cell r="H202">
            <v>25.59</v>
          </cell>
          <cell r="I202">
            <v>400000000</v>
          </cell>
          <cell r="J202">
            <v>29200589</v>
          </cell>
          <cell r="K202">
            <v>2906202552.5799999</v>
          </cell>
          <cell r="L202">
            <v>20085056</v>
          </cell>
          <cell r="M202">
            <v>2000000118.8900001</v>
          </cell>
          <cell r="N202">
            <v>145.30000000000001</v>
          </cell>
          <cell r="O202">
            <v>11</v>
          </cell>
          <cell r="P202">
            <v>100</v>
          </cell>
          <cell r="S202">
            <v>50</v>
          </cell>
          <cell r="T202" t="str">
            <v>ГКО-3</v>
          </cell>
        </row>
        <row r="203">
          <cell r="A203" t="str">
            <v>KZ46L0604A04</v>
          </cell>
          <cell r="B203" t="str">
            <v>16/6B</v>
          </cell>
          <cell r="C203">
            <v>36438</v>
          </cell>
          <cell r="D203">
            <v>36622</v>
          </cell>
          <cell r="E203">
            <v>184</v>
          </cell>
          <cell r="F203">
            <v>95.67</v>
          </cell>
          <cell r="G203">
            <v>95.67</v>
          </cell>
          <cell r="H203">
            <v>9.0519494094282393</v>
          </cell>
          <cell r="I203">
            <v>3000000</v>
          </cell>
          <cell r="J203">
            <v>50543</v>
          </cell>
          <cell r="K203">
            <v>4812836.8099999996</v>
          </cell>
          <cell r="L203">
            <v>40653</v>
          </cell>
          <cell r="M203">
            <v>3889372.51</v>
          </cell>
          <cell r="N203">
            <v>160.42789366666699</v>
          </cell>
          <cell r="O203">
            <v>7</v>
          </cell>
          <cell r="P203">
            <v>100</v>
          </cell>
          <cell r="Q203">
            <v>141</v>
          </cell>
          <cell r="R203">
            <v>141.9</v>
          </cell>
          <cell r="S203">
            <v>50</v>
          </cell>
          <cell r="T203" t="str">
            <v>ГКВО-6</v>
          </cell>
        </row>
        <row r="204">
          <cell r="A204" t="str">
            <v>KZ95K1111998</v>
          </cell>
          <cell r="B204" t="str">
            <v>340/n</v>
          </cell>
          <cell r="C204">
            <v>36439</v>
          </cell>
          <cell r="D204">
            <v>36475</v>
          </cell>
          <cell r="E204">
            <v>35</v>
          </cell>
          <cell r="F204">
            <v>98.34</v>
          </cell>
          <cell r="G204">
            <v>98.34</v>
          </cell>
          <cell r="H204">
            <v>17.5554199715273</v>
          </cell>
          <cell r="I204">
            <v>200000000</v>
          </cell>
          <cell r="J204">
            <v>4522615</v>
          </cell>
          <cell r="K204">
            <v>444087002.25</v>
          </cell>
          <cell r="L204">
            <v>4067521</v>
          </cell>
          <cell r="M204">
            <v>400015000.13999999</v>
          </cell>
          <cell r="N204">
            <v>222.04350112500001</v>
          </cell>
          <cell r="O204">
            <v>0</v>
          </cell>
          <cell r="P204">
            <v>100</v>
          </cell>
          <cell r="Q204">
            <v>50</v>
          </cell>
          <cell r="R204">
            <v>25</v>
          </cell>
          <cell r="S204">
            <v>60</v>
          </cell>
          <cell r="T204" t="str">
            <v>Ноты-35</v>
          </cell>
        </row>
        <row r="205">
          <cell r="A205" t="str">
            <v>KZ8EK2210992</v>
          </cell>
          <cell r="B205" t="str">
            <v>341/n</v>
          </cell>
          <cell r="C205">
            <v>36440</v>
          </cell>
          <cell r="D205">
            <v>36455</v>
          </cell>
          <cell r="E205">
            <v>14</v>
          </cell>
          <cell r="F205">
            <v>99.43</v>
          </cell>
          <cell r="G205">
            <v>99.43</v>
          </cell>
          <cell r="H205">
            <v>14.9049582620938</v>
          </cell>
          <cell r="I205">
            <v>200000000</v>
          </cell>
          <cell r="J205">
            <v>14565900</v>
          </cell>
          <cell r="K205">
            <v>1447730829.78</v>
          </cell>
          <cell r="L205">
            <v>8050862</v>
          </cell>
          <cell r="M205">
            <v>800497208.65999997</v>
          </cell>
          <cell r="N205">
            <v>723.86541489000001</v>
          </cell>
          <cell r="O205" t="str">
            <v>н/д</v>
          </cell>
          <cell r="P205">
            <v>100</v>
          </cell>
          <cell r="S205">
            <v>60</v>
          </cell>
          <cell r="T205" t="str">
            <v>Ноты-14</v>
          </cell>
        </row>
        <row r="206">
          <cell r="A206" t="str">
            <v>KZ8LK2910992</v>
          </cell>
          <cell r="B206" t="str">
            <v>12/$n</v>
          </cell>
          <cell r="C206">
            <v>36441</v>
          </cell>
          <cell r="D206">
            <v>36462</v>
          </cell>
          <cell r="E206">
            <v>21</v>
          </cell>
          <cell r="F206">
            <v>99.58</v>
          </cell>
          <cell r="G206">
            <v>99.58</v>
          </cell>
          <cell r="H206">
            <v>7.3107049608355403</v>
          </cell>
          <cell r="I206">
            <v>2000000</v>
          </cell>
          <cell r="J206">
            <v>55155</v>
          </cell>
          <cell r="K206">
            <v>5487677.5099999998</v>
          </cell>
          <cell r="L206">
            <v>37308</v>
          </cell>
          <cell r="M206">
            <v>3715131.64</v>
          </cell>
          <cell r="N206">
            <v>274.38387549999999</v>
          </cell>
          <cell r="O206" t="str">
            <v>н/д</v>
          </cell>
          <cell r="P206">
            <v>100</v>
          </cell>
          <cell r="Q206">
            <v>141</v>
          </cell>
          <cell r="R206">
            <v>140.80000000000001</v>
          </cell>
          <cell r="S206">
            <v>60</v>
          </cell>
          <cell r="T206" t="str">
            <v>ВНоты-21</v>
          </cell>
        </row>
        <row r="207">
          <cell r="A207" t="str">
            <v>KZ43L1301A01</v>
          </cell>
          <cell r="B207" t="str">
            <v>244/3</v>
          </cell>
          <cell r="C207">
            <v>36444</v>
          </cell>
          <cell r="D207">
            <v>36538</v>
          </cell>
          <cell r="E207">
            <v>94</v>
          </cell>
          <cell r="F207">
            <v>94.13</v>
          </cell>
          <cell r="G207">
            <v>93.95</v>
          </cell>
          <cell r="H207">
            <v>24.94</v>
          </cell>
          <cell r="I207">
            <v>400000000</v>
          </cell>
          <cell r="J207">
            <v>13859117</v>
          </cell>
          <cell r="K207">
            <v>1297583248.97</v>
          </cell>
          <cell r="L207">
            <v>6161466</v>
          </cell>
          <cell r="M207">
            <v>580000035.36000001</v>
          </cell>
          <cell r="N207">
            <v>223.7</v>
          </cell>
          <cell r="O207">
            <v>9</v>
          </cell>
          <cell r="P207">
            <v>100</v>
          </cell>
          <cell r="Q207">
            <v>50</v>
          </cell>
          <cell r="R207">
            <v>15</v>
          </cell>
          <cell r="S207">
            <v>50</v>
          </cell>
          <cell r="T207" t="str">
            <v>ГКО-3</v>
          </cell>
        </row>
        <row r="208">
          <cell r="A208" t="str">
            <v>KZ46L1304A05</v>
          </cell>
          <cell r="B208" t="str">
            <v>17/6B</v>
          </cell>
          <cell r="C208">
            <v>36445</v>
          </cell>
          <cell r="D208">
            <v>36629</v>
          </cell>
          <cell r="E208">
            <v>184</v>
          </cell>
          <cell r="F208">
            <v>95.67</v>
          </cell>
          <cell r="G208">
            <v>95.67</v>
          </cell>
          <cell r="H208">
            <v>9.0519494094282393</v>
          </cell>
          <cell r="I208">
            <v>3000000</v>
          </cell>
          <cell r="J208">
            <v>58246</v>
          </cell>
          <cell r="K208">
            <v>5545727</v>
          </cell>
          <cell r="L208">
            <v>52661</v>
          </cell>
          <cell r="M208">
            <v>5038102.6500000004</v>
          </cell>
          <cell r="N208">
            <v>184.857566666667</v>
          </cell>
          <cell r="O208">
            <v>11</v>
          </cell>
          <cell r="P208">
            <v>100</v>
          </cell>
          <cell r="Q208">
            <v>141</v>
          </cell>
          <cell r="R208">
            <v>142.4</v>
          </cell>
          <cell r="S208">
            <v>50</v>
          </cell>
          <cell r="T208" t="str">
            <v>ГКВО-6</v>
          </cell>
        </row>
        <row r="209">
          <cell r="A209" t="str">
            <v>KZ96K2511996</v>
          </cell>
          <cell r="B209" t="str">
            <v>342/n</v>
          </cell>
          <cell r="C209">
            <v>36446</v>
          </cell>
          <cell r="D209">
            <v>36489</v>
          </cell>
          <cell r="E209">
            <v>42</v>
          </cell>
          <cell r="F209">
            <v>99.04</v>
          </cell>
          <cell r="G209">
            <v>98.51</v>
          </cell>
          <cell r="H209">
            <v>27.14</v>
          </cell>
          <cell r="I209">
            <v>200000000</v>
          </cell>
          <cell r="J209">
            <v>14509622</v>
          </cell>
          <cell r="K209">
            <v>1437098551.8099999</v>
          </cell>
          <cell r="L209">
            <v>14509622</v>
          </cell>
          <cell r="M209">
            <v>1437098551.8099999</v>
          </cell>
          <cell r="N209">
            <v>71.900000000000006</v>
          </cell>
          <cell r="O209">
            <v>10</v>
          </cell>
          <cell r="P209">
            <v>100</v>
          </cell>
          <cell r="S209">
            <v>60</v>
          </cell>
          <cell r="T209" t="str">
            <v>Ноты-42</v>
          </cell>
        </row>
        <row r="210">
          <cell r="A210" t="str">
            <v>KZ8SK1211991</v>
          </cell>
          <cell r="B210" t="str">
            <v>343/n</v>
          </cell>
          <cell r="C210">
            <v>36447</v>
          </cell>
          <cell r="D210">
            <v>36476</v>
          </cell>
          <cell r="E210">
            <v>28</v>
          </cell>
          <cell r="F210">
            <v>98.81</v>
          </cell>
          <cell r="G210">
            <v>98.81</v>
          </cell>
          <cell r="H210">
            <v>15.6563100900718</v>
          </cell>
          <cell r="I210">
            <v>200000000</v>
          </cell>
          <cell r="J210">
            <v>7161883</v>
          </cell>
          <cell r="K210">
            <v>707119042.02999997</v>
          </cell>
          <cell r="L210">
            <v>4501787</v>
          </cell>
          <cell r="M210">
            <v>444821573.47000003</v>
          </cell>
          <cell r="N210">
            <v>353.55952101499997</v>
          </cell>
          <cell r="O210">
            <v>0</v>
          </cell>
          <cell r="P210">
            <v>100</v>
          </cell>
          <cell r="Q210">
            <v>50</v>
          </cell>
          <cell r="R210">
            <v>15</v>
          </cell>
          <cell r="S210">
            <v>60</v>
          </cell>
          <cell r="T210" t="str">
            <v>Ноты-28</v>
          </cell>
        </row>
        <row r="211">
          <cell r="A211" t="str">
            <v>KZ8LK0511990</v>
          </cell>
          <cell r="B211" t="str">
            <v>13/$n</v>
          </cell>
          <cell r="C211">
            <v>36448</v>
          </cell>
          <cell r="D211">
            <v>36469</v>
          </cell>
          <cell r="E211">
            <v>21</v>
          </cell>
          <cell r="F211">
            <v>99.58</v>
          </cell>
          <cell r="G211">
            <v>99.58</v>
          </cell>
          <cell r="H211">
            <v>7.3107049608355403</v>
          </cell>
          <cell r="I211">
            <v>2000000</v>
          </cell>
          <cell r="J211">
            <v>57826</v>
          </cell>
          <cell r="K211">
            <v>5756401.2400000002</v>
          </cell>
          <cell r="L211">
            <v>6316</v>
          </cell>
          <cell r="M211">
            <v>628947.28</v>
          </cell>
          <cell r="N211">
            <v>287.82006200000001</v>
          </cell>
          <cell r="O211">
            <v>0</v>
          </cell>
          <cell r="P211">
            <v>100</v>
          </cell>
          <cell r="Q211">
            <v>141</v>
          </cell>
          <cell r="R211">
            <v>140.4</v>
          </cell>
          <cell r="S211">
            <v>60</v>
          </cell>
          <cell r="T211" t="str">
            <v>ВНоты-21</v>
          </cell>
        </row>
        <row r="212">
          <cell r="A212" t="str">
            <v>KZ43L2001A02</v>
          </cell>
          <cell r="B212" t="str">
            <v>245/3</v>
          </cell>
          <cell r="C212">
            <v>36451</v>
          </cell>
          <cell r="D212">
            <v>36545</v>
          </cell>
          <cell r="E212">
            <v>94</v>
          </cell>
          <cell r="F212">
            <v>86.81</v>
          </cell>
          <cell r="G212">
            <v>86.6</v>
          </cell>
          <cell r="H212">
            <v>30.39</v>
          </cell>
          <cell r="I212">
            <v>400000000</v>
          </cell>
          <cell r="J212">
            <v>21007292</v>
          </cell>
          <cell r="K212">
            <v>1805280910.3</v>
          </cell>
          <cell r="L212">
            <v>6565982</v>
          </cell>
          <cell r="M212">
            <v>569999969.79999995</v>
          </cell>
          <cell r="N212">
            <v>316.7</v>
          </cell>
          <cell r="O212">
            <v>12</v>
          </cell>
          <cell r="P212">
            <v>100</v>
          </cell>
          <cell r="Q212">
            <v>50</v>
          </cell>
          <cell r="R212">
            <v>30</v>
          </cell>
          <cell r="S212">
            <v>50</v>
          </cell>
          <cell r="T212" t="str">
            <v>ГКО-3</v>
          </cell>
        </row>
        <row r="213">
          <cell r="A213" t="str">
            <v>KZ46L2004A06</v>
          </cell>
          <cell r="B213" t="str">
            <v>18/6B</v>
          </cell>
          <cell r="C213">
            <v>36452</v>
          </cell>
          <cell r="D213">
            <v>36636</v>
          </cell>
          <cell r="E213">
            <v>184</v>
          </cell>
          <cell r="F213">
            <v>95.67</v>
          </cell>
          <cell r="G213">
            <v>95.67</v>
          </cell>
          <cell r="H213">
            <v>9.0519494094282393</v>
          </cell>
          <cell r="I213">
            <v>3000000</v>
          </cell>
          <cell r="J213">
            <v>39889</v>
          </cell>
          <cell r="K213">
            <v>3791540.09</v>
          </cell>
          <cell r="L213">
            <v>35979</v>
          </cell>
          <cell r="M213">
            <v>3442111.75</v>
          </cell>
          <cell r="N213">
            <v>126.38466966666699</v>
          </cell>
          <cell r="O213">
            <v>11</v>
          </cell>
          <cell r="P213">
            <v>100</v>
          </cell>
          <cell r="Q213">
            <v>141</v>
          </cell>
          <cell r="R213">
            <v>142.25</v>
          </cell>
          <cell r="S213">
            <v>50</v>
          </cell>
          <cell r="T213" t="str">
            <v>ГКВО-6</v>
          </cell>
        </row>
        <row r="214">
          <cell r="A214" t="str">
            <v>KZ96K0212993</v>
          </cell>
          <cell r="B214" t="str">
            <v>344/n</v>
          </cell>
          <cell r="C214">
            <v>36453</v>
          </cell>
          <cell r="D214">
            <v>36496</v>
          </cell>
          <cell r="E214">
            <v>42</v>
          </cell>
          <cell r="F214">
            <v>98.18</v>
          </cell>
          <cell r="G214">
            <v>98.18</v>
          </cell>
          <cell r="H214">
            <v>16.065729612276701</v>
          </cell>
          <cell r="I214">
            <v>200000000</v>
          </cell>
          <cell r="J214">
            <v>7159673</v>
          </cell>
          <cell r="K214">
            <v>700278926.78999996</v>
          </cell>
          <cell r="L214">
            <v>5092687</v>
          </cell>
          <cell r="M214">
            <v>500000009.66000003</v>
          </cell>
          <cell r="N214">
            <v>350.13946339500001</v>
          </cell>
          <cell r="O214" t="str">
            <v>н/д</v>
          </cell>
          <cell r="P214">
            <v>100</v>
          </cell>
          <cell r="S214">
            <v>60</v>
          </cell>
          <cell r="T214" t="str">
            <v>Ноты-42</v>
          </cell>
        </row>
        <row r="215">
          <cell r="A215" t="str">
            <v>KZ8SK1911996</v>
          </cell>
          <cell r="B215" t="str">
            <v>345/n</v>
          </cell>
          <cell r="C215">
            <v>36454</v>
          </cell>
          <cell r="D215">
            <v>36483</v>
          </cell>
          <cell r="E215">
            <v>28</v>
          </cell>
          <cell r="F215">
            <v>98.82</v>
          </cell>
          <cell r="G215">
            <v>98.82</v>
          </cell>
          <cell r="H215">
            <v>15.5231734466708</v>
          </cell>
          <cell r="I215">
            <v>200000000</v>
          </cell>
          <cell r="J215">
            <v>17878634</v>
          </cell>
          <cell r="K215">
            <v>1766109185.5699999</v>
          </cell>
          <cell r="L215">
            <v>11858868</v>
          </cell>
          <cell r="M215">
            <v>1171893335.76</v>
          </cell>
          <cell r="N215">
            <v>883.05459278499995</v>
          </cell>
          <cell r="O215">
            <v>8</v>
          </cell>
          <cell r="P215">
            <v>100</v>
          </cell>
          <cell r="Q215">
            <v>80</v>
          </cell>
          <cell r="R215">
            <v>30</v>
          </cell>
          <cell r="S215">
            <v>60</v>
          </cell>
          <cell r="T215" t="str">
            <v>Ноты-28</v>
          </cell>
        </row>
        <row r="216">
          <cell r="A216" t="str">
            <v>KZ8EK0511995</v>
          </cell>
          <cell r="B216" t="str">
            <v>14/$n</v>
          </cell>
          <cell r="C216">
            <v>36455</v>
          </cell>
          <cell r="D216">
            <v>36469</v>
          </cell>
          <cell r="E216">
            <v>14</v>
          </cell>
          <cell r="F216">
            <v>99.73</v>
          </cell>
          <cell r="G216">
            <v>99.73</v>
          </cell>
          <cell r="H216">
            <v>7.03900531434864</v>
          </cell>
          <cell r="I216">
            <v>2000000</v>
          </cell>
          <cell r="J216">
            <v>132567</v>
          </cell>
          <cell r="K216">
            <v>13219282.24</v>
          </cell>
          <cell r="L216">
            <v>71145</v>
          </cell>
          <cell r="M216">
            <v>7095290.8499999996</v>
          </cell>
          <cell r="N216">
            <v>660.964112</v>
          </cell>
          <cell r="O216">
            <v>0</v>
          </cell>
          <cell r="P216">
            <v>100</v>
          </cell>
          <cell r="Q216">
            <v>141</v>
          </cell>
          <cell r="R216">
            <v>140.4</v>
          </cell>
          <cell r="S216">
            <v>60</v>
          </cell>
          <cell r="T216" t="str">
            <v>ВНоты-14</v>
          </cell>
        </row>
        <row r="217">
          <cell r="A217" t="str">
            <v>KZ46L2704A09</v>
          </cell>
          <cell r="B217" t="str">
            <v>19/6B</v>
          </cell>
          <cell r="C217">
            <v>36459</v>
          </cell>
          <cell r="D217">
            <v>36643</v>
          </cell>
          <cell r="E217">
            <v>184</v>
          </cell>
          <cell r="F217">
            <v>95.67</v>
          </cell>
          <cell r="G217">
            <v>95.67</v>
          </cell>
          <cell r="H217">
            <v>9.0519494094282393</v>
          </cell>
          <cell r="I217">
            <v>3000000</v>
          </cell>
          <cell r="J217">
            <v>62854</v>
          </cell>
          <cell r="K217">
            <v>5991143.8300000001</v>
          </cell>
          <cell r="L217">
            <v>59814</v>
          </cell>
          <cell r="M217">
            <v>5722405.3799999999</v>
          </cell>
          <cell r="N217">
            <v>199.70479433333301</v>
          </cell>
          <cell r="O217">
            <v>9</v>
          </cell>
          <cell r="P217">
            <v>100</v>
          </cell>
          <cell r="Q217">
            <v>140.80000000000001</v>
          </cell>
          <cell r="R217">
            <v>142.15</v>
          </cell>
          <cell r="S217">
            <v>50</v>
          </cell>
          <cell r="T217" t="str">
            <v>ГКВО-6</v>
          </cell>
        </row>
        <row r="218">
          <cell r="A218" t="str">
            <v>KZ8SK2511993</v>
          </cell>
          <cell r="B218" t="str">
            <v>346/n</v>
          </cell>
          <cell r="C218">
            <v>36460</v>
          </cell>
          <cell r="D218">
            <v>36489</v>
          </cell>
          <cell r="E218">
            <v>28</v>
          </cell>
          <cell r="F218">
            <v>98.85</v>
          </cell>
          <cell r="G218">
            <v>98.85</v>
          </cell>
          <cell r="H218">
            <v>15.1239251390997</v>
          </cell>
          <cell r="I218">
            <v>200000000</v>
          </cell>
          <cell r="J218">
            <v>5242575</v>
          </cell>
          <cell r="K218">
            <v>518023053.39999998</v>
          </cell>
          <cell r="L218">
            <v>4587002</v>
          </cell>
          <cell r="M218">
            <v>453425147.69999999</v>
          </cell>
          <cell r="N218">
            <v>259.01152669999999</v>
          </cell>
          <cell r="O218">
            <v>6</v>
          </cell>
          <cell r="P218">
            <v>100</v>
          </cell>
          <cell r="S218">
            <v>60</v>
          </cell>
          <cell r="T218" t="str">
            <v>Ноты-28</v>
          </cell>
        </row>
        <row r="219">
          <cell r="A219" t="str">
            <v>KZ31L3101A03</v>
          </cell>
          <cell r="B219" t="str">
            <v>5/3i</v>
          </cell>
          <cell r="C219">
            <v>36461</v>
          </cell>
          <cell r="D219">
            <v>36556</v>
          </cell>
          <cell r="E219">
            <v>91</v>
          </cell>
          <cell r="F219">
            <v>87.81</v>
          </cell>
          <cell r="G219">
            <v>87.72</v>
          </cell>
          <cell r="H219">
            <v>9.75</v>
          </cell>
          <cell r="I219">
            <v>300000000</v>
          </cell>
          <cell r="J219">
            <v>120000</v>
          </cell>
          <cell r="K219">
            <v>120000000</v>
          </cell>
          <cell r="L219">
            <v>100000</v>
          </cell>
          <cell r="M219">
            <v>100000000</v>
          </cell>
          <cell r="N219">
            <v>40</v>
          </cell>
          <cell r="O219">
            <v>4</v>
          </cell>
          <cell r="P219">
            <v>1000</v>
          </cell>
          <cell r="Q219">
            <v>50</v>
          </cell>
          <cell r="R219">
            <v>30</v>
          </cell>
          <cell r="S219">
            <v>50</v>
          </cell>
          <cell r="T219" t="str">
            <v>ГИКО-3</v>
          </cell>
        </row>
        <row r="220">
          <cell r="A220" t="str">
            <v>KZ95K0312993</v>
          </cell>
          <cell r="B220" t="str">
            <v>15/$n</v>
          </cell>
          <cell r="C220">
            <v>36462</v>
          </cell>
          <cell r="D220">
            <v>36497</v>
          </cell>
          <cell r="E220">
            <v>35</v>
          </cell>
          <cell r="F220">
            <v>99.33</v>
          </cell>
          <cell r="G220">
            <v>99.33</v>
          </cell>
          <cell r="H220">
            <v>7.0150005033726197</v>
          </cell>
          <cell r="I220">
            <v>2000000</v>
          </cell>
          <cell r="J220">
            <v>6303</v>
          </cell>
          <cell r="K220">
            <v>617259.11</v>
          </cell>
          <cell r="L220">
            <v>4702</v>
          </cell>
          <cell r="M220">
            <v>467049.66</v>
          </cell>
          <cell r="N220">
            <v>30.862955500000002</v>
          </cell>
          <cell r="O220" t="str">
            <v>н/д</v>
          </cell>
          <cell r="P220">
            <v>100</v>
          </cell>
          <cell r="Q220">
            <v>140.80000000000001</v>
          </cell>
          <cell r="R220">
            <v>138</v>
          </cell>
          <cell r="S220">
            <v>60</v>
          </cell>
          <cell r="T220" t="str">
            <v>ВНоты-35</v>
          </cell>
        </row>
        <row r="221">
          <cell r="A221" t="str">
            <v>KZ43L0302A02</v>
          </cell>
          <cell r="B221" t="str">
            <v>246/3</v>
          </cell>
          <cell r="C221">
            <v>36465</v>
          </cell>
          <cell r="D221">
            <v>36559</v>
          </cell>
          <cell r="E221">
            <v>94</v>
          </cell>
          <cell r="F221">
            <v>96.23</v>
          </cell>
          <cell r="G221">
            <v>96.15</v>
          </cell>
          <cell r="H221">
            <v>15.670788735321601</v>
          </cell>
          <cell r="I221">
            <v>400000000</v>
          </cell>
          <cell r="J221">
            <v>1972672</v>
          </cell>
          <cell r="K221">
            <v>188867180.69999999</v>
          </cell>
          <cell r="L221">
            <v>1558822</v>
          </cell>
          <cell r="M221">
            <v>150000054.69999999</v>
          </cell>
          <cell r="N221">
            <v>47.216795175000001</v>
          </cell>
          <cell r="O221">
            <v>5</v>
          </cell>
          <cell r="P221">
            <v>100</v>
          </cell>
          <cell r="S221">
            <v>50</v>
          </cell>
          <cell r="T221" t="str">
            <v>ГКО-3</v>
          </cell>
        </row>
        <row r="222">
          <cell r="A222" t="str">
            <v>KZ46L0405A05</v>
          </cell>
          <cell r="B222" t="str">
            <v>20/6B</v>
          </cell>
          <cell r="C222">
            <v>36466</v>
          </cell>
          <cell r="D222">
            <v>36650</v>
          </cell>
          <cell r="E222">
            <v>184</v>
          </cell>
          <cell r="F222">
            <v>95.67</v>
          </cell>
          <cell r="G222">
            <v>95.67</v>
          </cell>
          <cell r="H222">
            <v>9.0519494094282393</v>
          </cell>
          <cell r="I222">
            <v>3000000</v>
          </cell>
          <cell r="J222">
            <v>67185</v>
          </cell>
          <cell r="K222">
            <v>6402594.7800000003</v>
          </cell>
          <cell r="L222">
            <v>58740</v>
          </cell>
          <cell r="M222">
            <v>5619655.7999999998</v>
          </cell>
          <cell r="N222">
            <v>213.419826</v>
          </cell>
          <cell r="O222">
            <v>9</v>
          </cell>
          <cell r="P222">
            <v>100</v>
          </cell>
          <cell r="Q222">
            <v>140.4</v>
          </cell>
          <cell r="R222">
            <v>142.1</v>
          </cell>
          <cell r="S222">
            <v>50</v>
          </cell>
          <cell r="T222" t="str">
            <v>ГКВО-6</v>
          </cell>
        </row>
        <row r="223">
          <cell r="A223" t="str">
            <v>KZ95K0912990</v>
          </cell>
          <cell r="B223" t="str">
            <v>347/n</v>
          </cell>
          <cell r="C223">
            <v>36467</v>
          </cell>
          <cell r="D223">
            <v>36503</v>
          </cell>
          <cell r="E223">
            <v>35</v>
          </cell>
          <cell r="F223">
            <v>98.58</v>
          </cell>
          <cell r="G223">
            <v>98.58</v>
          </cell>
          <cell r="H223">
            <v>14.9807263136539</v>
          </cell>
          <cell r="I223">
            <v>200000000</v>
          </cell>
          <cell r="J223">
            <v>23611478</v>
          </cell>
          <cell r="K223">
            <v>2324817336.5999999</v>
          </cell>
          <cell r="L223">
            <v>17268809</v>
          </cell>
          <cell r="M223">
            <v>1702359191.22</v>
          </cell>
          <cell r="N223">
            <v>1162.4086683</v>
          </cell>
          <cell r="O223">
            <v>0</v>
          </cell>
          <cell r="P223">
            <v>100</v>
          </cell>
          <cell r="Q223">
            <v>30</v>
          </cell>
          <cell r="R223">
            <v>15</v>
          </cell>
          <cell r="S223">
            <v>60</v>
          </cell>
          <cell r="T223" t="str">
            <v>Ноты-35</v>
          </cell>
        </row>
        <row r="224">
          <cell r="A224" t="str">
            <v>KZ96K1712991</v>
          </cell>
          <cell r="B224" t="str">
            <v>348/n</v>
          </cell>
          <cell r="C224">
            <v>36468</v>
          </cell>
          <cell r="D224">
            <v>36511</v>
          </cell>
          <cell r="E224">
            <v>42</v>
          </cell>
          <cell r="F224">
            <v>98.32</v>
          </cell>
          <cell r="G224">
            <v>98.32</v>
          </cell>
          <cell r="H224">
            <v>14.808787632221399</v>
          </cell>
          <cell r="I224">
            <v>200000000</v>
          </cell>
          <cell r="J224">
            <v>7627172</v>
          </cell>
          <cell r="K224">
            <v>748028363.40999997</v>
          </cell>
          <cell r="L224">
            <v>4068349</v>
          </cell>
          <cell r="M224">
            <v>400000073.68000001</v>
          </cell>
          <cell r="N224">
            <v>374.014181705</v>
          </cell>
          <cell r="O224" t="str">
            <v>н/д</v>
          </cell>
          <cell r="P224">
            <v>100</v>
          </cell>
          <cell r="S224">
            <v>60</v>
          </cell>
          <cell r="T224" t="str">
            <v>Ноты-42</v>
          </cell>
        </row>
        <row r="225">
          <cell r="A225" t="str">
            <v>KZ8LK2611996</v>
          </cell>
          <cell r="B225" t="str">
            <v>16/$n</v>
          </cell>
          <cell r="C225">
            <v>36469</v>
          </cell>
          <cell r="D225">
            <v>36490</v>
          </cell>
          <cell r="E225">
            <v>21</v>
          </cell>
          <cell r="F225">
            <v>99.59</v>
          </cell>
          <cell r="G225">
            <v>99.59</v>
          </cell>
          <cell r="H225">
            <v>7.13592395488162</v>
          </cell>
          <cell r="I225">
            <v>2000000</v>
          </cell>
          <cell r="J225">
            <v>131398</v>
          </cell>
          <cell r="K225">
            <v>13084330.17</v>
          </cell>
          <cell r="L225">
            <v>50092</v>
          </cell>
          <cell r="M225">
            <v>4988662.28</v>
          </cell>
          <cell r="N225">
            <v>654.21650850000003</v>
          </cell>
          <cell r="O225" t="str">
            <v>н/д</v>
          </cell>
          <cell r="P225">
            <v>100</v>
          </cell>
          <cell r="Q225">
            <v>140.4</v>
          </cell>
          <cell r="R225">
            <v>138.19999999999999</v>
          </cell>
          <cell r="S225">
            <v>60</v>
          </cell>
          <cell r="T225" t="str">
            <v>ВНоты-21</v>
          </cell>
        </row>
        <row r="226">
          <cell r="A226" t="str">
            <v>KZ43L1002A03</v>
          </cell>
          <cell r="B226" t="str">
            <v>247/3</v>
          </cell>
          <cell r="C226">
            <v>36472</v>
          </cell>
          <cell r="D226">
            <v>36566</v>
          </cell>
          <cell r="E226">
            <v>94</v>
          </cell>
          <cell r="F226">
            <v>96.23</v>
          </cell>
          <cell r="G226">
            <v>96.23</v>
          </cell>
          <cell r="H226">
            <v>15.670788735321601</v>
          </cell>
          <cell r="I226">
            <v>400000000</v>
          </cell>
          <cell r="J226">
            <v>2930177</v>
          </cell>
          <cell r="K226">
            <v>279480492.70999998</v>
          </cell>
          <cell r="L226">
            <v>1876177</v>
          </cell>
          <cell r="M226">
            <v>180544512.71000001</v>
          </cell>
          <cell r="N226">
            <v>69.870123177500005</v>
          </cell>
          <cell r="O226">
            <v>6</v>
          </cell>
          <cell r="P226">
            <v>100</v>
          </cell>
          <cell r="Q226">
            <v>30</v>
          </cell>
          <cell r="R226">
            <v>30</v>
          </cell>
          <cell r="S226">
            <v>50</v>
          </cell>
          <cell r="T226" t="str">
            <v>ГКО-3</v>
          </cell>
        </row>
        <row r="227">
          <cell r="A227" t="str">
            <v>KZ46L1105A06</v>
          </cell>
          <cell r="B227" t="str">
            <v>21/6B</v>
          </cell>
          <cell r="C227">
            <v>36473</v>
          </cell>
          <cell r="D227">
            <v>36657</v>
          </cell>
          <cell r="E227">
            <v>184</v>
          </cell>
          <cell r="F227">
            <v>95.67</v>
          </cell>
          <cell r="G227">
            <v>95.67</v>
          </cell>
          <cell r="H227">
            <v>9.0519494094282393</v>
          </cell>
          <cell r="I227">
            <v>3000000</v>
          </cell>
          <cell r="J227">
            <v>207841</v>
          </cell>
          <cell r="K227">
            <v>18945000.710000001</v>
          </cell>
          <cell r="L227">
            <v>56869</v>
          </cell>
          <cell r="M227">
            <v>5440579.1100000003</v>
          </cell>
          <cell r="N227">
            <v>631.50002366666695</v>
          </cell>
          <cell r="O227">
            <v>10</v>
          </cell>
          <cell r="P227">
            <v>100</v>
          </cell>
          <cell r="Q227">
            <v>140.19999999999999</v>
          </cell>
          <cell r="R227">
            <v>142.1</v>
          </cell>
          <cell r="S227">
            <v>50</v>
          </cell>
          <cell r="T227" t="str">
            <v>ГКВО-6</v>
          </cell>
        </row>
        <row r="228">
          <cell r="A228" t="str">
            <v>KZ97K3012992</v>
          </cell>
          <cell r="B228" t="str">
            <v>349/n</v>
          </cell>
          <cell r="C228">
            <v>36474</v>
          </cell>
          <cell r="D228">
            <v>36524</v>
          </cell>
          <cell r="E228">
            <v>49</v>
          </cell>
          <cell r="F228">
            <v>98.16</v>
          </cell>
          <cell r="G228">
            <v>98.16</v>
          </cell>
          <cell r="H228">
            <v>13.924787518919601</v>
          </cell>
          <cell r="I228">
            <v>200000000</v>
          </cell>
          <cell r="J228">
            <v>5994613</v>
          </cell>
          <cell r="K228">
            <v>587669374.24000001</v>
          </cell>
          <cell r="L228">
            <v>5574303</v>
          </cell>
          <cell r="M228">
            <v>547173582.48000002</v>
          </cell>
          <cell r="N228">
            <v>293.83468712000001</v>
          </cell>
          <cell r="O228">
            <v>7</v>
          </cell>
          <cell r="P228">
            <v>100</v>
          </cell>
          <cell r="S228">
            <v>60</v>
          </cell>
          <cell r="T228" t="str">
            <v>Ноты-49</v>
          </cell>
        </row>
        <row r="229">
          <cell r="A229" t="str">
            <v>KZ8LK0312993</v>
          </cell>
          <cell r="B229" t="str">
            <v>17/$n</v>
          </cell>
          <cell r="C229">
            <v>36475</v>
          </cell>
          <cell r="D229">
            <v>36497</v>
          </cell>
          <cell r="E229">
            <v>21</v>
          </cell>
          <cell r="F229">
            <v>98.97</v>
          </cell>
          <cell r="G229">
            <v>98.83</v>
          </cell>
          <cell r="H229">
            <v>29.14</v>
          </cell>
          <cell r="I229">
            <v>2000000</v>
          </cell>
          <cell r="J229">
            <v>17755548</v>
          </cell>
          <cell r="K229">
            <v>1753972058.4000001</v>
          </cell>
          <cell r="L229">
            <v>11151364</v>
          </cell>
          <cell r="M229">
            <v>1103636110.9000001</v>
          </cell>
          <cell r="N229">
            <v>175.4</v>
          </cell>
          <cell r="O229">
            <v>12</v>
          </cell>
          <cell r="P229">
            <v>100</v>
          </cell>
          <cell r="S229">
            <v>60</v>
          </cell>
          <cell r="T229" t="str">
            <v>ВНоты-28</v>
          </cell>
        </row>
        <row r="230">
          <cell r="A230" t="str">
            <v>KZ8SK1012993</v>
          </cell>
          <cell r="B230" t="str">
            <v>350/n</v>
          </cell>
          <cell r="C230">
            <v>36476</v>
          </cell>
          <cell r="D230">
            <v>36504</v>
          </cell>
          <cell r="E230">
            <v>28</v>
          </cell>
          <cell r="F230">
            <v>98.99</v>
          </cell>
          <cell r="G230">
            <v>98.99</v>
          </cell>
          <cell r="H230">
            <v>13.263966057177599</v>
          </cell>
          <cell r="I230">
            <v>200000000</v>
          </cell>
          <cell r="J230">
            <v>13958197</v>
          </cell>
          <cell r="K230">
            <v>1381613466.6800001</v>
          </cell>
          <cell r="L230">
            <v>12945047</v>
          </cell>
          <cell r="M230">
            <v>1281430202.53</v>
          </cell>
          <cell r="N230">
            <v>690.80673334000005</v>
          </cell>
          <cell r="O230">
            <v>7</v>
          </cell>
          <cell r="P230">
            <v>100</v>
          </cell>
          <cell r="Q230">
            <v>50</v>
          </cell>
          <cell r="R230">
            <v>30</v>
          </cell>
          <cell r="S230">
            <v>60</v>
          </cell>
          <cell r="T230" t="str">
            <v>Ноты-28</v>
          </cell>
        </row>
        <row r="231">
          <cell r="A231" t="str">
            <v>KZ43L1702A06</v>
          </cell>
          <cell r="B231" t="str">
            <v>248/3</v>
          </cell>
          <cell r="C231">
            <v>36479</v>
          </cell>
          <cell r="D231">
            <v>36573</v>
          </cell>
          <cell r="E231">
            <v>94</v>
          </cell>
          <cell r="F231">
            <v>96.23</v>
          </cell>
          <cell r="G231">
            <v>96.22</v>
          </cell>
          <cell r="H231">
            <v>15.670788735321601</v>
          </cell>
          <cell r="I231">
            <v>400000000</v>
          </cell>
          <cell r="J231">
            <v>4718240</v>
          </cell>
          <cell r="K231">
            <v>451304938.10000002</v>
          </cell>
          <cell r="L231">
            <v>2637130</v>
          </cell>
          <cell r="M231">
            <v>253768941.40000001</v>
          </cell>
          <cell r="N231">
            <v>112.826234525</v>
          </cell>
          <cell r="O231">
            <v>7</v>
          </cell>
          <cell r="P231">
            <v>100</v>
          </cell>
          <cell r="Q231">
            <v>50</v>
          </cell>
          <cell r="R231">
            <v>30</v>
          </cell>
          <cell r="S231">
            <v>50</v>
          </cell>
          <cell r="T231" t="str">
            <v>ГКО-3</v>
          </cell>
        </row>
        <row r="232">
          <cell r="A232" t="str">
            <v>KZ46L1805A09</v>
          </cell>
          <cell r="B232" t="str">
            <v>22/6B</v>
          </cell>
          <cell r="C232">
            <v>36480</v>
          </cell>
          <cell r="D232">
            <v>36664</v>
          </cell>
          <cell r="E232">
            <v>184</v>
          </cell>
          <cell r="F232">
            <v>95.67</v>
          </cell>
          <cell r="G232">
            <v>95.67</v>
          </cell>
          <cell r="H232">
            <v>9.0519494094282393</v>
          </cell>
          <cell r="I232">
            <v>3000000</v>
          </cell>
          <cell r="J232">
            <v>62944</v>
          </cell>
          <cell r="K232">
            <v>6007647.5199999996</v>
          </cell>
          <cell r="L232">
            <v>35014</v>
          </cell>
          <cell r="M232">
            <v>3349789.38</v>
          </cell>
          <cell r="N232">
            <v>200.254917333333</v>
          </cell>
          <cell r="O232">
            <v>8</v>
          </cell>
          <cell r="P232">
            <v>100</v>
          </cell>
          <cell r="Q232">
            <v>139.80000000000001</v>
          </cell>
          <cell r="R232">
            <v>142.4</v>
          </cell>
          <cell r="S232">
            <v>50</v>
          </cell>
          <cell r="T232" t="str">
            <v>ГКВО-6</v>
          </cell>
        </row>
        <row r="233">
          <cell r="A233" t="str">
            <v>KZ95K2312991</v>
          </cell>
          <cell r="B233" t="str">
            <v>351/n</v>
          </cell>
          <cell r="C233">
            <v>36481</v>
          </cell>
          <cell r="D233">
            <v>36517</v>
          </cell>
          <cell r="E233">
            <v>35</v>
          </cell>
          <cell r="F233">
            <v>98.73</v>
          </cell>
          <cell r="G233">
            <v>98.69</v>
          </cell>
          <cell r="H233">
            <v>13.3778993213815</v>
          </cell>
          <cell r="I233">
            <v>200000000</v>
          </cell>
          <cell r="J233">
            <v>7975309</v>
          </cell>
          <cell r="K233">
            <v>786629274.15999997</v>
          </cell>
          <cell r="L233">
            <v>6766491</v>
          </cell>
          <cell r="M233">
            <v>668041624.21000004</v>
          </cell>
          <cell r="N233">
            <v>393.31463708000001</v>
          </cell>
          <cell r="O233" t="str">
            <v>н/д</v>
          </cell>
          <cell r="P233">
            <v>100</v>
          </cell>
          <cell r="S233">
            <v>60</v>
          </cell>
          <cell r="T233" t="str">
            <v>Ноты-35</v>
          </cell>
        </row>
        <row r="234">
          <cell r="A234" t="str">
            <v>KZ43L1802A05</v>
          </cell>
          <cell r="B234" t="str">
            <v>249/3</v>
          </cell>
          <cell r="C234">
            <v>36482</v>
          </cell>
          <cell r="D234">
            <v>36574</v>
          </cell>
          <cell r="E234">
            <v>92</v>
          </cell>
          <cell r="F234">
            <v>96.23</v>
          </cell>
          <cell r="G234">
            <v>96.2</v>
          </cell>
          <cell r="H234">
            <v>15.670788735321601</v>
          </cell>
          <cell r="I234">
            <v>500000000</v>
          </cell>
          <cell r="J234">
            <v>16950023</v>
          </cell>
          <cell r="K234">
            <v>1625544008.5899999</v>
          </cell>
          <cell r="L234">
            <v>11687823</v>
          </cell>
          <cell r="M234">
            <v>1124690664.5899999</v>
          </cell>
          <cell r="N234">
            <v>325.108801718</v>
          </cell>
          <cell r="O234">
            <v>9</v>
          </cell>
          <cell r="P234">
            <v>100</v>
          </cell>
          <cell r="Q234">
            <v>30</v>
          </cell>
          <cell r="R234">
            <v>30</v>
          </cell>
          <cell r="S234">
            <v>50</v>
          </cell>
          <cell r="T234" t="str">
            <v>ГКО-3</v>
          </cell>
        </row>
        <row r="235">
          <cell r="A235" t="str">
            <v>KZ46L1905A08</v>
          </cell>
          <cell r="B235" t="str">
            <v>110/6</v>
          </cell>
          <cell r="C235">
            <v>36483</v>
          </cell>
          <cell r="D235">
            <v>36665</v>
          </cell>
          <cell r="E235">
            <v>182</v>
          </cell>
          <cell r="F235">
            <v>92.38</v>
          </cell>
          <cell r="G235">
            <v>92.38</v>
          </cell>
          <cell r="H235">
            <v>16.497077289456598</v>
          </cell>
          <cell r="I235">
            <v>500000000</v>
          </cell>
          <cell r="J235">
            <v>5390942</v>
          </cell>
          <cell r="K235">
            <v>493936561.95999998</v>
          </cell>
          <cell r="L235">
            <v>4380942</v>
          </cell>
          <cell r="M235">
            <v>404711421.95999998</v>
          </cell>
          <cell r="N235">
            <v>98.787312392000004</v>
          </cell>
          <cell r="O235">
            <v>5</v>
          </cell>
          <cell r="P235">
            <v>100</v>
          </cell>
          <cell r="Q235">
            <v>50</v>
          </cell>
          <cell r="R235">
            <v>15</v>
          </cell>
          <cell r="S235">
            <v>50</v>
          </cell>
          <cell r="T235" t="str">
            <v>ГКО-6</v>
          </cell>
        </row>
        <row r="236">
          <cell r="A236" t="str">
            <v>KZ46L2505A00</v>
          </cell>
          <cell r="B236" t="str">
            <v>23/6B</v>
          </cell>
          <cell r="C236">
            <v>36486</v>
          </cell>
          <cell r="D236">
            <v>36671</v>
          </cell>
          <cell r="E236">
            <v>185</v>
          </cell>
          <cell r="F236">
            <v>95.67</v>
          </cell>
          <cell r="G236">
            <v>95.67</v>
          </cell>
          <cell r="H236">
            <v>9.0024852050051294</v>
          </cell>
          <cell r="I236">
            <v>3000000</v>
          </cell>
          <cell r="J236">
            <v>86115</v>
          </cell>
          <cell r="K236">
            <v>8212873.9000000004</v>
          </cell>
          <cell r="L236">
            <v>55270</v>
          </cell>
          <cell r="M236">
            <v>5287680.9000000004</v>
          </cell>
          <cell r="N236">
            <v>273.76246333333302</v>
          </cell>
          <cell r="O236">
            <v>7</v>
          </cell>
          <cell r="P236">
            <v>100</v>
          </cell>
          <cell r="Q236">
            <v>138.19999999999999</v>
          </cell>
          <cell r="R236">
            <v>142.4</v>
          </cell>
          <cell r="S236">
            <v>50</v>
          </cell>
          <cell r="T236" t="str">
            <v>ГКВО-6</v>
          </cell>
        </row>
        <row r="237">
          <cell r="A237" t="str">
            <v>KZ49L2408A05</v>
          </cell>
          <cell r="B237" t="str">
            <v>1/9B</v>
          </cell>
          <cell r="C237">
            <v>36487</v>
          </cell>
          <cell r="D237">
            <v>36762</v>
          </cell>
          <cell r="E237">
            <v>275</v>
          </cell>
          <cell r="F237">
            <v>93.22</v>
          </cell>
          <cell r="G237">
            <v>93.22</v>
          </cell>
          <cell r="H237">
            <v>9.6974898090538506</v>
          </cell>
          <cell r="I237">
            <v>2000000</v>
          </cell>
          <cell r="J237">
            <v>84557</v>
          </cell>
          <cell r="K237">
            <v>7816283.8300000001</v>
          </cell>
          <cell r="L237">
            <v>63752</v>
          </cell>
          <cell r="M237">
            <v>5942961.4400000004</v>
          </cell>
          <cell r="N237">
            <v>390.81419149999999</v>
          </cell>
          <cell r="O237">
            <v>5</v>
          </cell>
          <cell r="P237">
            <v>100</v>
          </cell>
          <cell r="Q237">
            <v>138.19999999999999</v>
          </cell>
          <cell r="R237">
            <v>142.65</v>
          </cell>
          <cell r="S237">
            <v>50</v>
          </cell>
          <cell r="T237" t="str">
            <v>ГКВО-9</v>
          </cell>
        </row>
        <row r="238">
          <cell r="A238" t="str">
            <v>KZ97K1301A07</v>
          </cell>
          <cell r="B238" t="str">
            <v>352/n</v>
          </cell>
          <cell r="C238">
            <v>36488</v>
          </cell>
          <cell r="D238">
            <v>36538</v>
          </cell>
          <cell r="E238">
            <v>49</v>
          </cell>
          <cell r="F238">
            <v>98.2</v>
          </cell>
          <cell r="G238">
            <v>98.18</v>
          </cell>
          <cell r="H238">
            <v>13.6165260401513</v>
          </cell>
          <cell r="I238">
            <v>300000000</v>
          </cell>
          <cell r="J238">
            <v>21891372</v>
          </cell>
          <cell r="K238">
            <v>2149252254.2800002</v>
          </cell>
          <cell r="L238">
            <v>15025417</v>
          </cell>
          <cell r="M238">
            <v>1475483199.3699999</v>
          </cell>
          <cell r="N238">
            <v>716.41741809333303</v>
          </cell>
          <cell r="O238">
            <v>0</v>
          </cell>
          <cell r="P238">
            <v>100</v>
          </cell>
          <cell r="Q238">
            <v>50</v>
          </cell>
          <cell r="R238">
            <v>15</v>
          </cell>
          <cell r="S238">
            <v>60</v>
          </cell>
          <cell r="T238" t="str">
            <v>Ноты-49</v>
          </cell>
        </row>
        <row r="239">
          <cell r="A239" t="str">
            <v>KZ43L2502A06</v>
          </cell>
          <cell r="B239" t="str">
            <v>250/3</v>
          </cell>
          <cell r="C239">
            <v>36489</v>
          </cell>
          <cell r="D239">
            <v>36581</v>
          </cell>
          <cell r="E239">
            <v>92</v>
          </cell>
          <cell r="F239">
            <v>96.24</v>
          </cell>
          <cell r="G239">
            <v>96.23</v>
          </cell>
          <cell r="H239">
            <v>15.6275976724855</v>
          </cell>
          <cell r="I239">
            <v>500000000</v>
          </cell>
          <cell r="J239">
            <v>26602838</v>
          </cell>
          <cell r="K239">
            <v>2555693106.5700002</v>
          </cell>
          <cell r="L239">
            <v>16642838</v>
          </cell>
          <cell r="M239">
            <v>1601707466.5699999</v>
          </cell>
          <cell r="N239">
            <v>511.13862131399998</v>
          </cell>
          <cell r="O239">
            <v>10</v>
          </cell>
          <cell r="P239">
            <v>100</v>
          </cell>
          <cell r="S239">
            <v>50</v>
          </cell>
          <cell r="T239" t="str">
            <v>ГКО-3</v>
          </cell>
        </row>
        <row r="240">
          <cell r="A240" t="str">
            <v>KZ32L3105A08</v>
          </cell>
          <cell r="B240" t="str">
            <v>2/6i</v>
          </cell>
          <cell r="C240">
            <v>36490</v>
          </cell>
          <cell r="D240">
            <v>36677</v>
          </cell>
          <cell r="E240">
            <v>182</v>
          </cell>
          <cell r="F240">
            <v>98.88</v>
          </cell>
          <cell r="G240">
            <v>98.77</v>
          </cell>
          <cell r="H240">
            <v>31.71521036</v>
          </cell>
          <cell r="I240">
            <v>400000000</v>
          </cell>
          <cell r="J240">
            <v>8743200</v>
          </cell>
          <cell r="K240">
            <v>864215047.60000002</v>
          </cell>
          <cell r="L240">
            <v>6898531</v>
          </cell>
          <cell r="M240">
            <v>682112699.29999995</v>
          </cell>
          <cell r="N240">
            <v>115.228673</v>
          </cell>
          <cell r="O240">
            <v>11</v>
          </cell>
          <cell r="P240">
            <v>1000</v>
          </cell>
          <cell r="S240">
            <v>50</v>
          </cell>
          <cell r="T240" t="str">
            <v>ГИКО-6</v>
          </cell>
        </row>
        <row r="241">
          <cell r="A241" t="str">
            <v>KZ46L3005A03</v>
          </cell>
          <cell r="B241" t="str">
            <v>24/6B</v>
          </cell>
          <cell r="C241">
            <v>36493</v>
          </cell>
          <cell r="D241">
            <v>36676</v>
          </cell>
          <cell r="E241">
            <v>183</v>
          </cell>
          <cell r="F241">
            <v>95.35</v>
          </cell>
          <cell r="G241">
            <v>95.35</v>
          </cell>
          <cell r="H241">
            <v>9.7535395909806102</v>
          </cell>
          <cell r="I241">
            <v>3000000</v>
          </cell>
          <cell r="J241">
            <v>57635</v>
          </cell>
          <cell r="K241">
            <v>5483174.0999999996</v>
          </cell>
          <cell r="L241">
            <v>55035</v>
          </cell>
          <cell r="M241">
            <v>5247587.25</v>
          </cell>
          <cell r="N241">
            <v>182.77247</v>
          </cell>
          <cell r="O241">
            <v>7</v>
          </cell>
          <cell r="P241">
            <v>100</v>
          </cell>
          <cell r="Q241">
            <v>138</v>
          </cell>
          <cell r="R241">
            <v>142.35</v>
          </cell>
          <cell r="S241">
            <v>50</v>
          </cell>
          <cell r="T241" t="str">
            <v>ГКВО-6</v>
          </cell>
        </row>
        <row r="242">
          <cell r="A242" t="str">
            <v>KZ43L2902A02</v>
          </cell>
          <cell r="B242" t="str">
            <v>251/3</v>
          </cell>
          <cell r="C242">
            <v>36494</v>
          </cell>
          <cell r="D242">
            <v>36585</v>
          </cell>
          <cell r="E242">
            <v>91</v>
          </cell>
          <cell r="F242">
            <v>96.24</v>
          </cell>
          <cell r="G242">
            <v>96.22</v>
          </cell>
          <cell r="H242">
            <v>15.6275976724855</v>
          </cell>
          <cell r="I242">
            <v>500000000</v>
          </cell>
          <cell r="J242">
            <v>11068726</v>
          </cell>
          <cell r="K242">
            <v>1065000737.29</v>
          </cell>
          <cell r="L242">
            <v>7866692</v>
          </cell>
          <cell r="M242">
            <v>757078160.85000002</v>
          </cell>
          <cell r="N242">
            <v>213.00014745799999</v>
          </cell>
          <cell r="O242">
            <v>11</v>
          </cell>
          <cell r="P242">
            <v>100</v>
          </cell>
          <cell r="S242">
            <v>50</v>
          </cell>
          <cell r="T242" t="str">
            <v>ГКО-3</v>
          </cell>
        </row>
        <row r="243">
          <cell r="A243" t="str">
            <v>KZ97K2001A08</v>
          </cell>
          <cell r="B243" t="str">
            <v>353/n</v>
          </cell>
          <cell r="C243">
            <v>36495</v>
          </cell>
          <cell r="D243">
            <v>36545</v>
          </cell>
          <cell r="E243">
            <v>49</v>
          </cell>
          <cell r="F243">
            <v>98.21</v>
          </cell>
          <cell r="G243">
            <v>98.21</v>
          </cell>
          <cell r="H243">
            <v>13.5394999054505</v>
          </cell>
          <cell r="I243">
            <v>300000000</v>
          </cell>
          <cell r="J243">
            <v>13330778</v>
          </cell>
          <cell r="K243">
            <v>1308542981.8599999</v>
          </cell>
          <cell r="L243">
            <v>3965185</v>
          </cell>
          <cell r="M243">
            <v>389420818.5</v>
          </cell>
          <cell r="N243">
            <v>436.18099395333297</v>
          </cell>
          <cell r="O243" t="str">
            <v>н/д</v>
          </cell>
          <cell r="P243">
            <v>100</v>
          </cell>
          <cell r="Q243">
            <v>50</v>
          </cell>
          <cell r="R243">
            <v>15</v>
          </cell>
          <cell r="S243">
            <v>60</v>
          </cell>
          <cell r="T243" t="str">
            <v>Ноты-49</v>
          </cell>
        </row>
        <row r="244">
          <cell r="A244" t="str">
            <v>KZ43L0303A01</v>
          </cell>
          <cell r="B244" t="str">
            <v>252/3</v>
          </cell>
          <cell r="C244">
            <v>36496</v>
          </cell>
          <cell r="D244">
            <v>36588</v>
          </cell>
          <cell r="E244">
            <v>92</v>
          </cell>
          <cell r="F244">
            <v>96.24</v>
          </cell>
          <cell r="G244">
            <v>96.21</v>
          </cell>
          <cell r="H244">
            <v>15.6275976724855</v>
          </cell>
          <cell r="I244">
            <v>500000000</v>
          </cell>
          <cell r="J244">
            <v>26412011</v>
          </cell>
          <cell r="K244">
            <v>2541190754.8000002</v>
          </cell>
          <cell r="L244">
            <v>19013954</v>
          </cell>
          <cell r="M244">
            <v>1829873695.6400001</v>
          </cell>
          <cell r="N244">
            <v>508.23815095999998</v>
          </cell>
          <cell r="O244" t="str">
            <v>н/д</v>
          </cell>
          <cell r="P244">
            <v>100</v>
          </cell>
          <cell r="S244">
            <v>50</v>
          </cell>
          <cell r="T244" t="str">
            <v>ГКО-3</v>
          </cell>
        </row>
        <row r="245">
          <cell r="A245" t="str">
            <v>KZ46L0206A06</v>
          </cell>
          <cell r="B245" t="str">
            <v>111/6</v>
          </cell>
          <cell r="C245">
            <v>36497</v>
          </cell>
          <cell r="D245">
            <v>36679</v>
          </cell>
          <cell r="E245">
            <v>182</v>
          </cell>
          <cell r="F245">
            <v>92.38</v>
          </cell>
          <cell r="G245">
            <v>92.38</v>
          </cell>
          <cell r="H245">
            <v>16.497077289456598</v>
          </cell>
          <cell r="I245">
            <v>500000000</v>
          </cell>
          <cell r="J245">
            <v>10025616</v>
          </cell>
          <cell r="K245">
            <v>925626731.08000004</v>
          </cell>
          <cell r="L245">
            <v>8965616</v>
          </cell>
          <cell r="M245">
            <v>828243606.08000004</v>
          </cell>
          <cell r="N245">
            <v>185.125346216</v>
          </cell>
          <cell r="O245">
            <v>6</v>
          </cell>
          <cell r="P245">
            <v>100</v>
          </cell>
          <cell r="S245">
            <v>50</v>
          </cell>
          <cell r="T245" t="str">
            <v>ГКО-6</v>
          </cell>
        </row>
        <row r="246">
          <cell r="A246" t="str">
            <v>KZ46L0806A00</v>
          </cell>
          <cell r="B246" t="str">
            <v>25/6B</v>
          </cell>
          <cell r="C246">
            <v>36500</v>
          </cell>
          <cell r="D246">
            <v>36685</v>
          </cell>
          <cell r="E246">
            <v>185</v>
          </cell>
          <cell r="F246">
            <v>95.35</v>
          </cell>
          <cell r="G246">
            <v>95.35</v>
          </cell>
          <cell r="H246">
            <v>9.7535395909806102</v>
          </cell>
          <cell r="I246">
            <v>3000000</v>
          </cell>
          <cell r="J246">
            <v>34589</v>
          </cell>
          <cell r="K246">
            <v>3287675.66</v>
          </cell>
          <cell r="L246">
            <v>27568</v>
          </cell>
          <cell r="M246">
            <v>2628637.2799999998</v>
          </cell>
          <cell r="N246">
            <v>109.589188666667</v>
          </cell>
          <cell r="O246">
            <v>6</v>
          </cell>
          <cell r="P246">
            <v>100</v>
          </cell>
          <cell r="Q246">
            <v>138.35</v>
          </cell>
          <cell r="R246">
            <v>142.44999999999999</v>
          </cell>
          <cell r="S246">
            <v>50</v>
          </cell>
          <cell r="T246" t="str">
            <v>ГКВО-6</v>
          </cell>
        </row>
        <row r="247">
          <cell r="A247" t="str">
            <v>KZ43L0903A05</v>
          </cell>
          <cell r="B247" t="str">
            <v>253/3</v>
          </cell>
          <cell r="C247">
            <v>36501</v>
          </cell>
          <cell r="D247">
            <v>36594</v>
          </cell>
          <cell r="E247">
            <v>92</v>
          </cell>
          <cell r="F247">
            <v>96.24</v>
          </cell>
          <cell r="G247">
            <v>96.23</v>
          </cell>
          <cell r="H247">
            <v>15.6275976724855</v>
          </cell>
          <cell r="I247">
            <v>500000000</v>
          </cell>
          <cell r="J247">
            <v>13303546</v>
          </cell>
          <cell r="K247">
            <v>1278895037.1600001</v>
          </cell>
          <cell r="L247">
            <v>10772414</v>
          </cell>
          <cell r="M247">
            <v>1036771073.36</v>
          </cell>
          <cell r="N247">
            <v>255.77900743199999</v>
          </cell>
          <cell r="O247">
            <v>8</v>
          </cell>
          <cell r="P247">
            <v>100</v>
          </cell>
          <cell r="Q247">
            <v>50</v>
          </cell>
          <cell r="R247">
            <v>15</v>
          </cell>
          <cell r="S247">
            <v>50</v>
          </cell>
          <cell r="T247" t="str">
            <v>ГКО-3</v>
          </cell>
        </row>
        <row r="248">
          <cell r="A248" t="str">
            <v>KZ95K1301A09</v>
          </cell>
          <cell r="B248" t="str">
            <v>354/n</v>
          </cell>
          <cell r="C248">
            <v>36502</v>
          </cell>
          <cell r="D248">
            <v>36538</v>
          </cell>
          <cell r="E248">
            <v>35</v>
          </cell>
          <cell r="F248">
            <v>98.73</v>
          </cell>
          <cell r="G248">
            <v>98.7</v>
          </cell>
          <cell r="H248">
            <v>13.3778993213815</v>
          </cell>
          <cell r="I248">
            <v>300000000</v>
          </cell>
          <cell r="J248">
            <v>6326586</v>
          </cell>
          <cell r="K248">
            <v>624132444.96000004</v>
          </cell>
          <cell r="L248">
            <v>5402404</v>
          </cell>
          <cell r="M248">
            <v>533374136.06</v>
          </cell>
          <cell r="N248">
            <v>208.04414832000001</v>
          </cell>
          <cell r="O248" t="str">
            <v>н/д</v>
          </cell>
          <cell r="P248">
            <v>100</v>
          </cell>
          <cell r="S248">
            <v>60</v>
          </cell>
          <cell r="T248" t="str">
            <v>Ноты-35</v>
          </cell>
        </row>
        <row r="249">
          <cell r="A249" t="str">
            <v>KZ43L1003A02</v>
          </cell>
          <cell r="B249" t="str">
            <v>254/3</v>
          </cell>
          <cell r="C249">
            <v>36503</v>
          </cell>
          <cell r="D249">
            <v>36595</v>
          </cell>
          <cell r="E249">
            <v>92</v>
          </cell>
          <cell r="F249">
            <v>96.24</v>
          </cell>
          <cell r="G249">
            <v>96.24</v>
          </cell>
          <cell r="H249">
            <v>15.6275976724855</v>
          </cell>
          <cell r="I249">
            <v>500000000</v>
          </cell>
          <cell r="J249">
            <v>23987182</v>
          </cell>
          <cell r="K249">
            <v>2307145125.6700001</v>
          </cell>
          <cell r="L249">
            <v>9841765</v>
          </cell>
          <cell r="M249">
            <v>947171463.60000002</v>
          </cell>
          <cell r="N249">
            <v>461.42902513400003</v>
          </cell>
          <cell r="O249">
            <v>11</v>
          </cell>
          <cell r="P249">
            <v>100</v>
          </cell>
          <cell r="S249">
            <v>50</v>
          </cell>
          <cell r="T249" t="str">
            <v>ГКО-3</v>
          </cell>
        </row>
        <row r="250">
          <cell r="A250" t="str">
            <v>KZ46L0906A09</v>
          </cell>
          <cell r="B250" t="str">
            <v>112/6</v>
          </cell>
          <cell r="C250">
            <v>36504</v>
          </cell>
          <cell r="D250">
            <v>36553</v>
          </cell>
          <cell r="E250">
            <v>49</v>
          </cell>
          <cell r="F250">
            <v>92.38</v>
          </cell>
          <cell r="G250">
            <v>92.38</v>
          </cell>
          <cell r="H250">
            <v>16.5007886679245</v>
          </cell>
          <cell r="I250">
            <v>500000000</v>
          </cell>
          <cell r="J250">
            <v>20947846</v>
          </cell>
          <cell r="K250">
            <v>1934939113.48</v>
          </cell>
          <cell r="L250">
            <v>20837846</v>
          </cell>
          <cell r="M250">
            <v>1925000213.48</v>
          </cell>
          <cell r="N250">
            <v>386.98782269600002</v>
          </cell>
          <cell r="O250">
            <v>4</v>
          </cell>
          <cell r="P250">
            <v>94.432000000000002</v>
          </cell>
          <cell r="Q250">
            <v>30</v>
          </cell>
          <cell r="R250">
            <v>30</v>
          </cell>
          <cell r="S250">
            <v>50</v>
          </cell>
          <cell r="T250" t="str">
            <v>ГКО-6</v>
          </cell>
        </row>
        <row r="251">
          <cell r="A251" t="str">
            <v>KZ46L1406A02</v>
          </cell>
          <cell r="B251" t="str">
            <v>26/6B</v>
          </cell>
          <cell r="C251">
            <v>36507</v>
          </cell>
          <cell r="D251">
            <v>36691</v>
          </cell>
          <cell r="E251">
            <v>184</v>
          </cell>
          <cell r="F251">
            <v>94.76</v>
          </cell>
          <cell r="G251">
            <v>94.57</v>
          </cell>
          <cell r="H251">
            <v>22.11903757</v>
          </cell>
          <cell r="I251">
            <v>4000000</v>
          </cell>
          <cell r="J251">
            <v>12698101</v>
          </cell>
          <cell r="K251">
            <v>1198663360</v>
          </cell>
          <cell r="L251">
            <v>5276625</v>
          </cell>
          <cell r="M251">
            <v>500000013.39999998</v>
          </cell>
          <cell r="N251">
            <v>239.73267200000001</v>
          </cell>
          <cell r="O251">
            <v>7</v>
          </cell>
          <cell r="P251">
            <v>100</v>
          </cell>
          <cell r="Q251">
            <v>50</v>
          </cell>
          <cell r="R251">
            <v>15</v>
          </cell>
          <cell r="S251">
            <v>50</v>
          </cell>
          <cell r="T251" t="str">
            <v>ГКВО-6</v>
          </cell>
        </row>
        <row r="252">
          <cell r="A252" t="str">
            <v>KZ46L1306A03</v>
          </cell>
          <cell r="B252" t="str">
            <v>113/6</v>
          </cell>
          <cell r="C252">
            <v>36508</v>
          </cell>
          <cell r="D252">
            <v>36690</v>
          </cell>
          <cell r="E252">
            <v>182</v>
          </cell>
          <cell r="F252">
            <v>92.37</v>
          </cell>
          <cell r="G252">
            <v>92.36</v>
          </cell>
          <cell r="H252">
            <v>16.520515318826401</v>
          </cell>
          <cell r="I252">
            <v>500000000</v>
          </cell>
          <cell r="J252">
            <v>10789914</v>
          </cell>
          <cell r="K252">
            <v>992431871.10000002</v>
          </cell>
          <cell r="L252">
            <v>6830414</v>
          </cell>
          <cell r="M252">
            <v>630900014.17999995</v>
          </cell>
          <cell r="N252">
            <v>198.48637421999999</v>
          </cell>
          <cell r="O252">
            <v>7</v>
          </cell>
          <cell r="P252">
            <v>100</v>
          </cell>
          <cell r="S252">
            <v>50</v>
          </cell>
          <cell r="T252" t="str">
            <v>ГКО-6</v>
          </cell>
        </row>
        <row r="253">
          <cell r="A253" t="str">
            <v>KZ43L1503A07</v>
          </cell>
          <cell r="B253" t="str">
            <v>255/3</v>
          </cell>
          <cell r="C253">
            <v>36509</v>
          </cell>
          <cell r="D253">
            <v>36600</v>
          </cell>
          <cell r="E253">
            <v>91</v>
          </cell>
          <cell r="F253">
            <v>96.24</v>
          </cell>
          <cell r="G253">
            <v>96.23</v>
          </cell>
          <cell r="H253">
            <v>15.6275976724855</v>
          </cell>
          <cell r="I253">
            <v>500000000</v>
          </cell>
          <cell r="J253">
            <v>3429434</v>
          </cell>
          <cell r="K253">
            <v>329851351.95999998</v>
          </cell>
          <cell r="L253">
            <v>1976804</v>
          </cell>
          <cell r="M253">
            <v>190251201.96000001</v>
          </cell>
          <cell r="N253">
            <v>65.970270392000003</v>
          </cell>
          <cell r="O253">
            <v>8</v>
          </cell>
          <cell r="P253">
            <v>100</v>
          </cell>
          <cell r="S253">
            <v>50</v>
          </cell>
          <cell r="T253" t="str">
            <v>ГКО-3</v>
          </cell>
        </row>
        <row r="254">
          <cell r="A254" t="str">
            <v>KZ46L2206A02</v>
          </cell>
          <cell r="B254" t="str">
            <v>114/6</v>
          </cell>
          <cell r="C254">
            <v>36514</v>
          </cell>
          <cell r="D254">
            <v>36573</v>
          </cell>
          <cell r="E254">
            <v>59</v>
          </cell>
          <cell r="F254">
            <v>92.37</v>
          </cell>
          <cell r="G254">
            <v>92.37</v>
          </cell>
          <cell r="H254">
            <v>16.536754357475299</v>
          </cell>
          <cell r="I254">
            <v>500000000</v>
          </cell>
          <cell r="J254">
            <v>37493078</v>
          </cell>
          <cell r="K254">
            <v>3461358164.8600001</v>
          </cell>
          <cell r="L254">
            <v>36578078</v>
          </cell>
          <cell r="M254">
            <v>3378717064.8600001</v>
          </cell>
          <cell r="N254">
            <v>692.27163297200002</v>
          </cell>
          <cell r="O254">
            <v>8</v>
          </cell>
          <cell r="P254">
            <v>94.72</v>
          </cell>
          <cell r="Q254">
            <v>50</v>
          </cell>
          <cell r="R254">
            <v>15</v>
          </cell>
          <cell r="S254">
            <v>50</v>
          </cell>
          <cell r="T254" t="str">
            <v>ГКО-6</v>
          </cell>
        </row>
        <row r="255">
          <cell r="A255" t="str">
            <v>KZ43L2303A07</v>
          </cell>
          <cell r="B255" t="str">
            <v>256/3</v>
          </cell>
          <cell r="C255">
            <v>36515</v>
          </cell>
          <cell r="D255">
            <v>36608</v>
          </cell>
          <cell r="E255">
            <v>92</v>
          </cell>
          <cell r="F255">
            <v>96.24</v>
          </cell>
          <cell r="G255">
            <v>96.24</v>
          </cell>
          <cell r="H255">
            <v>15.6275976724855</v>
          </cell>
          <cell r="I255">
            <v>500000000</v>
          </cell>
          <cell r="J255">
            <v>20633226</v>
          </cell>
          <cell r="K255">
            <v>1985490884.8800001</v>
          </cell>
          <cell r="L255">
            <v>17137690</v>
          </cell>
          <cell r="M255">
            <v>1649334285.5999999</v>
          </cell>
          <cell r="N255">
            <v>397.09817697599999</v>
          </cell>
          <cell r="O255">
            <v>10</v>
          </cell>
          <cell r="P255">
            <v>100</v>
          </cell>
          <cell r="S255">
            <v>50</v>
          </cell>
          <cell r="T255" t="str">
            <v>ГКО-3</v>
          </cell>
        </row>
        <row r="256">
          <cell r="A256" t="str">
            <v>KZ46L2106A03</v>
          </cell>
          <cell r="B256" t="str">
            <v>115/6</v>
          </cell>
          <cell r="C256">
            <v>36516</v>
          </cell>
          <cell r="D256">
            <v>36573</v>
          </cell>
          <cell r="E256">
            <v>57</v>
          </cell>
          <cell r="F256">
            <v>92.37</v>
          </cell>
          <cell r="G256">
            <v>92.36</v>
          </cell>
          <cell r="H256">
            <v>16.523174342698798</v>
          </cell>
          <cell r="I256">
            <v>500000000</v>
          </cell>
          <cell r="J256">
            <v>33583013</v>
          </cell>
          <cell r="K256">
            <v>3100103710.8099999</v>
          </cell>
          <cell r="L256">
            <v>32983013</v>
          </cell>
          <cell r="M256">
            <v>3046535210.8099999</v>
          </cell>
          <cell r="N256">
            <v>620.02074216200003</v>
          </cell>
          <cell r="O256">
            <v>6</v>
          </cell>
          <cell r="P256">
            <v>94.76</v>
          </cell>
          <cell r="S256">
            <v>50</v>
          </cell>
          <cell r="T256" t="str">
            <v>ГКО-6</v>
          </cell>
        </row>
        <row r="257">
          <cell r="A257" t="str">
            <v>KZ4CL2212A09</v>
          </cell>
          <cell r="B257" t="str">
            <v>29/12</v>
          </cell>
          <cell r="C257">
            <v>36516</v>
          </cell>
          <cell r="D257">
            <v>36882</v>
          </cell>
          <cell r="E257">
            <v>366</v>
          </cell>
          <cell r="F257">
            <v>84.74</v>
          </cell>
          <cell r="G257">
            <v>84.73</v>
          </cell>
          <cell r="H257">
            <v>18.008024545669102</v>
          </cell>
          <cell r="I257">
            <v>500000000</v>
          </cell>
          <cell r="J257">
            <v>32647947</v>
          </cell>
          <cell r="K257">
            <v>2755530458.7800002</v>
          </cell>
          <cell r="L257">
            <v>31370897</v>
          </cell>
          <cell r="M257">
            <v>2658369811.7800002</v>
          </cell>
          <cell r="N257">
            <v>551.10609175599996</v>
          </cell>
          <cell r="O257">
            <v>6</v>
          </cell>
          <cell r="P257">
            <v>100</v>
          </cell>
          <cell r="Q257">
            <v>30</v>
          </cell>
          <cell r="R257">
            <v>30</v>
          </cell>
          <cell r="S257">
            <v>50</v>
          </cell>
          <cell r="T257" t="str">
            <v>ГКО-12</v>
          </cell>
        </row>
        <row r="258">
          <cell r="A258" t="str">
            <v>KZ97K1002A09</v>
          </cell>
          <cell r="B258" t="str">
            <v>355/n</v>
          </cell>
          <cell r="C258">
            <v>36516</v>
          </cell>
          <cell r="D258">
            <v>36566</v>
          </cell>
          <cell r="E258">
            <v>49</v>
          </cell>
          <cell r="F258">
            <v>95.23</v>
          </cell>
          <cell r="G258">
            <v>95.06</v>
          </cell>
          <cell r="H258">
            <v>20.035703030000001</v>
          </cell>
          <cell r="I258">
            <v>300000000</v>
          </cell>
          <cell r="J258">
            <v>13229002</v>
          </cell>
          <cell r="K258">
            <v>1255528531</v>
          </cell>
          <cell r="L258">
            <v>6300572</v>
          </cell>
          <cell r="M258">
            <v>599999970.39999998</v>
          </cell>
          <cell r="N258">
            <v>209.25475520000001</v>
          </cell>
          <cell r="O258">
            <v>11</v>
          </cell>
          <cell r="P258">
            <v>100</v>
          </cell>
          <cell r="Q258">
            <v>50</v>
          </cell>
          <cell r="R258">
            <v>15</v>
          </cell>
          <cell r="S258">
            <v>60</v>
          </cell>
          <cell r="T258" t="str">
            <v>Ноты-49</v>
          </cell>
        </row>
        <row r="259">
          <cell r="A259" t="str">
            <v>KZ71K2512A00</v>
          </cell>
          <cell r="B259" t="str">
            <v>1/12ALU</v>
          </cell>
          <cell r="C259">
            <v>36518</v>
          </cell>
          <cell r="D259">
            <v>36885</v>
          </cell>
          <cell r="E259">
            <v>367</v>
          </cell>
          <cell r="F259">
            <v>88.494023726533399</v>
          </cell>
          <cell r="G259">
            <v>88.49</v>
          </cell>
          <cell r="H259">
            <v>13.0019811383226</v>
          </cell>
          <cell r="I259">
            <v>400000000</v>
          </cell>
          <cell r="J259">
            <v>73725</v>
          </cell>
          <cell r="K259">
            <v>6499628.9199999999</v>
          </cell>
          <cell r="L259">
            <v>32706</v>
          </cell>
          <cell r="M259">
            <v>2894285.54</v>
          </cell>
          <cell r="N259">
            <v>224.64342454749999</v>
          </cell>
          <cell r="O259">
            <v>7</v>
          </cell>
          <cell r="P259">
            <v>100</v>
          </cell>
          <cell r="Q259">
            <v>138.19999999999999</v>
          </cell>
          <cell r="R259">
            <v>144.4</v>
          </cell>
          <cell r="S259">
            <v>0</v>
          </cell>
          <cell r="T259" t="str">
            <v>ALU012.001</v>
          </cell>
        </row>
        <row r="260">
          <cell r="A260" t="str">
            <v>KZ46L2306A01</v>
          </cell>
          <cell r="B260" t="str">
            <v>27/6B</v>
          </cell>
          <cell r="C260">
            <v>36518</v>
          </cell>
          <cell r="D260">
            <v>36700</v>
          </cell>
          <cell r="E260">
            <v>182</v>
          </cell>
          <cell r="F260">
            <v>95.35</v>
          </cell>
          <cell r="G260">
            <v>95.35</v>
          </cell>
          <cell r="H260">
            <v>9.7535395909806102</v>
          </cell>
          <cell r="I260">
            <v>4000000</v>
          </cell>
          <cell r="J260">
            <v>309561</v>
          </cell>
          <cell r="K260">
            <v>29061902.57</v>
          </cell>
          <cell r="L260">
            <v>206298</v>
          </cell>
          <cell r="M260">
            <v>19670805.18</v>
          </cell>
          <cell r="N260">
            <v>726.54756425000005</v>
          </cell>
          <cell r="O260">
            <v>8</v>
          </cell>
          <cell r="P260">
            <v>100</v>
          </cell>
          <cell r="Q260">
            <v>138.25</v>
          </cell>
          <cell r="R260">
            <v>142.5</v>
          </cell>
          <cell r="S260">
            <v>50</v>
          </cell>
          <cell r="T260" t="str">
            <v>ГКВО-6</v>
          </cell>
        </row>
        <row r="261">
          <cell r="A261" t="str">
            <v>KZ97K1102A08</v>
          </cell>
          <cell r="B261" t="str">
            <v>356/n</v>
          </cell>
          <cell r="C261">
            <v>36518</v>
          </cell>
          <cell r="D261">
            <v>36567</v>
          </cell>
          <cell r="E261">
            <v>49</v>
          </cell>
          <cell r="F261">
            <v>98.22</v>
          </cell>
          <cell r="G261">
            <v>98.21</v>
          </cell>
          <cell r="H261">
            <v>13.462489455159</v>
          </cell>
          <cell r="I261">
            <v>300000000</v>
          </cell>
          <cell r="J261">
            <v>5211190</v>
          </cell>
          <cell r="K261">
            <v>511525829.60000002</v>
          </cell>
          <cell r="L261">
            <v>4409790</v>
          </cell>
          <cell r="M261">
            <v>433124343.39999998</v>
          </cell>
          <cell r="N261">
            <v>170.508609866667</v>
          </cell>
          <cell r="O261">
            <v>0</v>
          </cell>
          <cell r="P261">
            <v>100</v>
          </cell>
          <cell r="S261">
            <v>60</v>
          </cell>
          <cell r="T261" t="str">
            <v>Ноты-49</v>
          </cell>
        </row>
        <row r="262">
          <cell r="A262" t="str">
            <v>KZ71L2612A08</v>
          </cell>
          <cell r="B262" t="str">
            <v>1/12ASU</v>
          </cell>
          <cell r="C262">
            <v>36521</v>
          </cell>
          <cell r="D262">
            <v>36886</v>
          </cell>
          <cell r="E262">
            <v>365</v>
          </cell>
          <cell r="F262">
            <v>99.36</v>
          </cell>
          <cell r="G262">
            <v>99.33</v>
          </cell>
          <cell r="H262">
            <v>13</v>
          </cell>
          <cell r="I262">
            <v>150000000</v>
          </cell>
          <cell r="J262">
            <v>18026</v>
          </cell>
          <cell r="K262">
            <v>1802600</v>
          </cell>
          <cell r="L262">
            <v>10853</v>
          </cell>
          <cell r="M262">
            <v>1085300</v>
          </cell>
          <cell r="N262">
            <v>166.079546666667</v>
          </cell>
          <cell r="O262">
            <v>4</v>
          </cell>
          <cell r="P262">
            <v>100</v>
          </cell>
          <cell r="Q262">
            <v>138.19999999999999</v>
          </cell>
          <cell r="R262">
            <v>144.5</v>
          </cell>
          <cell r="S262">
            <v>0</v>
          </cell>
          <cell r="T262" t="str">
            <v>ASU012.001</v>
          </cell>
        </row>
        <row r="263">
          <cell r="A263" t="str">
            <v>KZ4CL2612A05</v>
          </cell>
          <cell r="B263" t="str">
            <v>1/12B</v>
          </cell>
          <cell r="C263">
            <v>36521</v>
          </cell>
          <cell r="D263">
            <v>36886</v>
          </cell>
          <cell r="E263">
            <v>365</v>
          </cell>
          <cell r="F263">
            <v>90.88</v>
          </cell>
          <cell r="G263">
            <v>90.87</v>
          </cell>
          <cell r="H263">
            <v>10.0077175381054</v>
          </cell>
          <cell r="I263">
            <v>7000000</v>
          </cell>
          <cell r="J263">
            <v>120474</v>
          </cell>
          <cell r="K263">
            <v>10933008.1</v>
          </cell>
          <cell r="L263">
            <v>119424</v>
          </cell>
          <cell r="M263">
            <v>10853841.6</v>
          </cell>
          <cell r="N263">
            <v>156.18583000000001</v>
          </cell>
          <cell r="O263">
            <v>3</v>
          </cell>
          <cell r="P263">
            <v>100</v>
          </cell>
          <cell r="Q263">
            <v>138.19999999999999</v>
          </cell>
          <cell r="R263">
            <v>144.5</v>
          </cell>
          <cell r="S263">
            <v>50</v>
          </cell>
          <cell r="T263" t="str">
            <v>ГКВО-12</v>
          </cell>
        </row>
        <row r="264">
          <cell r="A264" t="str">
            <v>KZ8SK2501A08</v>
          </cell>
          <cell r="B264" t="str">
            <v>357/n</v>
          </cell>
          <cell r="C264">
            <v>36521</v>
          </cell>
          <cell r="D264">
            <v>36550</v>
          </cell>
          <cell r="E264">
            <v>28</v>
          </cell>
          <cell r="F264">
            <v>98.99</v>
          </cell>
          <cell r="G264">
            <v>98.97</v>
          </cell>
          <cell r="H264">
            <v>13.263966057177599</v>
          </cell>
          <cell r="I264">
            <v>300000000</v>
          </cell>
          <cell r="J264">
            <v>22595618</v>
          </cell>
          <cell r="K264">
            <v>2236468246.2199998</v>
          </cell>
          <cell r="L264">
            <v>17594518</v>
          </cell>
          <cell r="M264">
            <v>1741639336.8199999</v>
          </cell>
          <cell r="N264">
            <v>745.48941540666704</v>
          </cell>
          <cell r="O264">
            <v>0</v>
          </cell>
          <cell r="P264">
            <v>100</v>
          </cell>
          <cell r="Q264">
            <v>50</v>
          </cell>
          <cell r="R264">
            <v>25</v>
          </cell>
          <cell r="S264">
            <v>60</v>
          </cell>
          <cell r="T264" t="str">
            <v>Ноты-28</v>
          </cell>
        </row>
        <row r="265">
          <cell r="A265" t="str">
            <v>KZ49L2609A02</v>
          </cell>
          <cell r="B265" t="str">
            <v>2/9B</v>
          </cell>
          <cell r="C265">
            <v>36522</v>
          </cell>
          <cell r="D265">
            <v>36795</v>
          </cell>
          <cell r="E265">
            <v>273</v>
          </cell>
          <cell r="F265">
            <v>93.1</v>
          </cell>
          <cell r="G265">
            <v>93.09</v>
          </cell>
          <cell r="H265">
            <v>9.8818474758324495</v>
          </cell>
          <cell r="I265">
            <v>7000000</v>
          </cell>
          <cell r="J265">
            <v>38631</v>
          </cell>
          <cell r="K265">
            <v>3569923.39</v>
          </cell>
          <cell r="L265">
            <v>34531</v>
          </cell>
          <cell r="M265">
            <v>3214851.71</v>
          </cell>
          <cell r="N265">
            <v>50.998905571428601</v>
          </cell>
          <cell r="O265">
            <v>7</v>
          </cell>
          <cell r="P265">
            <v>100</v>
          </cell>
          <cell r="Q265">
            <v>138.19999999999999</v>
          </cell>
          <cell r="R265">
            <v>142.75</v>
          </cell>
          <cell r="S265">
            <v>50</v>
          </cell>
          <cell r="T265" t="str">
            <v>ГКВО-9</v>
          </cell>
        </row>
        <row r="266">
          <cell r="A266" t="str">
            <v>KZ97K1502A04</v>
          </cell>
          <cell r="B266" t="str">
            <v>358/n</v>
          </cell>
          <cell r="C266">
            <v>36522</v>
          </cell>
          <cell r="D266">
            <v>36571</v>
          </cell>
          <cell r="E266">
            <v>49</v>
          </cell>
          <cell r="F266">
            <v>98.21</v>
          </cell>
          <cell r="G266">
            <v>98.21</v>
          </cell>
          <cell r="H266">
            <v>13.5394999054505</v>
          </cell>
          <cell r="I266">
            <v>300000000</v>
          </cell>
          <cell r="J266">
            <v>7456111</v>
          </cell>
          <cell r="K266">
            <v>732019907.80999994</v>
          </cell>
          <cell r="L266">
            <v>5915345</v>
          </cell>
          <cell r="M266">
            <v>580950742.45000005</v>
          </cell>
          <cell r="N266">
            <v>244.00663593666701</v>
          </cell>
          <cell r="O266" t="str">
            <v>н/д</v>
          </cell>
          <cell r="P266">
            <v>100</v>
          </cell>
          <cell r="S266">
            <v>60</v>
          </cell>
          <cell r="T266" t="str">
            <v>Ноты-49</v>
          </cell>
        </row>
        <row r="267">
          <cell r="A267" t="str">
            <v>KZ46L0607A01</v>
          </cell>
          <cell r="B267" t="str">
            <v>116/6</v>
          </cell>
          <cell r="C267">
            <v>36528</v>
          </cell>
          <cell r="D267">
            <v>36713</v>
          </cell>
          <cell r="E267">
            <v>185</v>
          </cell>
          <cell r="F267">
            <v>96.48</v>
          </cell>
          <cell r="G267">
            <v>96.34</v>
          </cell>
          <cell r="H267">
            <v>14.593698180000001</v>
          </cell>
          <cell r="I267">
            <v>500000000</v>
          </cell>
          <cell r="J267">
            <v>27208619</v>
          </cell>
          <cell r="K267">
            <v>2608192181</v>
          </cell>
          <cell r="L267">
            <v>6965300</v>
          </cell>
          <cell r="M267">
            <v>671983380.70000005</v>
          </cell>
          <cell r="N267">
            <v>401.26033560000002</v>
          </cell>
          <cell r="O267">
            <v>11</v>
          </cell>
          <cell r="P267">
            <v>100</v>
          </cell>
          <cell r="Q267">
            <v>50</v>
          </cell>
          <cell r="R267">
            <v>25</v>
          </cell>
          <cell r="S267">
            <v>50</v>
          </cell>
          <cell r="T267" t="str">
            <v>ГКО-6</v>
          </cell>
        </row>
        <row r="268">
          <cell r="A268" t="str">
            <v>KZ43L0604A07</v>
          </cell>
          <cell r="B268" t="str">
            <v>257/3</v>
          </cell>
          <cell r="C268">
            <v>36529</v>
          </cell>
          <cell r="D268">
            <v>36622</v>
          </cell>
          <cell r="E268">
            <v>93</v>
          </cell>
          <cell r="F268">
            <v>96.24</v>
          </cell>
          <cell r="G268">
            <v>96.24</v>
          </cell>
          <cell r="H268">
            <v>15.6275976724855</v>
          </cell>
          <cell r="I268">
            <v>500000000</v>
          </cell>
          <cell r="J268">
            <v>12109396</v>
          </cell>
          <cell r="K268">
            <v>1164849656.6400001</v>
          </cell>
          <cell r="L268">
            <v>9956276</v>
          </cell>
          <cell r="M268">
            <v>958192002.24000001</v>
          </cell>
          <cell r="N268">
            <v>232.969931328</v>
          </cell>
          <cell r="O268">
            <v>5</v>
          </cell>
          <cell r="P268">
            <v>100</v>
          </cell>
          <cell r="S268">
            <v>50</v>
          </cell>
          <cell r="T268" t="str">
            <v>ГКО-3</v>
          </cell>
        </row>
        <row r="269">
          <cell r="A269" t="str">
            <v>KZ95K1002A01</v>
          </cell>
          <cell r="B269" t="str">
            <v>359/n</v>
          </cell>
          <cell r="C269">
            <v>36530</v>
          </cell>
          <cell r="D269">
            <v>36566</v>
          </cell>
          <cell r="E269">
            <v>35</v>
          </cell>
          <cell r="F269">
            <v>98.73</v>
          </cell>
          <cell r="G269">
            <v>98.72</v>
          </cell>
          <cell r="H269">
            <v>13.3778993213815</v>
          </cell>
          <cell r="I269">
            <v>300000000</v>
          </cell>
          <cell r="J269">
            <v>18179417</v>
          </cell>
          <cell r="K269">
            <v>1794643627.21</v>
          </cell>
          <cell r="L269">
            <v>15005117</v>
          </cell>
          <cell r="M269">
            <v>1481432873.21</v>
          </cell>
          <cell r="N269">
            <v>598.21454240333298</v>
          </cell>
          <cell r="O269">
            <v>11</v>
          </cell>
          <cell r="P269">
            <v>100</v>
          </cell>
          <cell r="S269">
            <v>60</v>
          </cell>
          <cell r="T269" t="str">
            <v>Ноты-35</v>
          </cell>
        </row>
        <row r="270">
          <cell r="A270" t="str">
            <v>KZ46L0707A00</v>
          </cell>
          <cell r="B270" t="str">
            <v>117/6</v>
          </cell>
          <cell r="C270">
            <v>36531</v>
          </cell>
          <cell r="D270">
            <v>36714</v>
          </cell>
          <cell r="E270">
            <v>183</v>
          </cell>
          <cell r="F270">
            <v>92.49</v>
          </cell>
          <cell r="G270">
            <v>92.17</v>
          </cell>
          <cell r="H270">
            <v>16.239593469999999</v>
          </cell>
          <cell r="I270">
            <v>500000000</v>
          </cell>
          <cell r="J270">
            <v>30862425</v>
          </cell>
          <cell r="K270">
            <v>2828213201</v>
          </cell>
          <cell r="L270">
            <v>8564885</v>
          </cell>
          <cell r="M270">
            <v>792065258.79999995</v>
          </cell>
          <cell r="N270">
            <v>377.09509350000002</v>
          </cell>
          <cell r="O270">
            <v>11</v>
          </cell>
          <cell r="P270">
            <v>100</v>
          </cell>
          <cell r="Q270">
            <v>30</v>
          </cell>
          <cell r="R270">
            <v>50</v>
          </cell>
          <cell r="S270">
            <v>50</v>
          </cell>
          <cell r="T270" t="str">
            <v>ГКО-6</v>
          </cell>
        </row>
        <row r="271">
          <cell r="A271" t="str">
            <v>KZ8EK2101A08</v>
          </cell>
          <cell r="B271" t="str">
            <v>360/n</v>
          </cell>
          <cell r="C271">
            <v>36531</v>
          </cell>
          <cell r="D271">
            <v>36546</v>
          </cell>
          <cell r="E271">
            <v>14</v>
          </cell>
          <cell r="F271">
            <v>99.51</v>
          </cell>
          <cell r="G271">
            <v>99.49</v>
          </cell>
          <cell r="H271">
            <v>12.8027333936286</v>
          </cell>
          <cell r="I271">
            <v>300000000</v>
          </cell>
          <cell r="J271">
            <v>24251207</v>
          </cell>
          <cell r="K271">
            <v>2413146916.5700002</v>
          </cell>
          <cell r="L271">
            <v>22351007</v>
          </cell>
          <cell r="M271">
            <v>2224127030.5700002</v>
          </cell>
          <cell r="N271">
            <v>804.382305523333</v>
          </cell>
          <cell r="O271">
            <v>5</v>
          </cell>
          <cell r="P271">
            <v>100</v>
          </cell>
          <cell r="Q271">
            <v>50</v>
          </cell>
          <cell r="R271">
            <v>25</v>
          </cell>
          <cell r="S271">
            <v>60</v>
          </cell>
          <cell r="T271" t="str">
            <v>Ноты-14</v>
          </cell>
        </row>
        <row r="272">
          <cell r="A272" t="str">
            <v>KZ43L0704A06</v>
          </cell>
          <cell r="B272" t="str">
            <v>258/3</v>
          </cell>
          <cell r="C272">
            <v>36532</v>
          </cell>
          <cell r="D272">
            <v>36623</v>
          </cell>
          <cell r="E272">
            <v>91</v>
          </cell>
          <cell r="F272">
            <v>96.24</v>
          </cell>
          <cell r="G272">
            <v>96.24</v>
          </cell>
          <cell r="H272">
            <v>15.6275976724855</v>
          </cell>
          <cell r="I272">
            <v>500000000</v>
          </cell>
          <cell r="J272">
            <v>13966100</v>
          </cell>
          <cell r="K272">
            <v>1343371682</v>
          </cell>
          <cell r="L272">
            <v>12450700</v>
          </cell>
          <cell r="M272">
            <v>1198255368</v>
          </cell>
          <cell r="N272">
            <v>268.67433640000002</v>
          </cell>
          <cell r="O272">
            <v>5</v>
          </cell>
          <cell r="P272">
            <v>100</v>
          </cell>
          <cell r="S272">
            <v>50</v>
          </cell>
          <cell r="T272" t="str">
            <v>ГКО-3</v>
          </cell>
        </row>
        <row r="273">
          <cell r="A273" t="str">
            <v>KZ46L1307A02</v>
          </cell>
          <cell r="B273" t="str">
            <v>118/6</v>
          </cell>
          <cell r="C273">
            <v>36535</v>
          </cell>
          <cell r="D273">
            <v>36720</v>
          </cell>
          <cell r="E273">
            <v>185</v>
          </cell>
          <cell r="F273">
            <v>86.4</v>
          </cell>
          <cell r="G273">
            <v>85.82</v>
          </cell>
          <cell r="H273">
            <v>15.74074074</v>
          </cell>
          <cell r="I273">
            <v>500000000</v>
          </cell>
          <cell r="J273">
            <v>29778947</v>
          </cell>
          <cell r="K273">
            <v>2525163161</v>
          </cell>
          <cell r="L273">
            <v>5321774</v>
          </cell>
          <cell r="M273">
            <v>459744822.19999999</v>
          </cell>
          <cell r="N273">
            <v>561.14736900000003</v>
          </cell>
          <cell r="O273">
            <v>9</v>
          </cell>
          <cell r="P273">
            <v>100</v>
          </cell>
          <cell r="Q273">
            <v>50</v>
          </cell>
          <cell r="R273">
            <v>50</v>
          </cell>
          <cell r="S273">
            <v>50</v>
          </cell>
          <cell r="T273" t="str">
            <v>ГКО-6</v>
          </cell>
        </row>
        <row r="274">
          <cell r="A274" t="str">
            <v>KZ43L1304A08</v>
          </cell>
          <cell r="B274" t="str">
            <v>259/3</v>
          </cell>
          <cell r="C274">
            <v>36536</v>
          </cell>
          <cell r="D274">
            <v>36629</v>
          </cell>
          <cell r="E274">
            <v>93</v>
          </cell>
          <cell r="F274">
            <v>96.22</v>
          </cell>
          <cell r="G274">
            <v>96.12</v>
          </cell>
          <cell r="H274">
            <v>15.713988775722299</v>
          </cell>
          <cell r="I274">
            <v>500000000</v>
          </cell>
          <cell r="J274">
            <v>14906043</v>
          </cell>
          <cell r="K274">
            <v>1433645162.6199999</v>
          </cell>
          <cell r="L274">
            <v>14496043</v>
          </cell>
          <cell r="M274">
            <v>1394837692.6199999</v>
          </cell>
          <cell r="N274">
            <v>286.72903252399999</v>
          </cell>
          <cell r="O274">
            <v>9</v>
          </cell>
          <cell r="P274">
            <v>100</v>
          </cell>
          <cell r="Q274">
            <v>50</v>
          </cell>
          <cell r="R274">
            <v>25</v>
          </cell>
          <cell r="S274">
            <v>50</v>
          </cell>
          <cell r="T274" t="str">
            <v>ГКО-3</v>
          </cell>
        </row>
        <row r="275">
          <cell r="A275" t="str">
            <v>KZ95K1702A04</v>
          </cell>
          <cell r="B275" t="str">
            <v>361/n</v>
          </cell>
          <cell r="C275">
            <v>36537</v>
          </cell>
          <cell r="D275">
            <v>36573</v>
          </cell>
          <cell r="E275">
            <v>35</v>
          </cell>
          <cell r="F275">
            <v>98.71</v>
          </cell>
          <cell r="G275">
            <v>98.67</v>
          </cell>
          <cell r="H275">
            <v>13.5913281329147</v>
          </cell>
          <cell r="I275">
            <v>600000000</v>
          </cell>
          <cell r="J275">
            <v>25959766</v>
          </cell>
          <cell r="K275">
            <v>2561612755.8800001</v>
          </cell>
          <cell r="L275">
            <v>17425608</v>
          </cell>
          <cell r="M275">
            <v>1720070687.6800001</v>
          </cell>
          <cell r="N275">
            <v>426.93545931333301</v>
          </cell>
          <cell r="O275">
            <v>12</v>
          </cell>
          <cell r="P275">
            <v>100</v>
          </cell>
          <cell r="S275">
            <v>60</v>
          </cell>
          <cell r="T275" t="str">
            <v>Ноты-35</v>
          </cell>
        </row>
        <row r="276">
          <cell r="A276" t="str">
            <v>KZ97K0303A07</v>
          </cell>
          <cell r="B276" t="str">
            <v>362/n</v>
          </cell>
          <cell r="C276">
            <v>36538</v>
          </cell>
          <cell r="D276">
            <v>36588</v>
          </cell>
          <cell r="E276">
            <v>49</v>
          </cell>
          <cell r="F276">
            <v>98.18</v>
          </cell>
          <cell r="G276">
            <v>98.16</v>
          </cell>
          <cell r="H276">
            <v>13.770625381951501</v>
          </cell>
          <cell r="I276">
            <v>300000000</v>
          </cell>
          <cell r="J276">
            <v>7122524</v>
          </cell>
          <cell r="K276">
            <v>698718447.87</v>
          </cell>
          <cell r="L276">
            <v>3293957</v>
          </cell>
          <cell r="M276">
            <v>323398293.66000003</v>
          </cell>
          <cell r="N276">
            <v>232.90614929</v>
          </cell>
          <cell r="O276">
            <v>8</v>
          </cell>
          <cell r="P276">
            <v>100</v>
          </cell>
          <cell r="S276">
            <v>60</v>
          </cell>
          <cell r="T276" t="str">
            <v>Ноты-49</v>
          </cell>
        </row>
        <row r="277">
          <cell r="A277" t="str">
            <v>KZ46L1407A01</v>
          </cell>
          <cell r="B277" t="str">
            <v>119/6</v>
          </cell>
          <cell r="C277">
            <v>36539</v>
          </cell>
          <cell r="D277">
            <v>36721</v>
          </cell>
          <cell r="E277">
            <v>182</v>
          </cell>
          <cell r="F277">
            <v>92.15</v>
          </cell>
          <cell r="G277">
            <v>92.15</v>
          </cell>
          <cell r="H277">
            <v>17.037438958220299</v>
          </cell>
          <cell r="I277">
            <v>500000000</v>
          </cell>
          <cell r="J277">
            <v>3834000</v>
          </cell>
          <cell r="K277">
            <v>351496140</v>
          </cell>
          <cell r="L277">
            <v>1543000</v>
          </cell>
          <cell r="M277">
            <v>142187450</v>
          </cell>
          <cell r="N277">
            <v>70.299227999999999</v>
          </cell>
          <cell r="O277">
            <v>6</v>
          </cell>
          <cell r="P277">
            <v>100</v>
          </cell>
          <cell r="Q277">
            <v>30</v>
          </cell>
          <cell r="R277">
            <v>50</v>
          </cell>
          <cell r="S277">
            <v>50</v>
          </cell>
          <cell r="T277" t="str">
            <v>ГКО-6</v>
          </cell>
        </row>
        <row r="278">
          <cell r="A278" t="str">
            <v>KZ46L2007A03</v>
          </cell>
          <cell r="B278" t="str">
            <v>120/6</v>
          </cell>
          <cell r="C278">
            <v>36542</v>
          </cell>
          <cell r="D278">
            <v>36727</v>
          </cell>
          <cell r="E278">
            <v>185</v>
          </cell>
          <cell r="F278">
            <v>97.41</v>
          </cell>
          <cell r="G278">
            <v>97.13</v>
          </cell>
          <cell r="H278">
            <v>10.63545837</v>
          </cell>
          <cell r="I278">
            <v>500000000</v>
          </cell>
          <cell r="J278">
            <v>16051478</v>
          </cell>
          <cell r="K278">
            <v>1552344141</v>
          </cell>
          <cell r="L278">
            <v>6203244</v>
          </cell>
          <cell r="M278">
            <v>604258335.5</v>
          </cell>
          <cell r="N278">
            <v>258.72402340000002</v>
          </cell>
          <cell r="O278">
            <v>9</v>
          </cell>
          <cell r="P278">
            <v>100</v>
          </cell>
          <cell r="Q278">
            <v>50</v>
          </cell>
          <cell r="R278">
            <v>25</v>
          </cell>
          <cell r="S278">
            <v>50</v>
          </cell>
          <cell r="T278" t="str">
            <v>ГКО-6</v>
          </cell>
        </row>
        <row r="279">
          <cell r="A279" t="str">
            <v>KZ49L1910A08</v>
          </cell>
          <cell r="B279" t="str">
            <v>3/9B</v>
          </cell>
          <cell r="C279">
            <v>36543</v>
          </cell>
          <cell r="D279">
            <v>36818</v>
          </cell>
          <cell r="E279">
            <v>275</v>
          </cell>
          <cell r="F279">
            <v>93.1</v>
          </cell>
          <cell r="G279">
            <v>93.09</v>
          </cell>
          <cell r="H279">
            <v>9.8818474758324495</v>
          </cell>
          <cell r="I279">
            <v>4000000</v>
          </cell>
          <cell r="J279">
            <v>218177</v>
          </cell>
          <cell r="K279">
            <v>20291434.719999999</v>
          </cell>
          <cell r="L279">
            <v>154645</v>
          </cell>
          <cell r="M279">
            <v>14397419.5</v>
          </cell>
          <cell r="N279">
            <v>507.28586799999999</v>
          </cell>
          <cell r="O279">
            <v>9</v>
          </cell>
          <cell r="P279">
            <v>100</v>
          </cell>
          <cell r="Q279">
            <v>139.4</v>
          </cell>
          <cell r="R279">
            <v>142.65</v>
          </cell>
          <cell r="S279">
            <v>50</v>
          </cell>
          <cell r="T279" t="str">
            <v>ГКВО-9</v>
          </cell>
        </row>
        <row r="280">
          <cell r="A280" t="str">
            <v>KZ97K0903A01</v>
          </cell>
          <cell r="B280" t="str">
            <v>363/n</v>
          </cell>
          <cell r="C280">
            <v>36544</v>
          </cell>
          <cell r="D280">
            <v>36594</v>
          </cell>
          <cell r="E280">
            <v>49</v>
          </cell>
          <cell r="F280">
            <v>98.18</v>
          </cell>
          <cell r="G280">
            <v>98.18</v>
          </cell>
          <cell r="H280">
            <v>13.770625381951501</v>
          </cell>
          <cell r="I280">
            <v>500000000</v>
          </cell>
          <cell r="J280">
            <v>4309211</v>
          </cell>
          <cell r="K280">
            <v>422909035.69</v>
          </cell>
          <cell r="L280">
            <v>3835504</v>
          </cell>
          <cell r="M280">
            <v>376569782.72000003</v>
          </cell>
          <cell r="N280">
            <v>84.581807138000002</v>
          </cell>
          <cell r="O280">
            <v>4</v>
          </cell>
          <cell r="P280">
            <v>100</v>
          </cell>
          <cell r="S280">
            <v>60</v>
          </cell>
          <cell r="T280" t="str">
            <v>Ноты-49</v>
          </cell>
        </row>
        <row r="281">
          <cell r="A281" t="str">
            <v>KZ8LK1102A00</v>
          </cell>
          <cell r="B281" t="str">
            <v>364/n</v>
          </cell>
          <cell r="C281">
            <v>36545</v>
          </cell>
          <cell r="D281">
            <v>36567</v>
          </cell>
          <cell r="E281">
            <v>21</v>
          </cell>
          <cell r="F281">
            <v>99.25</v>
          </cell>
          <cell r="G281">
            <v>99.25</v>
          </cell>
          <cell r="H281">
            <v>13.0982367758186</v>
          </cell>
          <cell r="I281">
            <v>500000000</v>
          </cell>
          <cell r="J281">
            <v>18090997</v>
          </cell>
          <cell r="K281">
            <v>1795236631.51</v>
          </cell>
          <cell r="L281">
            <v>15608893</v>
          </cell>
          <cell r="M281">
            <v>1549182630.25</v>
          </cell>
          <cell r="N281">
            <v>359.04732630199999</v>
          </cell>
          <cell r="O281">
            <v>10</v>
          </cell>
          <cell r="P281">
            <v>100</v>
          </cell>
          <cell r="Q281">
            <v>50</v>
          </cell>
          <cell r="R281">
            <v>25</v>
          </cell>
          <cell r="S281">
            <v>60</v>
          </cell>
          <cell r="T281" t="str">
            <v>Ноты-21</v>
          </cell>
        </row>
        <row r="282">
          <cell r="A282" t="str">
            <v>KZ4CL2501A17</v>
          </cell>
          <cell r="B282" t="str">
            <v>2/12B</v>
          </cell>
          <cell r="C282">
            <v>36549</v>
          </cell>
          <cell r="D282">
            <v>36916</v>
          </cell>
          <cell r="E282">
            <v>365</v>
          </cell>
          <cell r="F282">
            <v>90.85</v>
          </cell>
          <cell r="G282">
            <v>90.85</v>
          </cell>
          <cell r="H282">
            <v>10.071546505228399</v>
          </cell>
          <cell r="I282">
            <v>4000000</v>
          </cell>
          <cell r="J282">
            <v>33550</v>
          </cell>
          <cell r="K282">
            <v>2985315</v>
          </cell>
          <cell r="L282">
            <v>19550</v>
          </cell>
          <cell r="M282">
            <v>1776117.5</v>
          </cell>
          <cell r="N282">
            <v>74.632874999999999</v>
          </cell>
          <cell r="O282">
            <v>5</v>
          </cell>
          <cell r="P282">
            <v>100</v>
          </cell>
          <cell r="Q282">
            <v>139.5</v>
          </cell>
          <cell r="R282">
            <v>145.1</v>
          </cell>
          <cell r="S282">
            <v>50</v>
          </cell>
          <cell r="T282" t="str">
            <v>ГКВО-12</v>
          </cell>
        </row>
        <row r="283">
          <cell r="A283" t="str">
            <v>KZ46L2707A06</v>
          </cell>
          <cell r="B283" t="str">
            <v>121/6</v>
          </cell>
          <cell r="C283">
            <v>36550</v>
          </cell>
          <cell r="D283">
            <v>36734</v>
          </cell>
          <cell r="E283">
            <v>185</v>
          </cell>
          <cell r="F283">
            <v>92.16</v>
          </cell>
          <cell r="G283">
            <v>92.16</v>
          </cell>
          <cell r="H283">
            <v>17.0138888888889</v>
          </cell>
          <cell r="I283">
            <v>500000000</v>
          </cell>
          <cell r="J283">
            <v>10635250</v>
          </cell>
          <cell r="K283">
            <v>978022942.5</v>
          </cell>
          <cell r="L283">
            <v>7920000</v>
          </cell>
          <cell r="M283">
            <v>729907200</v>
          </cell>
          <cell r="N283">
            <v>195.60458850000001</v>
          </cell>
          <cell r="O283">
            <v>10</v>
          </cell>
          <cell r="P283">
            <v>100</v>
          </cell>
          <cell r="S283">
            <v>50</v>
          </cell>
          <cell r="T283" t="str">
            <v>ГКО-6</v>
          </cell>
        </row>
        <row r="284">
          <cell r="A284" t="str">
            <v>KZ8SK2402A08</v>
          </cell>
          <cell r="B284" t="str">
            <v>365/n</v>
          </cell>
          <cell r="C284">
            <v>36551</v>
          </cell>
          <cell r="D284">
            <v>36580</v>
          </cell>
          <cell r="E284">
            <v>28</v>
          </cell>
          <cell r="F284">
            <v>99.01</v>
          </cell>
          <cell r="G284">
            <v>99.01</v>
          </cell>
          <cell r="H284">
            <v>12.9986870013129</v>
          </cell>
          <cell r="I284">
            <v>150000000</v>
          </cell>
          <cell r="J284">
            <v>14684514</v>
          </cell>
          <cell r="K284">
            <v>1453062690</v>
          </cell>
          <cell r="L284">
            <v>6516304</v>
          </cell>
          <cell r="M284">
            <v>645179259.03999996</v>
          </cell>
          <cell r="N284">
            <v>968.70845999999995</v>
          </cell>
          <cell r="O284">
            <v>13</v>
          </cell>
          <cell r="P284">
            <v>100</v>
          </cell>
          <cell r="Q284">
            <v>30</v>
          </cell>
          <cell r="R284">
            <v>50</v>
          </cell>
          <cell r="S284">
            <v>60</v>
          </cell>
          <cell r="T284" t="str">
            <v>Ноты-28</v>
          </cell>
        </row>
        <row r="285">
          <cell r="A285" t="str">
            <v>KZ96K1003A09</v>
          </cell>
          <cell r="B285" t="str">
            <v>366/n</v>
          </cell>
          <cell r="C285">
            <v>36552</v>
          </cell>
          <cell r="D285">
            <v>36595</v>
          </cell>
          <cell r="E285">
            <v>42</v>
          </cell>
          <cell r="F285">
            <v>98.5</v>
          </cell>
          <cell r="G285">
            <v>98.5</v>
          </cell>
          <cell r="H285">
            <v>13.197969543147201</v>
          </cell>
          <cell r="I285">
            <v>150000000</v>
          </cell>
          <cell r="J285">
            <v>4955847</v>
          </cell>
          <cell r="K285">
            <v>487608586.32999998</v>
          </cell>
          <cell r="L285">
            <v>2365847</v>
          </cell>
          <cell r="M285">
            <v>233037829.5</v>
          </cell>
          <cell r="N285">
            <v>325.07239088666699</v>
          </cell>
          <cell r="O285">
            <v>9</v>
          </cell>
          <cell r="P285">
            <v>100</v>
          </cell>
          <cell r="Q285">
            <v>50</v>
          </cell>
          <cell r="R285">
            <v>25</v>
          </cell>
          <cell r="S285">
            <v>60</v>
          </cell>
          <cell r="T285" t="str">
            <v>Ноты-42</v>
          </cell>
        </row>
        <row r="286">
          <cell r="A286" t="str">
            <v>KZ46L2807A05</v>
          </cell>
          <cell r="B286" t="str">
            <v>28/6B</v>
          </cell>
          <cell r="C286">
            <v>36553</v>
          </cell>
          <cell r="D286">
            <v>36735</v>
          </cell>
          <cell r="E286">
            <v>182</v>
          </cell>
          <cell r="F286">
            <v>95.35</v>
          </cell>
          <cell r="G286">
            <v>95.35</v>
          </cell>
          <cell r="H286">
            <v>9.7535395909806102</v>
          </cell>
          <cell r="I286">
            <v>4000000</v>
          </cell>
          <cell r="J286">
            <v>197215</v>
          </cell>
          <cell r="K286">
            <v>18798075.059999999</v>
          </cell>
          <cell r="L286">
            <v>192215</v>
          </cell>
          <cell r="M286">
            <v>18327700.25</v>
          </cell>
          <cell r="N286">
            <v>469.95187650000003</v>
          </cell>
          <cell r="O286">
            <v>8</v>
          </cell>
          <cell r="P286">
            <v>100</v>
          </cell>
          <cell r="Q286">
            <v>139.5</v>
          </cell>
          <cell r="R286">
            <v>142.69999999999999</v>
          </cell>
          <cell r="S286">
            <v>50</v>
          </cell>
          <cell r="T286" t="str">
            <v>ГКВО-6</v>
          </cell>
        </row>
        <row r="287">
          <cell r="A287" t="str">
            <v>KZ4CL0102A14</v>
          </cell>
          <cell r="B287" t="str">
            <v>3/12B</v>
          </cell>
          <cell r="C287">
            <v>36556</v>
          </cell>
          <cell r="D287">
            <v>36923</v>
          </cell>
          <cell r="E287">
            <v>365</v>
          </cell>
          <cell r="H287">
            <v>20.99</v>
          </cell>
          <cell r="I287">
            <v>4000000</v>
          </cell>
          <cell r="J287">
            <v>1712586</v>
          </cell>
          <cell r="K287">
            <v>1712586000</v>
          </cell>
          <cell r="L287">
            <v>200000</v>
          </cell>
          <cell r="M287">
            <v>200000000</v>
          </cell>
          <cell r="N287">
            <v>856.29300000000001</v>
          </cell>
          <cell r="O287">
            <v>12</v>
          </cell>
          <cell r="P287">
            <v>100</v>
          </cell>
          <cell r="Q287">
            <v>70</v>
          </cell>
          <cell r="R287">
            <v>70</v>
          </cell>
          <cell r="S287">
            <v>50</v>
          </cell>
          <cell r="T287" t="str">
            <v>ГКВО-12</v>
          </cell>
        </row>
        <row r="288">
          <cell r="A288" t="str">
            <v>KZ46L0308A03</v>
          </cell>
          <cell r="B288" t="str">
            <v>122/6</v>
          </cell>
          <cell r="C288">
            <v>36557</v>
          </cell>
          <cell r="D288">
            <v>36741</v>
          </cell>
          <cell r="E288">
            <v>185</v>
          </cell>
          <cell r="F288">
            <v>92.16</v>
          </cell>
          <cell r="G288">
            <v>92.16</v>
          </cell>
          <cell r="H288">
            <v>17.0138888888889</v>
          </cell>
          <cell r="I288">
            <v>500000000</v>
          </cell>
          <cell r="J288">
            <v>6602630</v>
          </cell>
          <cell r="K288">
            <v>606788235.08000004</v>
          </cell>
          <cell r="L288">
            <v>3919430</v>
          </cell>
          <cell r="M288">
            <v>361214668.80000001</v>
          </cell>
          <cell r="N288">
            <v>121.357647016</v>
          </cell>
          <cell r="O288">
            <v>7</v>
          </cell>
          <cell r="P288">
            <v>100</v>
          </cell>
          <cell r="Q288">
            <v>50</v>
          </cell>
          <cell r="R288">
            <v>25</v>
          </cell>
          <cell r="S288">
            <v>50</v>
          </cell>
          <cell r="T288" t="str">
            <v>ГКО-6</v>
          </cell>
        </row>
        <row r="289">
          <cell r="A289" t="str">
            <v>KZ8SK0203A03</v>
          </cell>
          <cell r="B289" t="str">
            <v>367/n</v>
          </cell>
          <cell r="C289">
            <v>36558</v>
          </cell>
          <cell r="D289">
            <v>36587</v>
          </cell>
          <cell r="E289">
            <v>28</v>
          </cell>
          <cell r="F289">
            <v>99.02</v>
          </cell>
          <cell r="G289">
            <v>99.02</v>
          </cell>
          <cell r="H289">
            <v>12.866087659058801</v>
          </cell>
          <cell r="I289">
            <v>300000000</v>
          </cell>
          <cell r="J289">
            <v>16652607</v>
          </cell>
          <cell r="K289">
            <v>1646649642.3299999</v>
          </cell>
          <cell r="L289">
            <v>6921131</v>
          </cell>
          <cell r="M289">
            <v>685330391.62</v>
          </cell>
          <cell r="N289">
            <v>548.88321411000004</v>
          </cell>
          <cell r="O289">
            <v>10</v>
          </cell>
          <cell r="P289">
            <v>100</v>
          </cell>
          <cell r="S289">
            <v>60</v>
          </cell>
          <cell r="T289" t="str">
            <v>Ноты-28</v>
          </cell>
        </row>
        <row r="290">
          <cell r="A290" t="str">
            <v>KZ97K2403A02</v>
          </cell>
          <cell r="B290" t="str">
            <v>368/n</v>
          </cell>
          <cell r="C290">
            <v>36560</v>
          </cell>
          <cell r="D290">
            <v>36609</v>
          </cell>
          <cell r="E290">
            <v>49</v>
          </cell>
          <cell r="F290">
            <v>98.24</v>
          </cell>
          <cell r="G290">
            <v>98.23</v>
          </cell>
          <cell r="H290">
            <v>13.3085155886459</v>
          </cell>
          <cell r="I290">
            <v>300000000</v>
          </cell>
          <cell r="J290">
            <v>24877700</v>
          </cell>
          <cell r="K290">
            <v>2442983677.77</v>
          </cell>
          <cell r="L290">
            <v>8370457</v>
          </cell>
          <cell r="M290">
            <v>822310695.67999995</v>
          </cell>
          <cell r="N290">
            <v>814.32789259000003</v>
          </cell>
          <cell r="O290">
            <v>13</v>
          </cell>
          <cell r="P290">
            <v>100</v>
          </cell>
          <cell r="S290">
            <v>60</v>
          </cell>
          <cell r="T290" t="str">
            <v>Ноты-49</v>
          </cell>
        </row>
        <row r="291">
          <cell r="A291" t="str">
            <v>KZ4CL0802A17</v>
          </cell>
          <cell r="B291" t="str">
            <v>30/12</v>
          </cell>
          <cell r="C291">
            <v>36563</v>
          </cell>
          <cell r="D291">
            <v>36930</v>
          </cell>
          <cell r="E291">
            <v>366</v>
          </cell>
          <cell r="F291">
            <v>93.11</v>
          </cell>
          <cell r="G291">
            <v>92.96</v>
          </cell>
          <cell r="H291">
            <v>14.799699280421001</v>
          </cell>
          <cell r="I291">
            <v>500000000</v>
          </cell>
          <cell r="J291">
            <v>21361607</v>
          </cell>
          <cell r="K291">
            <v>1974980021.52</v>
          </cell>
          <cell r="L291">
            <v>6510421</v>
          </cell>
          <cell r="M291">
            <v>606174784.02999997</v>
          </cell>
          <cell r="N291">
            <v>329.16333692000001</v>
          </cell>
          <cell r="O291">
            <v>10</v>
          </cell>
          <cell r="P291">
            <v>100</v>
          </cell>
          <cell r="Q291">
            <v>30</v>
          </cell>
          <cell r="R291">
            <v>50</v>
          </cell>
          <cell r="S291">
            <v>50</v>
          </cell>
          <cell r="T291" t="str">
            <v>ГКО-12</v>
          </cell>
        </row>
        <row r="292">
          <cell r="A292" t="str">
            <v>KZ46L1008A04</v>
          </cell>
          <cell r="B292" t="str">
            <v>123/6</v>
          </cell>
          <cell r="C292">
            <v>36564</v>
          </cell>
          <cell r="D292">
            <v>36748</v>
          </cell>
          <cell r="E292">
            <v>185</v>
          </cell>
          <cell r="F292">
            <v>92.16</v>
          </cell>
          <cell r="G292">
            <v>92.15</v>
          </cell>
          <cell r="H292">
            <v>17.0138888888889</v>
          </cell>
          <cell r="I292">
            <v>500000000</v>
          </cell>
          <cell r="J292">
            <v>7710000</v>
          </cell>
          <cell r="K292">
            <v>707619100</v>
          </cell>
          <cell r="L292">
            <v>5000000</v>
          </cell>
          <cell r="M292">
            <v>460796000</v>
          </cell>
          <cell r="N292">
            <v>141.52382</v>
          </cell>
          <cell r="O292">
            <v>6</v>
          </cell>
          <cell r="P292">
            <v>100</v>
          </cell>
          <cell r="Q292">
            <v>50</v>
          </cell>
          <cell r="R292">
            <v>25</v>
          </cell>
          <cell r="S292">
            <v>50</v>
          </cell>
          <cell r="T292" t="str">
            <v>ГКО-6</v>
          </cell>
        </row>
        <row r="293">
          <cell r="A293" t="str">
            <v>KZ97K3003A04</v>
          </cell>
          <cell r="B293" t="str">
            <v>369/n</v>
          </cell>
          <cell r="C293">
            <v>36565</v>
          </cell>
          <cell r="D293">
            <v>36615</v>
          </cell>
          <cell r="E293">
            <v>49</v>
          </cell>
          <cell r="F293">
            <v>98.24</v>
          </cell>
          <cell r="G293">
            <v>98.23</v>
          </cell>
          <cell r="H293">
            <v>13.3085155886459</v>
          </cell>
          <cell r="I293">
            <v>300000000</v>
          </cell>
          <cell r="J293">
            <v>23303295</v>
          </cell>
          <cell r="K293">
            <v>2288981380.02</v>
          </cell>
          <cell r="L293">
            <v>16623052</v>
          </cell>
          <cell r="M293">
            <v>1633015228.48</v>
          </cell>
          <cell r="N293">
            <v>762.99379334000002</v>
          </cell>
          <cell r="O293">
            <v>11</v>
          </cell>
          <cell r="P293">
            <v>100</v>
          </cell>
          <cell r="S293">
            <v>60</v>
          </cell>
          <cell r="T293" t="str">
            <v>Ноты-49</v>
          </cell>
        </row>
        <row r="294">
          <cell r="A294" t="str">
            <v>KZ4CL0902A16</v>
          </cell>
          <cell r="B294" t="str">
            <v>4/12B</v>
          </cell>
          <cell r="C294">
            <v>36566</v>
          </cell>
          <cell r="D294">
            <v>36931</v>
          </cell>
          <cell r="E294">
            <v>365</v>
          </cell>
          <cell r="F294">
            <v>90.85</v>
          </cell>
          <cell r="G294">
            <v>90.85</v>
          </cell>
          <cell r="H294">
            <v>10.071546505228399</v>
          </cell>
          <cell r="I294">
            <v>4000000</v>
          </cell>
          <cell r="J294">
            <v>148092</v>
          </cell>
          <cell r="K294">
            <v>13452981.18</v>
          </cell>
          <cell r="L294">
            <v>110052</v>
          </cell>
          <cell r="M294">
            <v>9998362.0999999996</v>
          </cell>
          <cell r="N294">
            <v>336.32452949999998</v>
          </cell>
          <cell r="O294">
            <v>9</v>
          </cell>
          <cell r="P294">
            <v>100</v>
          </cell>
          <cell r="Q294">
            <v>139.65</v>
          </cell>
          <cell r="R294">
            <v>145.15</v>
          </cell>
          <cell r="S294">
            <v>50</v>
          </cell>
          <cell r="T294" t="str">
            <v>ГКВО-12</v>
          </cell>
        </row>
        <row r="295">
          <cell r="A295" t="str">
            <v>KZ95K1703A03</v>
          </cell>
          <cell r="B295" t="str">
            <v>370/n</v>
          </cell>
          <cell r="C295">
            <v>36567</v>
          </cell>
          <cell r="D295">
            <v>36602</v>
          </cell>
          <cell r="E295">
            <v>35</v>
          </cell>
          <cell r="F295">
            <v>98.76</v>
          </cell>
          <cell r="G295">
            <v>98.76</v>
          </cell>
          <cell r="H295">
            <v>13.0579181855001</v>
          </cell>
          <cell r="I295">
            <v>300000000</v>
          </cell>
          <cell r="J295">
            <v>14206125</v>
          </cell>
          <cell r="K295">
            <v>1402831987.77</v>
          </cell>
          <cell r="L295">
            <v>9016391</v>
          </cell>
          <cell r="M295">
            <v>890458775.15999997</v>
          </cell>
          <cell r="N295">
            <v>467.61066259</v>
          </cell>
          <cell r="O295">
            <v>6</v>
          </cell>
          <cell r="P295">
            <v>100</v>
          </cell>
          <cell r="Q295">
            <v>30</v>
          </cell>
          <cell r="R295">
            <v>50</v>
          </cell>
          <cell r="S295">
            <v>60</v>
          </cell>
          <cell r="T295" t="str">
            <v>Ноты-35</v>
          </cell>
        </row>
        <row r="296">
          <cell r="A296" t="str">
            <v>KZ49L1011A06</v>
          </cell>
          <cell r="B296" t="str">
            <v>4/9B</v>
          </cell>
          <cell r="C296">
            <v>36567</v>
          </cell>
          <cell r="D296">
            <v>36840</v>
          </cell>
          <cell r="E296">
            <v>275</v>
          </cell>
          <cell r="F296">
            <v>93.16</v>
          </cell>
          <cell r="G296">
            <v>93.16</v>
          </cell>
          <cell r="H296">
            <v>9.7896092743666898</v>
          </cell>
          <cell r="I296">
            <v>4000000</v>
          </cell>
          <cell r="J296">
            <v>320522</v>
          </cell>
          <cell r="K296">
            <v>29841871.98</v>
          </cell>
          <cell r="L296">
            <v>126080</v>
          </cell>
          <cell r="M296">
            <v>11745612.800000001</v>
          </cell>
          <cell r="N296">
            <v>746.04679950000002</v>
          </cell>
          <cell r="O296">
            <v>11</v>
          </cell>
          <cell r="P296">
            <v>100</v>
          </cell>
          <cell r="Q296">
            <v>139.65</v>
          </cell>
          <cell r="R296">
            <v>142.69999999999999</v>
          </cell>
          <cell r="S296">
            <v>50</v>
          </cell>
          <cell r="T296" t="str">
            <v>ГКВО-9</v>
          </cell>
        </row>
        <row r="297">
          <cell r="A297" t="str">
            <v>KZ4CL1402A19</v>
          </cell>
          <cell r="B297" t="str">
            <v>31/12</v>
          </cell>
          <cell r="C297">
            <v>36570</v>
          </cell>
          <cell r="D297">
            <v>36936</v>
          </cell>
          <cell r="E297">
            <v>364</v>
          </cell>
          <cell r="F297">
            <v>98.78</v>
          </cell>
          <cell r="G297">
            <v>98.11</v>
          </cell>
          <cell r="H297">
            <v>16.055881757440801</v>
          </cell>
          <cell r="I297">
            <v>500000000</v>
          </cell>
          <cell r="J297">
            <v>6848571</v>
          </cell>
          <cell r="K297">
            <v>676482093.23000002</v>
          </cell>
          <cell r="L297">
            <v>6848571</v>
          </cell>
          <cell r="M297">
            <v>676482093.23000002</v>
          </cell>
          <cell r="N297">
            <v>90.197612430666695</v>
          </cell>
          <cell r="O297">
            <v>7</v>
          </cell>
          <cell r="P297">
            <v>100</v>
          </cell>
          <cell r="S297">
            <v>50</v>
          </cell>
          <cell r="T297" t="str">
            <v>ГКО-12</v>
          </cell>
        </row>
        <row r="298">
          <cell r="A298" t="str">
            <v>KZ4CL1502A18</v>
          </cell>
          <cell r="B298" t="str">
            <v>5/12B</v>
          </cell>
          <cell r="C298">
            <v>36571</v>
          </cell>
          <cell r="D298">
            <v>36937</v>
          </cell>
          <cell r="E298">
            <v>366</v>
          </cell>
          <cell r="F298">
            <v>90.85</v>
          </cell>
          <cell r="G298">
            <v>90.85</v>
          </cell>
          <cell r="H298">
            <v>10.071546505228399</v>
          </cell>
          <cell r="I298">
            <v>4000000</v>
          </cell>
          <cell r="J298">
            <v>141791</v>
          </cell>
          <cell r="K298">
            <v>12831604.6</v>
          </cell>
          <cell r="L298">
            <v>86566</v>
          </cell>
          <cell r="M298">
            <v>7864521.0999999996</v>
          </cell>
          <cell r="N298">
            <v>320.79011500000001</v>
          </cell>
          <cell r="O298">
            <v>12</v>
          </cell>
          <cell r="P298">
            <v>100</v>
          </cell>
          <cell r="Q298">
            <v>139.85</v>
          </cell>
          <cell r="R298">
            <v>145.25</v>
          </cell>
          <cell r="S298">
            <v>50</v>
          </cell>
          <cell r="T298" t="str">
            <v>ГКВО-12</v>
          </cell>
        </row>
        <row r="299">
          <cell r="A299" t="str">
            <v>KZ43L1905A01</v>
          </cell>
          <cell r="B299" t="str">
            <v>260/3</v>
          </cell>
          <cell r="C299">
            <v>36573</v>
          </cell>
          <cell r="D299">
            <v>36665</v>
          </cell>
          <cell r="E299">
            <v>92</v>
          </cell>
          <cell r="F299">
            <v>96.28</v>
          </cell>
          <cell r="G299">
            <v>96.28</v>
          </cell>
          <cell r="H299">
            <v>15.454923140839201</v>
          </cell>
          <cell r="I299">
            <v>200000000</v>
          </cell>
          <cell r="J299">
            <v>17258493</v>
          </cell>
          <cell r="K299">
            <v>1660260826.5599999</v>
          </cell>
          <cell r="L299">
            <v>2077274</v>
          </cell>
          <cell r="M299">
            <v>199999940.72</v>
          </cell>
          <cell r="N299">
            <v>830.13041327999997</v>
          </cell>
          <cell r="O299">
            <v>14</v>
          </cell>
          <cell r="P299">
            <v>100</v>
          </cell>
          <cell r="Q299">
            <v>30</v>
          </cell>
          <cell r="R299">
            <v>50</v>
          </cell>
          <cell r="S299">
            <v>50</v>
          </cell>
          <cell r="T299" t="str">
            <v>ГКО-3</v>
          </cell>
        </row>
        <row r="300">
          <cell r="A300" t="str">
            <v>KZ97K0704A02</v>
          </cell>
          <cell r="B300" t="str">
            <v>371/n</v>
          </cell>
          <cell r="C300">
            <v>36573</v>
          </cell>
          <cell r="D300">
            <v>36623</v>
          </cell>
          <cell r="E300">
            <v>49</v>
          </cell>
          <cell r="F300">
            <v>98.25</v>
          </cell>
          <cell r="G300">
            <v>98.25</v>
          </cell>
          <cell r="H300">
            <v>13.2315521628499</v>
          </cell>
          <cell r="I300">
            <v>300000000</v>
          </cell>
          <cell r="J300">
            <v>7149623</v>
          </cell>
          <cell r="K300">
            <v>702168398.88999999</v>
          </cell>
          <cell r="L300">
            <v>4639380</v>
          </cell>
          <cell r="M300">
            <v>455819085</v>
          </cell>
          <cell r="N300">
            <v>234.056132963333</v>
          </cell>
          <cell r="O300">
            <v>12</v>
          </cell>
          <cell r="P300">
            <v>100</v>
          </cell>
          <cell r="Q300">
            <v>50</v>
          </cell>
          <cell r="R300">
            <v>25</v>
          </cell>
          <cell r="S300">
            <v>60</v>
          </cell>
          <cell r="T300" t="str">
            <v>Ноты-49</v>
          </cell>
        </row>
        <row r="301">
          <cell r="A301" t="str">
            <v>KZ46L2408A08</v>
          </cell>
          <cell r="B301" t="str">
            <v>124/6</v>
          </cell>
          <cell r="C301">
            <v>36577</v>
          </cell>
          <cell r="D301">
            <v>36762</v>
          </cell>
          <cell r="E301">
            <v>185</v>
          </cell>
          <cell r="F301">
            <v>92.23</v>
          </cell>
          <cell r="G301">
            <v>92.23</v>
          </cell>
          <cell r="H301">
            <v>16.849181394340199</v>
          </cell>
          <cell r="I301">
            <v>500000000</v>
          </cell>
          <cell r="J301">
            <v>13552352</v>
          </cell>
          <cell r="K301">
            <v>1248435295.5599999</v>
          </cell>
          <cell r="L301">
            <v>7788927</v>
          </cell>
          <cell r="M301">
            <v>718372737.21000004</v>
          </cell>
          <cell r="N301">
            <v>249.68705911199999</v>
          </cell>
          <cell r="O301">
            <v>12</v>
          </cell>
          <cell r="P301">
            <v>100</v>
          </cell>
          <cell r="S301">
            <v>50</v>
          </cell>
          <cell r="T301" t="str">
            <v>ГКО-6</v>
          </cell>
        </row>
        <row r="302">
          <cell r="A302" t="str">
            <v>KZ4CL2202A19</v>
          </cell>
          <cell r="B302" t="str">
            <v>32/12</v>
          </cell>
          <cell r="C302">
            <v>36578</v>
          </cell>
          <cell r="D302">
            <v>36944</v>
          </cell>
          <cell r="E302">
            <v>366</v>
          </cell>
          <cell r="F302">
            <v>84.76</v>
          </cell>
          <cell r="G302">
            <v>84.75</v>
          </cell>
          <cell r="H302">
            <v>17.980179329872598</v>
          </cell>
          <cell r="I302">
            <v>500000000</v>
          </cell>
          <cell r="J302">
            <v>2767826</v>
          </cell>
          <cell r="K302">
            <v>232622595.00999999</v>
          </cell>
          <cell r="L302">
            <v>1717801</v>
          </cell>
          <cell r="M302">
            <v>145598312.75999999</v>
          </cell>
          <cell r="N302">
            <v>46.524519001999998</v>
          </cell>
          <cell r="O302">
            <v>8</v>
          </cell>
          <cell r="P302">
            <v>100</v>
          </cell>
          <cell r="S302">
            <v>50</v>
          </cell>
          <cell r="T302" t="str">
            <v>ГКО-12</v>
          </cell>
        </row>
        <row r="303">
          <cell r="A303" t="str">
            <v>KZ4CL2302A18</v>
          </cell>
          <cell r="B303" t="str">
            <v>33/12</v>
          </cell>
          <cell r="C303">
            <v>36580</v>
          </cell>
          <cell r="D303">
            <v>36973</v>
          </cell>
          <cell r="E303">
            <v>364</v>
          </cell>
          <cell r="F303">
            <v>86.51</v>
          </cell>
          <cell r="G303">
            <v>86.25</v>
          </cell>
          <cell r="H303">
            <v>15.593572997341299</v>
          </cell>
          <cell r="I303">
            <v>500000000</v>
          </cell>
          <cell r="J303">
            <v>14121506</v>
          </cell>
          <cell r="K303">
            <v>1202873129.22</v>
          </cell>
          <cell r="L303">
            <v>6935441</v>
          </cell>
          <cell r="M303">
            <v>599999979.63999999</v>
          </cell>
          <cell r="N303">
            <v>200.47885486999999</v>
          </cell>
          <cell r="O303">
            <v>10</v>
          </cell>
          <cell r="P303">
            <v>100</v>
          </cell>
          <cell r="Q303">
            <v>50</v>
          </cell>
          <cell r="R303">
            <v>50</v>
          </cell>
          <cell r="S303">
            <v>50</v>
          </cell>
          <cell r="T303" t="str">
            <v>ГКО-12</v>
          </cell>
        </row>
        <row r="304">
          <cell r="A304" t="str">
            <v>KZ98K2104A03</v>
          </cell>
          <cell r="B304" t="str">
            <v>372/n</v>
          </cell>
          <cell r="C304">
            <v>36580</v>
          </cell>
          <cell r="D304">
            <v>36637</v>
          </cell>
          <cell r="E304">
            <v>56</v>
          </cell>
          <cell r="F304">
            <v>98.02</v>
          </cell>
          <cell r="G304">
            <v>98.02</v>
          </cell>
          <cell r="H304">
            <v>13.129973474801099</v>
          </cell>
          <cell r="I304">
            <v>300000000</v>
          </cell>
          <cell r="J304">
            <v>9019245</v>
          </cell>
          <cell r="K304">
            <v>883002351.58000004</v>
          </cell>
          <cell r="L304">
            <v>3192745</v>
          </cell>
          <cell r="M304">
            <v>312952864.89999998</v>
          </cell>
          <cell r="N304">
            <v>294.33411719333299</v>
          </cell>
          <cell r="O304">
            <v>12</v>
          </cell>
          <cell r="P304">
            <v>100</v>
          </cell>
          <cell r="Q304">
            <v>50</v>
          </cell>
          <cell r="R304">
            <v>25</v>
          </cell>
          <cell r="S304">
            <v>60</v>
          </cell>
          <cell r="T304" t="str">
            <v>Ноты-56</v>
          </cell>
        </row>
        <row r="305">
          <cell r="A305" t="str">
            <v>KZ33L3011A00</v>
          </cell>
          <cell r="B305" t="str">
            <v>1/9i</v>
          </cell>
          <cell r="C305">
            <v>36584</v>
          </cell>
          <cell r="D305">
            <v>36860</v>
          </cell>
          <cell r="E305">
            <v>273</v>
          </cell>
          <cell r="F305">
            <v>97.98</v>
          </cell>
          <cell r="G305">
            <v>97.95</v>
          </cell>
          <cell r="H305">
            <v>10.75</v>
          </cell>
          <cell r="I305">
            <v>300000000</v>
          </cell>
          <cell r="J305">
            <v>200500</v>
          </cell>
          <cell r="K305">
            <v>200500000</v>
          </cell>
          <cell r="L305">
            <v>30000</v>
          </cell>
          <cell r="M305">
            <v>30000000</v>
          </cell>
          <cell r="N305">
            <v>66.8333333333333</v>
          </cell>
          <cell r="O305">
            <v>5</v>
          </cell>
          <cell r="P305">
            <v>1000</v>
          </cell>
          <cell r="S305">
            <v>50</v>
          </cell>
          <cell r="T305" t="str">
            <v>ГИКО-9</v>
          </cell>
        </row>
        <row r="306">
          <cell r="A306" t="str">
            <v>KZ4CL0103A13</v>
          </cell>
          <cell r="B306" t="str">
            <v>34/12</v>
          </cell>
          <cell r="C306">
            <v>36585</v>
          </cell>
          <cell r="D306">
            <v>36951</v>
          </cell>
          <cell r="E306">
            <v>366</v>
          </cell>
          <cell r="F306">
            <v>84.76</v>
          </cell>
          <cell r="G306">
            <v>84.76</v>
          </cell>
          <cell r="H306">
            <v>17.980179329872598</v>
          </cell>
          <cell r="I306">
            <v>500000000</v>
          </cell>
          <cell r="J306">
            <v>3544757</v>
          </cell>
          <cell r="K306">
            <v>298922365.19</v>
          </cell>
          <cell r="L306">
            <v>1268000</v>
          </cell>
          <cell r="M306">
            <v>107475680</v>
          </cell>
          <cell r="N306">
            <v>59.784473038000002</v>
          </cell>
          <cell r="O306">
            <v>12</v>
          </cell>
          <cell r="P306">
            <v>100</v>
          </cell>
          <cell r="Q306">
            <v>30</v>
          </cell>
          <cell r="R306">
            <v>50</v>
          </cell>
          <cell r="S306">
            <v>50</v>
          </cell>
          <cell r="T306" t="str">
            <v>ГКО-12</v>
          </cell>
        </row>
        <row r="307">
          <cell r="A307" t="str">
            <v>KZ46L0109A04</v>
          </cell>
          <cell r="B307" t="str">
            <v>125/6</v>
          </cell>
          <cell r="C307">
            <v>36587</v>
          </cell>
          <cell r="D307">
            <v>36770</v>
          </cell>
          <cell r="E307">
            <v>183</v>
          </cell>
          <cell r="F307">
            <v>92.24</v>
          </cell>
          <cell r="G307">
            <v>92.24</v>
          </cell>
          <cell r="H307">
            <v>16.8256721595837</v>
          </cell>
          <cell r="I307">
            <v>500000000</v>
          </cell>
          <cell r="J307">
            <v>4260000</v>
          </cell>
          <cell r="K307">
            <v>391751600</v>
          </cell>
          <cell r="L307">
            <v>2900000</v>
          </cell>
          <cell r="M307">
            <v>267496000</v>
          </cell>
          <cell r="N307">
            <v>78.350319999999996</v>
          </cell>
          <cell r="O307">
            <v>7</v>
          </cell>
          <cell r="P307">
            <v>100</v>
          </cell>
          <cell r="Q307">
            <v>50</v>
          </cell>
          <cell r="R307">
            <v>25</v>
          </cell>
          <cell r="S307">
            <v>50</v>
          </cell>
          <cell r="T307" t="str">
            <v>ГКО-6</v>
          </cell>
        </row>
        <row r="308">
          <cell r="A308" t="str">
            <v>KZ96K1404A04</v>
          </cell>
          <cell r="B308" t="str">
            <v>373/n</v>
          </cell>
          <cell r="C308">
            <v>36587</v>
          </cell>
          <cell r="D308">
            <v>36630</v>
          </cell>
          <cell r="E308">
            <v>42</v>
          </cell>
          <cell r="F308">
            <v>98.52</v>
          </cell>
          <cell r="G308">
            <v>98.52</v>
          </cell>
          <cell r="H308">
            <v>13.019353092434701</v>
          </cell>
          <cell r="I308">
            <v>300000000</v>
          </cell>
          <cell r="J308">
            <v>18109328</v>
          </cell>
          <cell r="K308">
            <v>1783754751.79</v>
          </cell>
          <cell r="L308">
            <v>10962821</v>
          </cell>
          <cell r="M308">
            <v>1080057124.9200001</v>
          </cell>
          <cell r="N308">
            <v>594.58491726333295</v>
          </cell>
          <cell r="O308">
            <v>12</v>
          </cell>
          <cell r="P308">
            <v>100</v>
          </cell>
          <cell r="S308">
            <v>60</v>
          </cell>
          <cell r="T308" t="str">
            <v>Ноты-42</v>
          </cell>
        </row>
        <row r="309">
          <cell r="A309" t="str">
            <v>KZ97K2104A04</v>
          </cell>
          <cell r="B309" t="str">
            <v>374/n</v>
          </cell>
          <cell r="C309">
            <v>36588</v>
          </cell>
          <cell r="D309">
            <v>36637</v>
          </cell>
          <cell r="E309">
            <v>49</v>
          </cell>
          <cell r="F309">
            <v>98.26</v>
          </cell>
          <cell r="G309">
            <v>98.26</v>
          </cell>
          <cell r="H309">
            <v>13.154604402314501</v>
          </cell>
          <cell r="I309">
            <v>300000000</v>
          </cell>
          <cell r="J309">
            <v>3885333</v>
          </cell>
          <cell r="K309">
            <v>381685150.57999998</v>
          </cell>
          <cell r="L309">
            <v>2593333</v>
          </cell>
          <cell r="M309">
            <v>254820900.58000001</v>
          </cell>
          <cell r="N309">
            <v>127.228383526667</v>
          </cell>
          <cell r="O309">
            <v>9</v>
          </cell>
          <cell r="P309">
            <v>100</v>
          </cell>
          <cell r="S309">
            <v>60</v>
          </cell>
          <cell r="T309" t="str">
            <v>Ноты-49</v>
          </cell>
        </row>
        <row r="310">
          <cell r="A310" t="str">
            <v>KZ4CL0203A12</v>
          </cell>
          <cell r="B310" t="str">
            <v>6/12B</v>
          </cell>
          <cell r="C310">
            <v>36588</v>
          </cell>
          <cell r="D310">
            <v>36952</v>
          </cell>
          <cell r="E310">
            <v>366</v>
          </cell>
          <cell r="F310">
            <v>90.91</v>
          </cell>
          <cell r="G310">
            <v>90.91</v>
          </cell>
          <cell r="H310">
            <v>9.9989000109998898</v>
          </cell>
          <cell r="I310">
            <v>4000000</v>
          </cell>
          <cell r="J310">
            <v>278697</v>
          </cell>
          <cell r="K310">
            <v>25314062.09</v>
          </cell>
          <cell r="L310">
            <v>95828</v>
          </cell>
          <cell r="M310">
            <v>8711723.4800000004</v>
          </cell>
          <cell r="N310">
            <v>632.85155225000005</v>
          </cell>
          <cell r="O310">
            <v>13</v>
          </cell>
          <cell r="P310">
            <v>100</v>
          </cell>
          <cell r="Q310">
            <v>140.5</v>
          </cell>
          <cell r="R310">
            <v>145.30000000000001</v>
          </cell>
          <cell r="S310">
            <v>50</v>
          </cell>
          <cell r="T310" t="str">
            <v>ГКВО-12</v>
          </cell>
        </row>
        <row r="311">
          <cell r="A311" t="str">
            <v>KZ46L0709A08</v>
          </cell>
          <cell r="B311" t="str">
            <v>126/6</v>
          </cell>
          <cell r="C311">
            <v>36591</v>
          </cell>
          <cell r="D311">
            <v>36776</v>
          </cell>
          <cell r="E311">
            <v>185</v>
          </cell>
          <cell r="F311">
            <v>92.24</v>
          </cell>
          <cell r="G311">
            <v>92.24</v>
          </cell>
          <cell r="H311">
            <v>16.8256721595837</v>
          </cell>
          <cell r="I311">
            <v>500000000</v>
          </cell>
          <cell r="J311">
            <v>3764050</v>
          </cell>
          <cell r="K311">
            <v>346148842.5</v>
          </cell>
          <cell r="L311">
            <v>2050000</v>
          </cell>
          <cell r="M311">
            <v>189092000</v>
          </cell>
          <cell r="N311">
            <v>69.229768500000006</v>
          </cell>
          <cell r="O311">
            <v>8</v>
          </cell>
          <cell r="P311">
            <v>100</v>
          </cell>
          <cell r="Q311">
            <v>50</v>
          </cell>
          <cell r="R311">
            <v>25</v>
          </cell>
          <cell r="S311">
            <v>50</v>
          </cell>
          <cell r="T311" t="str">
            <v>ГКО-6</v>
          </cell>
        </row>
        <row r="312">
          <cell r="A312" t="str">
            <v>KZ4CL0803A16</v>
          </cell>
          <cell r="B312" t="str">
            <v>35/12</v>
          </cell>
          <cell r="C312">
            <v>36592</v>
          </cell>
          <cell r="D312">
            <v>36958</v>
          </cell>
          <cell r="E312">
            <v>366</v>
          </cell>
          <cell r="F312">
            <v>84.76</v>
          </cell>
          <cell r="G312">
            <v>84.76</v>
          </cell>
          <cell r="H312">
            <v>17.980179329872598</v>
          </cell>
          <cell r="I312">
            <v>500000000</v>
          </cell>
          <cell r="J312">
            <v>3397010</v>
          </cell>
          <cell r="K312">
            <v>285721530.30000001</v>
          </cell>
          <cell r="L312">
            <v>2270000</v>
          </cell>
          <cell r="M312">
            <v>192405200</v>
          </cell>
          <cell r="N312">
            <v>57.144306059999998</v>
          </cell>
          <cell r="O312">
            <v>5</v>
          </cell>
          <cell r="P312">
            <v>100</v>
          </cell>
          <cell r="S312">
            <v>50</v>
          </cell>
          <cell r="T312" t="str">
            <v>ГКО-12</v>
          </cell>
        </row>
        <row r="313">
          <cell r="A313" t="str">
            <v>KZ96K2004A06</v>
          </cell>
          <cell r="B313" t="str">
            <v>375/n</v>
          </cell>
          <cell r="C313">
            <v>36592</v>
          </cell>
          <cell r="D313">
            <v>36636</v>
          </cell>
          <cell r="E313">
            <v>42</v>
          </cell>
          <cell r="F313">
            <v>98.52</v>
          </cell>
          <cell r="G313">
            <v>98.52</v>
          </cell>
          <cell r="H313">
            <v>13.019353092434701</v>
          </cell>
          <cell r="I313">
            <v>300000000</v>
          </cell>
          <cell r="J313">
            <v>5211807</v>
          </cell>
          <cell r="K313">
            <v>513207407.79000002</v>
          </cell>
          <cell r="L313">
            <v>2791400</v>
          </cell>
          <cell r="M313">
            <v>275008722</v>
          </cell>
          <cell r="N313">
            <v>171.06913592999999</v>
          </cell>
          <cell r="O313">
            <v>8</v>
          </cell>
          <cell r="P313">
            <v>100</v>
          </cell>
          <cell r="Q313">
            <v>30</v>
          </cell>
          <cell r="R313">
            <v>50</v>
          </cell>
          <cell r="S313">
            <v>60</v>
          </cell>
          <cell r="T313" t="str">
            <v>Ноты-42</v>
          </cell>
        </row>
        <row r="314">
          <cell r="A314" t="str">
            <v>KZ99K1205A02</v>
          </cell>
          <cell r="B314" t="str">
            <v>376/n</v>
          </cell>
          <cell r="C314">
            <v>36594</v>
          </cell>
          <cell r="D314">
            <v>36658</v>
          </cell>
          <cell r="E314">
            <v>63</v>
          </cell>
          <cell r="F314">
            <v>97.77</v>
          </cell>
          <cell r="G314">
            <v>97.76</v>
          </cell>
          <cell r="H314">
            <v>13.178321002807101</v>
          </cell>
          <cell r="I314">
            <v>300000000</v>
          </cell>
          <cell r="J314">
            <v>7992140</v>
          </cell>
          <cell r="K314">
            <v>780669824.91999996</v>
          </cell>
          <cell r="L314">
            <v>5759829</v>
          </cell>
          <cell r="M314">
            <v>563133881.33000004</v>
          </cell>
          <cell r="N314">
            <v>260.22327497333299</v>
          </cell>
          <cell r="O314">
            <v>11</v>
          </cell>
          <cell r="P314">
            <v>100</v>
          </cell>
          <cell r="Q314">
            <v>50</v>
          </cell>
          <cell r="R314">
            <v>25</v>
          </cell>
          <cell r="S314">
            <v>60</v>
          </cell>
          <cell r="T314" t="str">
            <v>Ноты-63</v>
          </cell>
        </row>
        <row r="315">
          <cell r="A315" t="str">
            <v>KZ4CL0903A15</v>
          </cell>
          <cell r="B315" t="str">
            <v>7/12B</v>
          </cell>
          <cell r="C315">
            <v>36594</v>
          </cell>
          <cell r="D315">
            <v>36959</v>
          </cell>
          <cell r="E315">
            <v>365</v>
          </cell>
          <cell r="F315">
            <v>90.97</v>
          </cell>
          <cell r="G315">
            <v>90.97</v>
          </cell>
          <cell r="H315">
            <v>9.9263493459382204</v>
          </cell>
          <cell r="I315">
            <v>4000000</v>
          </cell>
          <cell r="J315">
            <v>203404</v>
          </cell>
          <cell r="K315">
            <v>18472834.879999999</v>
          </cell>
          <cell r="L315">
            <v>122404</v>
          </cell>
          <cell r="M315">
            <v>11135091.880000001</v>
          </cell>
          <cell r="N315">
            <v>461.82087200000001</v>
          </cell>
          <cell r="O315">
            <v>12</v>
          </cell>
          <cell r="P315">
            <v>100</v>
          </cell>
          <cell r="Q315">
            <v>141.05000000000001</v>
          </cell>
          <cell r="R315">
            <v>145.35</v>
          </cell>
          <cell r="S315">
            <v>50</v>
          </cell>
          <cell r="T315" t="str">
            <v>ГКВО-12</v>
          </cell>
        </row>
        <row r="316">
          <cell r="A316" t="str">
            <v>KZ46L0809A07</v>
          </cell>
          <cell r="B316" t="str">
            <v>127/6</v>
          </cell>
          <cell r="C316">
            <v>36595</v>
          </cell>
          <cell r="D316">
            <v>36777</v>
          </cell>
          <cell r="E316">
            <v>185</v>
          </cell>
          <cell r="F316">
            <v>98.1</v>
          </cell>
          <cell r="G316">
            <v>97.97</v>
          </cell>
          <cell r="H316">
            <v>12.5891946992865</v>
          </cell>
          <cell r="I316">
            <v>500000000</v>
          </cell>
          <cell r="J316">
            <v>16193671</v>
          </cell>
          <cell r="K316">
            <v>1581801439.3900001</v>
          </cell>
          <cell r="L316">
            <v>7715093</v>
          </cell>
          <cell r="M316">
            <v>756866422.58000004</v>
          </cell>
          <cell r="N316">
            <v>263.63357323166701</v>
          </cell>
          <cell r="O316">
            <v>10</v>
          </cell>
          <cell r="P316">
            <v>100</v>
          </cell>
          <cell r="S316">
            <v>50</v>
          </cell>
          <cell r="T316" t="str">
            <v>ГКО-6</v>
          </cell>
        </row>
        <row r="317">
          <cell r="A317" t="str">
            <v>KZ97K2804A07</v>
          </cell>
          <cell r="B317" t="str">
            <v>377/n</v>
          </cell>
          <cell r="C317">
            <v>36595</v>
          </cell>
          <cell r="D317">
            <v>36644</v>
          </cell>
          <cell r="E317">
            <v>49</v>
          </cell>
          <cell r="F317">
            <v>98.27</v>
          </cell>
          <cell r="G317">
            <v>98.27</v>
          </cell>
          <cell r="H317">
            <v>13.077672302257699</v>
          </cell>
          <cell r="I317">
            <v>300000000</v>
          </cell>
          <cell r="J317">
            <v>10821967</v>
          </cell>
          <cell r="K317">
            <v>1053329872.67</v>
          </cell>
          <cell r="L317">
            <v>5846344</v>
          </cell>
          <cell r="M317">
            <v>574520434.27999997</v>
          </cell>
          <cell r="N317">
            <v>351.10995755666698</v>
          </cell>
          <cell r="O317">
            <v>14</v>
          </cell>
          <cell r="P317">
            <v>100</v>
          </cell>
          <cell r="Q317">
            <v>50</v>
          </cell>
          <cell r="R317">
            <v>50</v>
          </cell>
          <cell r="S317">
            <v>60</v>
          </cell>
          <cell r="T317" t="str">
            <v>Ноты-49</v>
          </cell>
        </row>
        <row r="318">
          <cell r="A318" t="str">
            <v>KZ46L1409A09</v>
          </cell>
          <cell r="B318" t="str">
            <v>128/6</v>
          </cell>
          <cell r="C318">
            <v>36598</v>
          </cell>
          <cell r="D318">
            <v>36783</v>
          </cell>
          <cell r="E318">
            <v>185</v>
          </cell>
          <cell r="F318">
            <v>92.24</v>
          </cell>
          <cell r="G318">
            <v>92.24</v>
          </cell>
          <cell r="H318">
            <v>16.8256721595837</v>
          </cell>
          <cell r="I318">
            <v>500000000</v>
          </cell>
          <cell r="J318">
            <v>4198149</v>
          </cell>
          <cell r="K318">
            <v>386553221.25999999</v>
          </cell>
          <cell r="L318">
            <v>2006644</v>
          </cell>
          <cell r="M318">
            <v>185092842.56</v>
          </cell>
          <cell r="N318">
            <v>77.310644252000003</v>
          </cell>
          <cell r="O318">
            <v>11</v>
          </cell>
          <cell r="P318">
            <v>100</v>
          </cell>
          <cell r="Q318">
            <v>50</v>
          </cell>
          <cell r="R318">
            <v>25</v>
          </cell>
          <cell r="S318">
            <v>50</v>
          </cell>
          <cell r="T318" t="str">
            <v>ГКО-6</v>
          </cell>
        </row>
        <row r="319">
          <cell r="A319" t="str">
            <v>KZ4CL1503A17</v>
          </cell>
          <cell r="B319" t="str">
            <v>36/12</v>
          </cell>
          <cell r="C319">
            <v>36599</v>
          </cell>
          <cell r="D319">
            <v>36965</v>
          </cell>
          <cell r="E319">
            <v>366</v>
          </cell>
          <cell r="F319">
            <v>98.16</v>
          </cell>
          <cell r="G319">
            <v>98.12</v>
          </cell>
          <cell r="H319">
            <v>12.184189079054599</v>
          </cell>
          <cell r="I319">
            <v>500000000</v>
          </cell>
          <cell r="J319">
            <v>15736309</v>
          </cell>
          <cell r="K319">
            <v>1541639210.25</v>
          </cell>
          <cell r="L319">
            <v>4074872</v>
          </cell>
          <cell r="M319">
            <v>400000023.16000003</v>
          </cell>
          <cell r="N319">
            <v>385.40980256249998</v>
          </cell>
          <cell r="O319">
            <v>12</v>
          </cell>
          <cell r="P319">
            <v>100</v>
          </cell>
          <cell r="S319">
            <v>50</v>
          </cell>
          <cell r="T319" t="str">
            <v>ГКО-12</v>
          </cell>
        </row>
        <row r="320">
          <cell r="A320" t="str">
            <v>KZ97K0405A04</v>
          </cell>
          <cell r="B320" t="str">
            <v>378/n</v>
          </cell>
          <cell r="C320">
            <v>36599</v>
          </cell>
          <cell r="D320">
            <v>36650</v>
          </cell>
          <cell r="E320">
            <v>49</v>
          </cell>
          <cell r="F320">
            <v>98.27</v>
          </cell>
          <cell r="G320">
            <v>98.27</v>
          </cell>
          <cell r="H320">
            <v>13.077672302257699</v>
          </cell>
          <cell r="I320">
            <v>300000000</v>
          </cell>
          <cell r="J320">
            <v>3015243</v>
          </cell>
          <cell r="K320">
            <v>296003674.07999998</v>
          </cell>
          <cell r="L320">
            <v>2595000</v>
          </cell>
          <cell r="M320">
            <v>255010650</v>
          </cell>
          <cell r="N320">
            <v>98.667891359999999</v>
          </cell>
          <cell r="O320">
            <v>7</v>
          </cell>
          <cell r="P320">
            <v>100</v>
          </cell>
          <cell r="S320">
            <v>60</v>
          </cell>
          <cell r="T320" t="str">
            <v>Ноты-49</v>
          </cell>
        </row>
        <row r="321">
          <cell r="A321" t="str">
            <v>KZ96K2704A09</v>
          </cell>
          <cell r="B321" t="str">
            <v>379/n</v>
          </cell>
          <cell r="C321">
            <v>36600</v>
          </cell>
          <cell r="D321">
            <v>36643</v>
          </cell>
          <cell r="E321">
            <v>42</v>
          </cell>
          <cell r="F321">
            <v>98.53</v>
          </cell>
          <cell r="G321">
            <v>98.53</v>
          </cell>
          <cell r="H321">
            <v>12.9300720592713</v>
          </cell>
          <cell r="I321">
            <v>300000000</v>
          </cell>
          <cell r="J321">
            <v>5062461</v>
          </cell>
          <cell r="K321">
            <v>498451096.25</v>
          </cell>
          <cell r="L321">
            <v>2502218</v>
          </cell>
          <cell r="M321">
            <v>246543539.53999999</v>
          </cell>
          <cell r="N321">
            <v>166.150365416667</v>
          </cell>
          <cell r="O321">
            <v>11</v>
          </cell>
          <cell r="P321">
            <v>100</v>
          </cell>
          <cell r="Q321">
            <v>30</v>
          </cell>
          <cell r="R321">
            <v>50</v>
          </cell>
          <cell r="S321">
            <v>60</v>
          </cell>
          <cell r="T321" t="str">
            <v>Ноты-42</v>
          </cell>
        </row>
        <row r="322">
          <cell r="A322" t="str">
            <v>KZ43L1606A03</v>
          </cell>
          <cell r="B322" t="str">
            <v>261/3</v>
          </cell>
          <cell r="C322">
            <v>36601</v>
          </cell>
          <cell r="D322">
            <v>36693</v>
          </cell>
          <cell r="E322">
            <v>92</v>
          </cell>
          <cell r="F322">
            <v>96.36</v>
          </cell>
          <cell r="G322">
            <v>96.36</v>
          </cell>
          <cell r="H322">
            <v>15.1100041511</v>
          </cell>
          <cell r="I322">
            <v>300000000</v>
          </cell>
          <cell r="J322">
            <v>8005456</v>
          </cell>
          <cell r="K322">
            <v>770621950.15999997</v>
          </cell>
          <cell r="L322">
            <v>4189356</v>
          </cell>
          <cell r="M322">
            <v>403686344.16000003</v>
          </cell>
          <cell r="N322">
            <v>256.87398338666702</v>
          </cell>
          <cell r="O322">
            <v>12</v>
          </cell>
          <cell r="P322">
            <v>100</v>
          </cell>
          <cell r="Q322">
            <v>50</v>
          </cell>
          <cell r="R322">
            <v>25</v>
          </cell>
          <cell r="S322">
            <v>60</v>
          </cell>
          <cell r="T322" t="str">
            <v>ГКО-3</v>
          </cell>
        </row>
        <row r="323">
          <cell r="A323" t="str">
            <v>KZ46L1509A08</v>
          </cell>
          <cell r="B323" t="str">
            <v>129/6</v>
          </cell>
          <cell r="C323">
            <v>36602</v>
          </cell>
          <cell r="D323">
            <v>36784</v>
          </cell>
          <cell r="E323">
            <v>182</v>
          </cell>
          <cell r="F323">
            <v>98.2</v>
          </cell>
          <cell r="G323">
            <v>98.11</v>
          </cell>
          <cell r="H323">
            <v>11.9144602851324</v>
          </cell>
          <cell r="I323">
            <v>500000000</v>
          </cell>
          <cell r="J323">
            <v>12223658</v>
          </cell>
          <cell r="K323">
            <v>1198043551.0999999</v>
          </cell>
          <cell r="L323">
            <v>6113062</v>
          </cell>
          <cell r="M323">
            <v>600290168.09000003</v>
          </cell>
          <cell r="N323">
            <v>599.02177555000003</v>
          </cell>
          <cell r="O323">
            <v>10</v>
          </cell>
          <cell r="P323">
            <v>100</v>
          </cell>
          <cell r="S323">
            <v>60</v>
          </cell>
          <cell r="T323" t="str">
            <v>ГКО-6</v>
          </cell>
        </row>
        <row r="324">
          <cell r="A324" t="str">
            <v>KZ99K1905A05</v>
          </cell>
          <cell r="B324" t="str">
            <v>380/n</v>
          </cell>
          <cell r="C324">
            <v>36602</v>
          </cell>
          <cell r="D324">
            <v>36665</v>
          </cell>
          <cell r="E324">
            <v>63</v>
          </cell>
          <cell r="F324">
            <v>97.77</v>
          </cell>
          <cell r="G324">
            <v>97.77</v>
          </cell>
          <cell r="H324">
            <v>13.178321002807101</v>
          </cell>
          <cell r="I324">
            <v>300000000</v>
          </cell>
          <cell r="J324">
            <v>1216619</v>
          </cell>
          <cell r="K324">
            <v>118738253.98999999</v>
          </cell>
          <cell r="L324">
            <v>1036308</v>
          </cell>
          <cell r="M324">
            <v>101319833.16</v>
          </cell>
          <cell r="N324">
            <v>39.579417996666699</v>
          </cell>
          <cell r="O324">
            <v>9</v>
          </cell>
          <cell r="P324">
            <v>100</v>
          </cell>
          <cell r="S324">
            <v>60</v>
          </cell>
          <cell r="T324" t="str">
            <v>Ноты-63</v>
          </cell>
        </row>
        <row r="325">
          <cell r="A325" t="str">
            <v>KZ46L2109A00</v>
          </cell>
          <cell r="B325" t="str">
            <v>130/6</v>
          </cell>
          <cell r="C325">
            <v>36605</v>
          </cell>
          <cell r="D325">
            <v>36790</v>
          </cell>
          <cell r="E325">
            <v>185</v>
          </cell>
          <cell r="F325">
            <v>92.24</v>
          </cell>
          <cell r="G325">
            <v>92.24</v>
          </cell>
          <cell r="H325">
            <v>16.8256721595837</v>
          </cell>
          <cell r="I325">
            <v>500000000</v>
          </cell>
          <cell r="J325">
            <v>3645200</v>
          </cell>
          <cell r="K325">
            <v>331643345.5</v>
          </cell>
          <cell r="L325">
            <v>1284130</v>
          </cell>
          <cell r="M325">
            <v>118453571.84999999</v>
          </cell>
          <cell r="N325">
            <v>66.328669099999999</v>
          </cell>
          <cell r="O325">
            <v>8</v>
          </cell>
          <cell r="P325">
            <v>100</v>
          </cell>
          <cell r="Q325">
            <v>50</v>
          </cell>
          <cell r="R325">
            <v>100</v>
          </cell>
          <cell r="S325">
            <v>50</v>
          </cell>
          <cell r="T325" t="str">
            <v>ГКО-6</v>
          </cell>
        </row>
        <row r="326">
          <cell r="A326" t="str">
            <v>KZ4CL2203A18</v>
          </cell>
          <cell r="B326" t="str">
            <v>37/12</v>
          </cell>
          <cell r="C326">
            <v>36606</v>
          </cell>
          <cell r="D326">
            <v>36972</v>
          </cell>
          <cell r="E326">
            <v>366</v>
          </cell>
          <cell r="F326">
            <v>97.03</v>
          </cell>
          <cell r="G326">
            <v>96.98</v>
          </cell>
          <cell r="H326">
            <v>12.2436359888694</v>
          </cell>
          <cell r="I326">
            <v>500000000</v>
          </cell>
          <cell r="J326">
            <v>22206510</v>
          </cell>
          <cell r="K326">
            <v>2149281617.71</v>
          </cell>
          <cell r="L326">
            <v>7729493</v>
          </cell>
          <cell r="M326">
            <v>750000106.42999995</v>
          </cell>
          <cell r="N326">
            <v>286.57088236133302</v>
          </cell>
          <cell r="O326">
            <v>10</v>
          </cell>
          <cell r="P326">
            <v>100</v>
          </cell>
          <cell r="Q326">
            <v>50</v>
          </cell>
          <cell r="R326">
            <v>100</v>
          </cell>
          <cell r="S326">
            <v>50</v>
          </cell>
          <cell r="T326" t="str">
            <v>ГКО-12</v>
          </cell>
        </row>
        <row r="327">
          <cell r="A327" t="str">
            <v>KZ95K2704A00</v>
          </cell>
          <cell r="B327" t="str">
            <v>381/n</v>
          </cell>
          <cell r="C327">
            <v>36606</v>
          </cell>
          <cell r="D327">
            <v>36643</v>
          </cell>
          <cell r="E327">
            <v>35</v>
          </cell>
          <cell r="F327">
            <v>98.88</v>
          </cell>
          <cell r="G327">
            <v>98.85</v>
          </cell>
          <cell r="H327">
            <v>11.779935275081</v>
          </cell>
          <cell r="I327">
            <v>300000000</v>
          </cell>
          <cell r="J327">
            <v>14141084</v>
          </cell>
          <cell r="K327">
            <v>1396400160.6099999</v>
          </cell>
          <cell r="L327">
            <v>2550299</v>
          </cell>
          <cell r="M327">
            <v>252164051.25</v>
          </cell>
          <cell r="N327">
            <v>698.20008030500003</v>
          </cell>
          <cell r="O327">
            <v>10</v>
          </cell>
          <cell r="P327">
            <v>100</v>
          </cell>
          <cell r="S327">
            <v>60</v>
          </cell>
          <cell r="T327" t="str">
            <v>Ноты-35</v>
          </cell>
        </row>
        <row r="328">
          <cell r="A328" t="str">
            <v>KZ46L2209A09</v>
          </cell>
          <cell r="B328" t="str">
            <v>131/6</v>
          </cell>
          <cell r="C328">
            <v>36609</v>
          </cell>
          <cell r="D328">
            <v>36791</v>
          </cell>
          <cell r="E328">
            <v>182</v>
          </cell>
          <cell r="F328">
            <v>92.24</v>
          </cell>
          <cell r="G328">
            <v>92.24</v>
          </cell>
          <cell r="H328">
            <v>16.8256721595837</v>
          </cell>
          <cell r="I328">
            <v>500000000</v>
          </cell>
          <cell r="J328">
            <v>3315000</v>
          </cell>
          <cell r="K328">
            <v>299540360</v>
          </cell>
          <cell r="L328">
            <v>2105000</v>
          </cell>
          <cell r="M328">
            <v>194165200</v>
          </cell>
          <cell r="N328">
            <v>59.908071999999997</v>
          </cell>
          <cell r="O328">
            <v>10</v>
          </cell>
          <cell r="P328">
            <v>100</v>
          </cell>
          <cell r="S328">
            <v>50</v>
          </cell>
          <cell r="T328" t="str">
            <v>ГКО-6</v>
          </cell>
        </row>
        <row r="329">
          <cell r="A329" t="str">
            <v>KZ96K0505A04</v>
          </cell>
          <cell r="B329" t="str">
            <v>382/n</v>
          </cell>
          <cell r="C329">
            <v>36609</v>
          </cell>
          <cell r="D329">
            <v>36651</v>
          </cell>
          <cell r="E329">
            <v>42</v>
          </cell>
          <cell r="F329">
            <v>98.53</v>
          </cell>
          <cell r="G329">
            <v>98.53</v>
          </cell>
          <cell r="H329">
            <v>12.9300720592713</v>
          </cell>
          <cell r="I329">
            <v>300000000</v>
          </cell>
          <cell r="J329">
            <v>8455971</v>
          </cell>
          <cell r="K329">
            <v>833022448.02999997</v>
          </cell>
          <cell r="L329">
            <v>6775971</v>
          </cell>
          <cell r="M329">
            <v>667636422.63</v>
          </cell>
          <cell r="N329">
            <v>277.674149343333</v>
          </cell>
          <cell r="O329">
            <v>11</v>
          </cell>
          <cell r="P329">
            <v>100</v>
          </cell>
          <cell r="Q329">
            <v>30</v>
          </cell>
          <cell r="R329">
            <v>100</v>
          </cell>
          <cell r="S329">
            <v>60</v>
          </cell>
          <cell r="T329" t="str">
            <v>Ноты-42</v>
          </cell>
        </row>
        <row r="330">
          <cell r="A330" t="str">
            <v>KZ46L2809A03</v>
          </cell>
          <cell r="B330" t="str">
            <v>132/6</v>
          </cell>
          <cell r="C330">
            <v>36612</v>
          </cell>
          <cell r="D330">
            <v>36797</v>
          </cell>
          <cell r="E330">
            <v>185</v>
          </cell>
          <cell r="F330">
            <v>92.24</v>
          </cell>
          <cell r="G330">
            <v>92.24</v>
          </cell>
          <cell r="H330">
            <v>16.8256721595837</v>
          </cell>
          <cell r="I330">
            <v>500000000</v>
          </cell>
          <cell r="J330">
            <v>3616796</v>
          </cell>
          <cell r="K330">
            <v>333322549.68000001</v>
          </cell>
          <cell r="L330">
            <v>3096796</v>
          </cell>
          <cell r="M330">
            <v>285648463.04000002</v>
          </cell>
          <cell r="N330">
            <v>66.664509936000002</v>
          </cell>
          <cell r="O330">
            <v>11</v>
          </cell>
          <cell r="P330">
            <v>100</v>
          </cell>
          <cell r="Q330">
            <v>50</v>
          </cell>
          <cell r="R330">
            <v>100</v>
          </cell>
          <cell r="S330">
            <v>50</v>
          </cell>
          <cell r="T330" t="str">
            <v>ГКО-6</v>
          </cell>
        </row>
        <row r="331">
          <cell r="A331" t="str">
            <v>KZ4CL2903A11</v>
          </cell>
          <cell r="B331" t="str">
            <v>38/12</v>
          </cell>
          <cell r="C331">
            <v>36613</v>
          </cell>
          <cell r="D331">
            <v>36979</v>
          </cell>
          <cell r="E331">
            <v>366</v>
          </cell>
          <cell r="F331">
            <v>99.09</v>
          </cell>
          <cell r="G331">
            <v>99.07</v>
          </cell>
          <cell r="H331">
            <v>11.938641638914101</v>
          </cell>
          <cell r="I331">
            <v>500000000</v>
          </cell>
          <cell r="J331">
            <v>7953407</v>
          </cell>
          <cell r="K331">
            <v>787765277.75999999</v>
          </cell>
          <cell r="L331">
            <v>2785577</v>
          </cell>
          <cell r="M331">
            <v>276022373.66000003</v>
          </cell>
          <cell r="N331">
            <v>157.55305555199999</v>
          </cell>
          <cell r="O331">
            <v>8</v>
          </cell>
          <cell r="P331">
            <v>100</v>
          </cell>
          <cell r="S331">
            <v>50</v>
          </cell>
          <cell r="T331" t="str">
            <v>ГКО-12</v>
          </cell>
        </row>
        <row r="332">
          <cell r="A332" t="str">
            <v>KZ96K1105A06</v>
          </cell>
          <cell r="B332" t="str">
            <v>383/n</v>
          </cell>
          <cell r="C332">
            <v>36614</v>
          </cell>
          <cell r="D332">
            <v>36657</v>
          </cell>
          <cell r="E332">
            <v>42</v>
          </cell>
          <cell r="F332">
            <v>99.35</v>
          </cell>
          <cell r="G332">
            <v>99.33</v>
          </cell>
          <cell r="H332">
            <v>11.3403791310184</v>
          </cell>
          <cell r="I332">
            <v>300000000</v>
          </cell>
          <cell r="J332">
            <v>10559951</v>
          </cell>
          <cell r="K332">
            <v>1048252585.02</v>
          </cell>
          <cell r="L332">
            <v>1400003</v>
          </cell>
          <cell r="M332">
            <v>139089534.55000001</v>
          </cell>
          <cell r="N332">
            <v>209.65051700399999</v>
          </cell>
          <cell r="O332">
            <v>11</v>
          </cell>
          <cell r="P332">
            <v>100</v>
          </cell>
          <cell r="S332">
            <v>60</v>
          </cell>
          <cell r="T332" t="str">
            <v>Ноты-42</v>
          </cell>
        </row>
        <row r="333">
          <cell r="A333" t="str">
            <v>KZ46L2909A02</v>
          </cell>
          <cell r="B333" t="str">
            <v>29/6B</v>
          </cell>
          <cell r="C333">
            <v>36615</v>
          </cell>
          <cell r="D333">
            <v>36798</v>
          </cell>
          <cell r="E333">
            <v>182</v>
          </cell>
          <cell r="F333">
            <v>95.37</v>
          </cell>
          <cell r="G333">
            <v>95.37</v>
          </cell>
          <cell r="H333">
            <v>9.7095522701058901</v>
          </cell>
          <cell r="I333">
            <v>4000000</v>
          </cell>
          <cell r="J333">
            <v>140119</v>
          </cell>
          <cell r="K333">
            <v>13349422.33</v>
          </cell>
          <cell r="L333">
            <v>123319</v>
          </cell>
          <cell r="M333">
            <v>11760933.029999999</v>
          </cell>
          <cell r="N333">
            <v>333.73555825</v>
          </cell>
          <cell r="O333">
            <v>11</v>
          </cell>
          <cell r="P333">
            <v>100</v>
          </cell>
          <cell r="Q333">
            <v>141.80000000000001</v>
          </cell>
          <cell r="R333">
            <v>142.75</v>
          </cell>
          <cell r="S333">
            <v>50</v>
          </cell>
          <cell r="T333" t="str">
            <v>ГКВО-6</v>
          </cell>
        </row>
        <row r="334">
          <cell r="A334" t="str">
            <v>KZ98K2605A07</v>
          </cell>
          <cell r="B334" t="str">
            <v>384/n</v>
          </cell>
          <cell r="C334">
            <v>36615</v>
          </cell>
          <cell r="D334">
            <v>36672</v>
          </cell>
          <cell r="E334">
            <v>56</v>
          </cell>
          <cell r="F334">
            <v>98.02</v>
          </cell>
          <cell r="G334">
            <v>98.02</v>
          </cell>
          <cell r="H334">
            <v>13.129973474801099</v>
          </cell>
          <cell r="I334">
            <v>300000000</v>
          </cell>
          <cell r="J334">
            <v>3762266</v>
          </cell>
          <cell r="K334">
            <v>368486737.06</v>
          </cell>
          <cell r="L334">
            <v>1619990</v>
          </cell>
          <cell r="M334">
            <v>158792199.5</v>
          </cell>
          <cell r="N334">
            <v>122.828912353333</v>
          </cell>
          <cell r="O334">
            <v>10</v>
          </cell>
          <cell r="P334">
            <v>100</v>
          </cell>
          <cell r="Q334">
            <v>50</v>
          </cell>
          <cell r="R334">
            <v>100</v>
          </cell>
          <cell r="S334">
            <v>60</v>
          </cell>
          <cell r="T334" t="str">
            <v>Ноты-56</v>
          </cell>
        </row>
        <row r="335">
          <cell r="A335" t="str">
            <v>KZ8SK2804A02</v>
          </cell>
          <cell r="B335" t="str">
            <v>385/n</v>
          </cell>
          <cell r="C335">
            <v>36616</v>
          </cell>
          <cell r="D335">
            <v>36644</v>
          </cell>
          <cell r="E335">
            <v>28</v>
          </cell>
          <cell r="F335">
            <v>99.03</v>
          </cell>
          <cell r="G335">
            <v>99.03</v>
          </cell>
          <cell r="H335">
            <v>12.733515096435401</v>
          </cell>
          <cell r="I335">
            <v>300000000</v>
          </cell>
          <cell r="J335">
            <v>1539839</v>
          </cell>
          <cell r="K335">
            <v>152372430.37</v>
          </cell>
          <cell r="L335">
            <v>485239</v>
          </cell>
          <cell r="M335">
            <v>48053218.170000002</v>
          </cell>
          <cell r="N335">
            <v>50.790810123333301</v>
          </cell>
          <cell r="O335">
            <v>8</v>
          </cell>
          <cell r="P335">
            <v>100</v>
          </cell>
          <cell r="S335">
            <v>60</v>
          </cell>
          <cell r="T335" t="str">
            <v>Ноты-28</v>
          </cell>
        </row>
        <row r="336">
          <cell r="A336" t="str">
            <v>KZ46L0510A07</v>
          </cell>
          <cell r="B336" t="str">
            <v>133/6</v>
          </cell>
          <cell r="C336">
            <v>36619</v>
          </cell>
          <cell r="D336">
            <v>36804</v>
          </cell>
          <cell r="E336">
            <v>185</v>
          </cell>
          <cell r="F336">
            <v>92.24</v>
          </cell>
          <cell r="G336">
            <v>92.24</v>
          </cell>
          <cell r="H336">
            <v>16.8256721595837</v>
          </cell>
          <cell r="I336">
            <v>500000000</v>
          </cell>
          <cell r="J336">
            <v>1070764</v>
          </cell>
          <cell r="K336">
            <v>98532134.359999999</v>
          </cell>
          <cell r="L336">
            <v>542064</v>
          </cell>
          <cell r="M336">
            <v>49999983.359999999</v>
          </cell>
          <cell r="N336">
            <v>19.706426872000002</v>
          </cell>
          <cell r="O336">
            <v>6</v>
          </cell>
          <cell r="P336">
            <v>100</v>
          </cell>
          <cell r="S336">
            <v>50</v>
          </cell>
          <cell r="T336" t="str">
            <v>ГКО-6</v>
          </cell>
        </row>
        <row r="337">
          <cell r="A337" t="str">
            <v>KZ4CL0504A18</v>
          </cell>
          <cell r="B337" t="str">
            <v>39/12</v>
          </cell>
          <cell r="C337">
            <v>36620</v>
          </cell>
          <cell r="D337">
            <v>36986</v>
          </cell>
          <cell r="E337">
            <v>366</v>
          </cell>
          <cell r="F337">
            <v>84.76</v>
          </cell>
          <cell r="G337">
            <v>84.76</v>
          </cell>
          <cell r="H337">
            <v>17.980179329872598</v>
          </cell>
          <cell r="I337">
            <v>500000000</v>
          </cell>
          <cell r="J337">
            <v>1852500</v>
          </cell>
          <cell r="K337">
            <v>155263825</v>
          </cell>
          <cell r="L337">
            <v>1000000</v>
          </cell>
          <cell r="M337">
            <v>84760000</v>
          </cell>
          <cell r="N337">
            <v>31.052765000000001</v>
          </cell>
          <cell r="O337">
            <v>7</v>
          </cell>
          <cell r="P337">
            <v>100</v>
          </cell>
          <cell r="Q337">
            <v>50</v>
          </cell>
          <cell r="R337">
            <v>100</v>
          </cell>
          <cell r="S337">
            <v>50</v>
          </cell>
          <cell r="T337" t="str">
            <v>ГКО-12</v>
          </cell>
        </row>
        <row r="338">
          <cell r="A338" t="str">
            <v>KZ95K1105A07</v>
          </cell>
          <cell r="B338" t="str">
            <v>386/n</v>
          </cell>
          <cell r="C338">
            <v>36621</v>
          </cell>
          <cell r="D338">
            <v>36657</v>
          </cell>
          <cell r="E338">
            <v>35</v>
          </cell>
          <cell r="F338">
            <v>98.78</v>
          </cell>
          <cell r="G338">
            <v>98.78</v>
          </cell>
          <cell r="H338">
            <v>12.844705405952601</v>
          </cell>
          <cell r="I338">
            <v>300000000</v>
          </cell>
          <cell r="J338">
            <v>14311378</v>
          </cell>
          <cell r="K338">
            <v>1412720773.2</v>
          </cell>
          <cell r="L338">
            <v>6903381</v>
          </cell>
          <cell r="M338">
            <v>681915975.17999995</v>
          </cell>
          <cell r="N338">
            <v>470.90692439999998</v>
          </cell>
          <cell r="O338">
            <v>10</v>
          </cell>
          <cell r="P338">
            <v>100</v>
          </cell>
          <cell r="S338">
            <v>60</v>
          </cell>
          <cell r="T338" t="str">
            <v>Ноты-42</v>
          </cell>
        </row>
        <row r="339">
          <cell r="A339" t="str">
            <v>KZ97K2605A08</v>
          </cell>
          <cell r="B339" t="str">
            <v>387/n</v>
          </cell>
          <cell r="C339">
            <v>36622</v>
          </cell>
          <cell r="D339">
            <v>36672</v>
          </cell>
          <cell r="E339">
            <v>49</v>
          </cell>
          <cell r="F339">
            <v>98.28</v>
          </cell>
          <cell r="G339">
            <v>98.27</v>
          </cell>
          <cell r="H339">
            <v>13.000755857898699</v>
          </cell>
          <cell r="I339">
            <v>300000000</v>
          </cell>
          <cell r="J339">
            <v>8041697</v>
          </cell>
          <cell r="K339">
            <v>790040394.96000004</v>
          </cell>
          <cell r="L339">
            <v>6611697</v>
          </cell>
          <cell r="M339">
            <v>649786861.15999997</v>
          </cell>
          <cell r="N339">
            <v>263.34679832</v>
          </cell>
          <cell r="O339">
            <v>13</v>
          </cell>
          <cell r="P339">
            <v>100</v>
          </cell>
          <cell r="Q339">
            <v>50</v>
          </cell>
          <cell r="R339">
            <v>100</v>
          </cell>
          <cell r="S339">
            <v>60</v>
          </cell>
          <cell r="T339" t="str">
            <v>Ноты-56</v>
          </cell>
        </row>
        <row r="340">
          <cell r="A340" t="str">
            <v>KZ4CL0604A17</v>
          </cell>
          <cell r="B340" t="str">
            <v>40/12</v>
          </cell>
          <cell r="C340">
            <v>36622</v>
          </cell>
          <cell r="D340">
            <v>36987</v>
          </cell>
          <cell r="E340">
            <v>366</v>
          </cell>
          <cell r="F340">
            <v>84.76</v>
          </cell>
          <cell r="G340">
            <v>84.76</v>
          </cell>
          <cell r="H340">
            <v>17.980179329872598</v>
          </cell>
          <cell r="I340">
            <v>500000000</v>
          </cell>
          <cell r="J340">
            <v>2175575</v>
          </cell>
          <cell r="K340">
            <v>182179165.5</v>
          </cell>
          <cell r="L340">
            <v>237615</v>
          </cell>
          <cell r="M340">
            <v>20140247.399999999</v>
          </cell>
          <cell r="N340">
            <v>36.435833100000004</v>
          </cell>
          <cell r="O340">
            <v>8</v>
          </cell>
          <cell r="P340">
            <v>100</v>
          </cell>
          <cell r="S340">
            <v>50</v>
          </cell>
          <cell r="T340" t="str">
            <v>ГКО-12</v>
          </cell>
        </row>
        <row r="341">
          <cell r="A341" t="str">
            <v>KZ46L0610A06</v>
          </cell>
          <cell r="B341" t="str">
            <v>134/6</v>
          </cell>
          <cell r="C341">
            <v>36623</v>
          </cell>
          <cell r="D341">
            <v>36805</v>
          </cell>
          <cell r="E341">
            <v>182</v>
          </cell>
          <cell r="F341">
            <v>92.24</v>
          </cell>
          <cell r="G341">
            <v>92.24</v>
          </cell>
          <cell r="H341">
            <v>16.8256721595837</v>
          </cell>
          <cell r="I341">
            <v>500000000</v>
          </cell>
          <cell r="J341">
            <v>8396886</v>
          </cell>
          <cell r="K341">
            <v>773949349.63999999</v>
          </cell>
          <cell r="L341">
            <v>5519386</v>
          </cell>
          <cell r="M341">
            <v>509108164.63999999</v>
          </cell>
          <cell r="N341">
            <v>154.789869928</v>
          </cell>
          <cell r="O341">
            <v>8</v>
          </cell>
          <cell r="P341">
            <v>100</v>
          </cell>
          <cell r="S341">
            <v>50</v>
          </cell>
          <cell r="T341" t="str">
            <v>ГКО-6</v>
          </cell>
        </row>
        <row r="342">
          <cell r="A342" t="str">
            <v>KZ43L1307A05</v>
          </cell>
          <cell r="B342" t="str">
            <v>262/3</v>
          </cell>
          <cell r="C342">
            <v>36626</v>
          </cell>
          <cell r="D342">
            <v>36720</v>
          </cell>
          <cell r="E342">
            <v>94</v>
          </cell>
          <cell r="F342">
            <v>96.37</v>
          </cell>
          <cell r="G342">
            <v>96.37</v>
          </cell>
          <cell r="H342">
            <v>15.066929542388699</v>
          </cell>
          <cell r="I342">
            <v>500000000</v>
          </cell>
          <cell r="J342">
            <v>11058130</v>
          </cell>
          <cell r="K342">
            <v>1064859636</v>
          </cell>
          <cell r="L342">
            <v>5771670</v>
          </cell>
          <cell r="M342">
            <v>556215837.89999998</v>
          </cell>
          <cell r="N342">
            <v>212.97192720000001</v>
          </cell>
          <cell r="O342">
            <v>10</v>
          </cell>
          <cell r="P342">
            <v>100</v>
          </cell>
          <cell r="Q342">
            <v>50</v>
          </cell>
          <cell r="S342">
            <v>50</v>
          </cell>
          <cell r="T342" t="str">
            <v>ГКО-3</v>
          </cell>
        </row>
        <row r="343">
          <cell r="A343" t="str">
            <v>KZ46L1210A08</v>
          </cell>
          <cell r="B343" t="str">
            <v>135/6</v>
          </cell>
          <cell r="C343">
            <v>36627</v>
          </cell>
          <cell r="D343">
            <v>36811</v>
          </cell>
          <cell r="E343">
            <v>184</v>
          </cell>
          <cell r="F343">
            <v>92.24</v>
          </cell>
          <cell r="G343">
            <v>92.24</v>
          </cell>
          <cell r="H343">
            <v>16.8256721595837</v>
          </cell>
          <cell r="I343">
            <v>450000000</v>
          </cell>
          <cell r="J343">
            <v>1660341</v>
          </cell>
          <cell r="K343">
            <v>152238083.84</v>
          </cell>
          <cell r="L343">
            <v>510841</v>
          </cell>
          <cell r="M343">
            <v>47119973.840000004</v>
          </cell>
          <cell r="N343">
            <v>33.830685297777798</v>
          </cell>
          <cell r="O343">
            <v>8</v>
          </cell>
          <cell r="P343">
            <v>100</v>
          </cell>
          <cell r="S343">
            <v>50</v>
          </cell>
          <cell r="T343" t="str">
            <v>ГКО-6</v>
          </cell>
        </row>
        <row r="344">
          <cell r="A344" t="str">
            <v>KZ95K1805A00</v>
          </cell>
          <cell r="B344" t="str">
            <v>388/n</v>
          </cell>
          <cell r="C344">
            <v>36627</v>
          </cell>
          <cell r="D344">
            <v>36664</v>
          </cell>
          <cell r="E344">
            <v>35</v>
          </cell>
          <cell r="F344">
            <v>98.78</v>
          </cell>
          <cell r="G344">
            <v>98.78</v>
          </cell>
          <cell r="H344">
            <v>12.844705405952601</v>
          </cell>
          <cell r="I344">
            <v>300000000</v>
          </cell>
          <cell r="J344">
            <v>6780341</v>
          </cell>
          <cell r="K344">
            <v>669676280.94000006</v>
          </cell>
          <cell r="L344">
            <v>5740168</v>
          </cell>
          <cell r="M344">
            <v>567013795.03999996</v>
          </cell>
          <cell r="N344">
            <v>223.22542698000001</v>
          </cell>
          <cell r="O344">
            <v>10</v>
          </cell>
          <cell r="P344">
            <v>100</v>
          </cell>
          <cell r="S344">
            <v>60</v>
          </cell>
          <cell r="T344" t="str">
            <v>Ноты-35</v>
          </cell>
        </row>
        <row r="345">
          <cell r="A345" t="str">
            <v>KZ97K0206A05</v>
          </cell>
          <cell r="B345" t="str">
            <v>389/n</v>
          </cell>
          <cell r="C345">
            <v>36629</v>
          </cell>
          <cell r="D345">
            <v>36679</v>
          </cell>
          <cell r="E345">
            <v>49</v>
          </cell>
          <cell r="F345">
            <v>98.28</v>
          </cell>
          <cell r="G345">
            <v>98.28</v>
          </cell>
          <cell r="H345">
            <v>13.000755857898699</v>
          </cell>
          <cell r="I345">
            <v>300000000</v>
          </cell>
          <cell r="J345">
            <v>18760822</v>
          </cell>
          <cell r="K345">
            <v>1843286961.6500001</v>
          </cell>
          <cell r="L345">
            <v>12100822</v>
          </cell>
          <cell r="M345">
            <v>1189268786.1600001</v>
          </cell>
          <cell r="N345">
            <v>614.428987216667</v>
          </cell>
          <cell r="O345">
            <v>12</v>
          </cell>
          <cell r="P345">
            <v>100</v>
          </cell>
          <cell r="Q345">
            <v>50</v>
          </cell>
          <cell r="S345">
            <v>60</v>
          </cell>
          <cell r="T345" t="str">
            <v>Ноты-49</v>
          </cell>
        </row>
        <row r="346">
          <cell r="A346" t="str">
            <v>KZ4CL1304A18</v>
          </cell>
          <cell r="B346" t="str">
            <v>41/12</v>
          </cell>
          <cell r="C346">
            <v>36629</v>
          </cell>
          <cell r="D346">
            <v>36994</v>
          </cell>
          <cell r="E346">
            <v>366</v>
          </cell>
          <cell r="F346">
            <v>97.13</v>
          </cell>
          <cell r="G346">
            <v>97.11</v>
          </cell>
          <cell r="H346">
            <v>11.8192113662103</v>
          </cell>
          <cell r="I346">
            <v>500000000</v>
          </cell>
          <cell r="J346">
            <v>14682092</v>
          </cell>
          <cell r="K346">
            <v>1423970168.77</v>
          </cell>
          <cell r="L346">
            <v>5147704</v>
          </cell>
          <cell r="M346">
            <v>500000017.02999997</v>
          </cell>
          <cell r="N346">
            <v>284.794033754</v>
          </cell>
          <cell r="O346">
            <v>13</v>
          </cell>
          <cell r="P346">
            <v>100</v>
          </cell>
          <cell r="Q346">
            <v>50</v>
          </cell>
          <cell r="S346">
            <v>50</v>
          </cell>
          <cell r="T346" t="str">
            <v>ГКО-12</v>
          </cell>
        </row>
        <row r="347">
          <cell r="A347" t="str">
            <v>KZ46L1310A07</v>
          </cell>
          <cell r="B347" t="str">
            <v>136/6</v>
          </cell>
          <cell r="C347">
            <v>36630</v>
          </cell>
          <cell r="D347">
            <v>36812</v>
          </cell>
          <cell r="E347">
            <v>182</v>
          </cell>
          <cell r="F347">
            <v>92.24</v>
          </cell>
          <cell r="G347">
            <v>92.24</v>
          </cell>
          <cell r="H347">
            <v>16.8256721595837</v>
          </cell>
          <cell r="I347">
            <v>500000000</v>
          </cell>
          <cell r="J347">
            <v>4504155</v>
          </cell>
          <cell r="K347">
            <v>415007674.80000001</v>
          </cell>
          <cell r="L347">
            <v>2441140</v>
          </cell>
          <cell r="M347">
            <v>225170753.59999999</v>
          </cell>
          <cell r="N347">
            <v>83.001534960000001</v>
          </cell>
          <cell r="O347">
            <v>8</v>
          </cell>
          <cell r="P347">
            <v>100</v>
          </cell>
          <cell r="S347">
            <v>50</v>
          </cell>
          <cell r="T347" t="str">
            <v>ГКО-6</v>
          </cell>
        </row>
        <row r="348">
          <cell r="A348" t="str">
            <v>KZ46L1910A01</v>
          </cell>
          <cell r="B348" t="str">
            <v>137/6</v>
          </cell>
          <cell r="C348">
            <v>36633</v>
          </cell>
          <cell r="D348">
            <v>36818</v>
          </cell>
          <cell r="E348">
            <v>184</v>
          </cell>
          <cell r="F348">
            <v>92.24</v>
          </cell>
          <cell r="G348">
            <v>92.24</v>
          </cell>
          <cell r="H348">
            <v>16.8256721595837</v>
          </cell>
          <cell r="I348">
            <v>500000000</v>
          </cell>
          <cell r="J348">
            <v>1935415</v>
          </cell>
          <cell r="K348">
            <v>177734049.59999999</v>
          </cell>
          <cell r="L348">
            <v>1108415</v>
          </cell>
          <cell r="M348">
            <v>102240199.59999999</v>
          </cell>
          <cell r="N348">
            <v>35.546809920000001</v>
          </cell>
          <cell r="O348">
            <v>7</v>
          </cell>
          <cell r="P348">
            <v>100</v>
          </cell>
          <cell r="S348">
            <v>50</v>
          </cell>
          <cell r="T348" t="str">
            <v>ГКО-6</v>
          </cell>
        </row>
        <row r="349">
          <cell r="A349" t="str">
            <v>KZ4CL1904A12</v>
          </cell>
          <cell r="B349" t="str">
            <v>42/12</v>
          </cell>
          <cell r="C349">
            <v>36634</v>
          </cell>
          <cell r="D349">
            <v>37000</v>
          </cell>
          <cell r="E349">
            <v>366</v>
          </cell>
          <cell r="F349">
            <v>84.76</v>
          </cell>
          <cell r="G349">
            <v>84.76</v>
          </cell>
          <cell r="H349">
            <v>17.980179329872598</v>
          </cell>
          <cell r="I349">
            <v>500000000</v>
          </cell>
          <cell r="J349">
            <v>1608000</v>
          </cell>
          <cell r="K349">
            <v>133949380</v>
          </cell>
          <cell r="L349">
            <v>600000</v>
          </cell>
          <cell r="M349">
            <v>50856000</v>
          </cell>
          <cell r="N349">
            <v>26.789876</v>
          </cell>
          <cell r="O349">
            <v>8</v>
          </cell>
          <cell r="P349">
            <v>100</v>
          </cell>
          <cell r="S349">
            <v>50</v>
          </cell>
          <cell r="T349" t="str">
            <v>ГКО-12</v>
          </cell>
        </row>
        <row r="350">
          <cell r="A350" t="str">
            <v>KZ95K2505A01</v>
          </cell>
          <cell r="B350" t="str">
            <v>390/n</v>
          </cell>
          <cell r="C350">
            <v>36635</v>
          </cell>
          <cell r="D350">
            <v>36671</v>
          </cell>
          <cell r="E350">
            <v>35</v>
          </cell>
          <cell r="F350">
            <v>98.78</v>
          </cell>
          <cell r="G350">
            <v>98.78</v>
          </cell>
          <cell r="H350">
            <v>12.844705405952601</v>
          </cell>
          <cell r="I350">
            <v>300000000</v>
          </cell>
          <cell r="J350">
            <v>6784154</v>
          </cell>
          <cell r="K350">
            <v>669992105.91999996</v>
          </cell>
          <cell r="L350">
            <v>4550000</v>
          </cell>
          <cell r="M350">
            <v>449449000</v>
          </cell>
          <cell r="N350">
            <v>223.33070197333299</v>
          </cell>
          <cell r="O350">
            <v>8</v>
          </cell>
          <cell r="P350">
            <v>100</v>
          </cell>
          <cell r="S350">
            <v>60</v>
          </cell>
          <cell r="T350" t="str">
            <v>Ноты-35</v>
          </cell>
        </row>
        <row r="351">
          <cell r="A351" t="str">
            <v>KZ98K1606A08</v>
          </cell>
          <cell r="B351" t="str">
            <v>391/n</v>
          </cell>
          <cell r="C351">
            <v>36636</v>
          </cell>
          <cell r="D351">
            <v>36693</v>
          </cell>
          <cell r="E351">
            <v>56</v>
          </cell>
          <cell r="F351">
            <v>98.03</v>
          </cell>
          <cell r="G351">
            <v>98.03</v>
          </cell>
          <cell r="H351">
            <v>13.0623278588187</v>
          </cell>
          <cell r="I351">
            <v>300000000</v>
          </cell>
          <cell r="J351">
            <v>8118419</v>
          </cell>
          <cell r="K351">
            <v>795553858.02999997</v>
          </cell>
          <cell r="L351">
            <v>4041149</v>
          </cell>
          <cell r="M351">
            <v>396153836.47000003</v>
          </cell>
          <cell r="N351">
            <v>265.184619343333</v>
          </cell>
          <cell r="O351">
            <v>7</v>
          </cell>
          <cell r="P351">
            <v>100</v>
          </cell>
          <cell r="S351">
            <v>60</v>
          </cell>
          <cell r="T351" t="str">
            <v>Ноты-56</v>
          </cell>
        </row>
        <row r="352">
          <cell r="A352" t="str">
            <v>KZ4CL2004A19</v>
          </cell>
          <cell r="B352" t="str">
            <v>43/12</v>
          </cell>
          <cell r="C352">
            <v>36636</v>
          </cell>
          <cell r="D352">
            <v>37001</v>
          </cell>
          <cell r="E352">
            <v>366</v>
          </cell>
          <cell r="F352">
            <v>84.76</v>
          </cell>
          <cell r="G352">
            <v>84.76</v>
          </cell>
          <cell r="H352">
            <v>17.980179329872598</v>
          </cell>
          <cell r="I352">
            <v>500000000</v>
          </cell>
          <cell r="J352">
            <v>1564110</v>
          </cell>
          <cell r="K352">
            <v>132007060.3</v>
          </cell>
          <cell r="L352">
            <v>354000</v>
          </cell>
          <cell r="M352">
            <v>30005040</v>
          </cell>
          <cell r="N352">
            <v>26.401412059999998</v>
          </cell>
          <cell r="O352">
            <v>13</v>
          </cell>
          <cell r="P352">
            <v>100</v>
          </cell>
          <cell r="S352">
            <v>50</v>
          </cell>
          <cell r="T352" t="str">
            <v>ГКО-12</v>
          </cell>
        </row>
        <row r="353">
          <cell r="A353" t="str">
            <v>KZ46L2010A08</v>
          </cell>
          <cell r="B353" t="str">
            <v>138/6</v>
          </cell>
          <cell r="C353">
            <v>36637</v>
          </cell>
          <cell r="D353">
            <v>36819</v>
          </cell>
          <cell r="E353">
            <v>182</v>
          </cell>
          <cell r="F353">
            <v>92.24</v>
          </cell>
          <cell r="G353">
            <v>92.24</v>
          </cell>
          <cell r="H353">
            <v>16.8256721595837</v>
          </cell>
          <cell r="I353">
            <v>500000000</v>
          </cell>
          <cell r="J353">
            <v>5692800</v>
          </cell>
          <cell r="K353">
            <v>524476707</v>
          </cell>
          <cell r="L353">
            <v>2721800</v>
          </cell>
          <cell r="M353">
            <v>251058832</v>
          </cell>
          <cell r="N353">
            <v>104.89534140000001</v>
          </cell>
          <cell r="O353">
            <v>9</v>
          </cell>
          <cell r="P353">
            <v>100</v>
          </cell>
          <cell r="Q353">
            <v>80</v>
          </cell>
          <cell r="S353">
            <v>50</v>
          </cell>
          <cell r="T353" t="str">
            <v>ГКО-6</v>
          </cell>
        </row>
        <row r="354">
          <cell r="A354" t="str">
            <v>KZ4CL2604A13</v>
          </cell>
          <cell r="B354" t="str">
            <v>44/12</v>
          </cell>
          <cell r="C354">
            <v>36640</v>
          </cell>
          <cell r="D354">
            <v>37007</v>
          </cell>
          <cell r="E354">
            <v>366</v>
          </cell>
          <cell r="F354">
            <v>84.76</v>
          </cell>
          <cell r="G354">
            <v>84.76</v>
          </cell>
          <cell r="H354">
            <v>17.980179329872598</v>
          </cell>
          <cell r="I354">
            <v>500000000</v>
          </cell>
          <cell r="J354">
            <v>1470500</v>
          </cell>
          <cell r="K354">
            <v>124617800</v>
          </cell>
          <cell r="L354">
            <v>855000</v>
          </cell>
          <cell r="M354">
            <v>72469800</v>
          </cell>
          <cell r="N354">
            <v>24.923559999999998</v>
          </cell>
          <cell r="O354">
            <v>6</v>
          </cell>
          <cell r="P354">
            <v>100</v>
          </cell>
          <cell r="S354">
            <v>50</v>
          </cell>
          <cell r="T354" t="str">
            <v>ГКО-12</v>
          </cell>
        </row>
        <row r="355">
          <cell r="A355" t="str">
            <v>KZ46L2610A02</v>
          </cell>
          <cell r="B355" t="str">
            <v>139/6</v>
          </cell>
          <cell r="C355">
            <v>36641</v>
          </cell>
          <cell r="D355">
            <v>36825</v>
          </cell>
          <cell r="E355">
            <v>184</v>
          </cell>
          <cell r="F355">
            <v>92.27</v>
          </cell>
          <cell r="G355">
            <v>92.26</v>
          </cell>
          <cell r="H355">
            <v>16.755175029803802</v>
          </cell>
          <cell r="I355">
            <v>500000000</v>
          </cell>
          <cell r="J355">
            <v>13223258</v>
          </cell>
          <cell r="K355">
            <v>1219324940.28</v>
          </cell>
          <cell r="L355">
            <v>8321220</v>
          </cell>
          <cell r="M355">
            <v>767798919.39999998</v>
          </cell>
          <cell r="N355">
            <v>243.86498805599999</v>
          </cell>
          <cell r="O355">
            <v>10</v>
          </cell>
          <cell r="P355">
            <v>100</v>
          </cell>
          <cell r="S355">
            <v>50</v>
          </cell>
          <cell r="T355" t="str">
            <v>ГКО-6</v>
          </cell>
        </row>
        <row r="356">
          <cell r="A356" t="str">
            <v>KZ97K1506A00</v>
          </cell>
          <cell r="B356" t="str">
            <v>392/n</v>
          </cell>
          <cell r="C356">
            <v>36642</v>
          </cell>
          <cell r="D356">
            <v>36692</v>
          </cell>
          <cell r="E356">
            <v>49</v>
          </cell>
          <cell r="F356">
            <v>98.29</v>
          </cell>
          <cell r="G356">
            <v>98.29</v>
          </cell>
          <cell r="H356">
            <v>12.9238550644593</v>
          </cell>
          <cell r="I356">
            <v>200000000</v>
          </cell>
          <cell r="J356">
            <v>3833141</v>
          </cell>
          <cell r="K356">
            <v>376628948.50999999</v>
          </cell>
          <cell r="L356">
            <v>2988898</v>
          </cell>
          <cell r="M356">
            <v>293778784.42000002</v>
          </cell>
          <cell r="N356">
            <v>188.31447425499999</v>
          </cell>
          <cell r="O356">
            <v>9</v>
          </cell>
          <cell r="P356">
            <v>100</v>
          </cell>
          <cell r="S356">
            <v>60</v>
          </cell>
          <cell r="T356" t="str">
            <v>Ноты-49</v>
          </cell>
        </row>
        <row r="357">
          <cell r="A357" t="str">
            <v>KZ4CL2704A12</v>
          </cell>
          <cell r="B357" t="str">
            <v>12/12nso</v>
          </cell>
          <cell r="C357">
            <v>36643</v>
          </cell>
          <cell r="D357">
            <v>37008</v>
          </cell>
          <cell r="E357">
            <v>364</v>
          </cell>
          <cell r="H357">
            <v>6.55</v>
          </cell>
          <cell r="I357">
            <v>170000000</v>
          </cell>
          <cell r="J357">
            <v>132243</v>
          </cell>
          <cell r="K357">
            <v>132243000</v>
          </cell>
          <cell r="L357">
            <v>170000</v>
          </cell>
          <cell r="M357">
            <v>170000000</v>
          </cell>
          <cell r="N357">
            <v>77.790000000000006</v>
          </cell>
          <cell r="O357">
            <v>2</v>
          </cell>
          <cell r="P357">
            <v>1000</v>
          </cell>
          <cell r="Q357">
            <v>80</v>
          </cell>
          <cell r="T357" t="str">
            <v>НСО</v>
          </cell>
        </row>
        <row r="358">
          <cell r="A358" t="str">
            <v>KZ43L2807A08</v>
          </cell>
          <cell r="B358" t="str">
            <v>263/3</v>
          </cell>
          <cell r="C358">
            <v>36643</v>
          </cell>
          <cell r="D358">
            <v>36735</v>
          </cell>
          <cell r="E358">
            <v>92</v>
          </cell>
          <cell r="F358">
            <v>96.45</v>
          </cell>
          <cell r="G358">
            <v>96.45</v>
          </cell>
          <cell r="H358">
            <v>14.722654224987</v>
          </cell>
          <cell r="I358">
            <v>500000000</v>
          </cell>
          <cell r="J358">
            <v>12780203</v>
          </cell>
          <cell r="K358">
            <v>1231670033.99</v>
          </cell>
          <cell r="L358">
            <v>7140203</v>
          </cell>
          <cell r="M358">
            <v>688672579.35000002</v>
          </cell>
          <cell r="N358">
            <v>246.33400679799999</v>
          </cell>
          <cell r="O358">
            <v>13</v>
          </cell>
          <cell r="P358">
            <v>100</v>
          </cell>
          <cell r="Q358">
            <v>80</v>
          </cell>
          <cell r="S358">
            <v>50</v>
          </cell>
          <cell r="T358" t="str">
            <v>ГКО-3</v>
          </cell>
        </row>
        <row r="359">
          <cell r="A359" t="str">
            <v>KZ46L2710A01</v>
          </cell>
          <cell r="B359" t="str">
            <v>140/6</v>
          </cell>
          <cell r="C359">
            <v>36644</v>
          </cell>
          <cell r="D359">
            <v>36826</v>
          </cell>
          <cell r="E359">
            <v>182</v>
          </cell>
          <cell r="F359">
            <v>92.27</v>
          </cell>
          <cell r="G359">
            <v>92.27</v>
          </cell>
          <cell r="H359">
            <v>16.755175029803802</v>
          </cell>
          <cell r="I359">
            <v>500000000</v>
          </cell>
          <cell r="J359">
            <v>5413675</v>
          </cell>
          <cell r="K359">
            <v>499374604.60000002</v>
          </cell>
          <cell r="L359">
            <v>3260675</v>
          </cell>
          <cell r="M359">
            <v>300862482.25</v>
          </cell>
          <cell r="N359">
            <v>99.874920919999994</v>
          </cell>
          <cell r="O359">
            <v>10</v>
          </cell>
          <cell r="P359">
            <v>100</v>
          </cell>
          <cell r="S359">
            <v>50</v>
          </cell>
          <cell r="T359" t="str">
            <v>ГКО-6</v>
          </cell>
        </row>
        <row r="360">
          <cell r="A360" t="str">
            <v>KZ95K0206A07</v>
          </cell>
          <cell r="B360" t="str">
            <v>393/n</v>
          </cell>
          <cell r="C360">
            <v>36644</v>
          </cell>
          <cell r="D360">
            <v>36679</v>
          </cell>
          <cell r="E360">
            <v>35</v>
          </cell>
          <cell r="F360">
            <v>98.82</v>
          </cell>
          <cell r="G360">
            <v>98.82</v>
          </cell>
          <cell r="H360">
            <v>12.4185387573366</v>
          </cell>
          <cell r="I360">
            <v>200000000</v>
          </cell>
          <cell r="J360">
            <v>7580897</v>
          </cell>
          <cell r="K360">
            <v>748618015.57000005</v>
          </cell>
          <cell r="L360">
            <v>4658743</v>
          </cell>
          <cell r="M360">
            <v>460376983.25999999</v>
          </cell>
          <cell r="N360">
            <v>374.30900778500001</v>
          </cell>
          <cell r="O360">
            <v>13</v>
          </cell>
          <cell r="P360">
            <v>100</v>
          </cell>
          <cell r="S360">
            <v>60</v>
          </cell>
          <cell r="T360" t="str">
            <v>Ноты-35</v>
          </cell>
        </row>
        <row r="361">
          <cell r="A361" t="str">
            <v>KZ46L0211A09</v>
          </cell>
          <cell r="B361" t="str">
            <v>141/6</v>
          </cell>
          <cell r="C361">
            <v>36648</v>
          </cell>
          <cell r="D361">
            <v>36832</v>
          </cell>
          <cell r="E361">
            <v>184</v>
          </cell>
          <cell r="F361">
            <v>92.4</v>
          </cell>
          <cell r="G361">
            <v>92.4</v>
          </cell>
          <cell r="H361">
            <v>16.450216450216399</v>
          </cell>
          <cell r="I361">
            <v>500000000</v>
          </cell>
          <cell r="J361">
            <v>4545145</v>
          </cell>
          <cell r="K361">
            <v>419416115.5</v>
          </cell>
          <cell r="L361">
            <v>3309895</v>
          </cell>
          <cell r="M361">
            <v>305834298</v>
          </cell>
          <cell r="N361">
            <v>83.883223099999995</v>
          </cell>
          <cell r="O361">
            <v>10</v>
          </cell>
          <cell r="P361">
            <v>100</v>
          </cell>
          <cell r="S361">
            <v>50</v>
          </cell>
          <cell r="T361" t="str">
            <v>ГКО-6</v>
          </cell>
        </row>
        <row r="362">
          <cell r="A362" t="str">
            <v>KZ46L0311A08</v>
          </cell>
          <cell r="B362" t="str">
            <v>142/6</v>
          </cell>
          <cell r="C362">
            <v>36650</v>
          </cell>
          <cell r="D362">
            <v>36833</v>
          </cell>
          <cell r="E362">
            <v>184</v>
          </cell>
          <cell r="F362">
            <v>92.6</v>
          </cell>
          <cell r="G362">
            <v>92.6</v>
          </cell>
          <cell r="H362">
            <v>15.9827213822894</v>
          </cell>
          <cell r="I362">
            <v>600000000</v>
          </cell>
          <cell r="J362">
            <v>13953068</v>
          </cell>
          <cell r="K362">
            <v>1288826993.8399999</v>
          </cell>
          <cell r="L362">
            <v>5274541</v>
          </cell>
          <cell r="M362">
            <v>488422496.83999997</v>
          </cell>
          <cell r="N362">
            <v>214.80449897333301</v>
          </cell>
          <cell r="O362">
            <v>13</v>
          </cell>
          <cell r="P362">
            <v>100</v>
          </cell>
          <cell r="S362">
            <v>50</v>
          </cell>
          <cell r="T362" t="str">
            <v>ГКО-6</v>
          </cell>
        </row>
        <row r="363">
          <cell r="A363" t="str">
            <v>KZ96K1606A00</v>
          </cell>
          <cell r="B363" t="str">
            <v>394/n</v>
          </cell>
          <cell r="C363">
            <v>36650</v>
          </cell>
          <cell r="D363">
            <v>36693</v>
          </cell>
          <cell r="E363">
            <v>42</v>
          </cell>
          <cell r="F363">
            <v>98.58</v>
          </cell>
          <cell r="G363">
            <v>98.58</v>
          </cell>
          <cell r="H363">
            <v>12.483938594711599</v>
          </cell>
          <cell r="I363">
            <v>200000000</v>
          </cell>
          <cell r="J363">
            <v>16741767</v>
          </cell>
          <cell r="K363">
            <v>1649768893.97</v>
          </cell>
          <cell r="L363">
            <v>10088169</v>
          </cell>
          <cell r="M363">
            <v>994491700.01999998</v>
          </cell>
          <cell r="N363">
            <v>824.88444698499995</v>
          </cell>
          <cell r="O363">
            <v>16</v>
          </cell>
          <cell r="P363">
            <v>100</v>
          </cell>
          <cell r="S363">
            <v>60</v>
          </cell>
          <cell r="T363" t="str">
            <v>Ноты-42</v>
          </cell>
        </row>
        <row r="364">
          <cell r="A364" t="str">
            <v>KZ4CL0405A18</v>
          </cell>
          <cell r="B364" t="str">
            <v>45/12</v>
          </cell>
          <cell r="C364">
            <v>36651</v>
          </cell>
          <cell r="D364">
            <v>37015</v>
          </cell>
          <cell r="E364">
            <v>364</v>
          </cell>
          <cell r="F364">
            <v>85.11</v>
          </cell>
          <cell r="G364">
            <v>85.11</v>
          </cell>
          <cell r="H364">
            <v>17.495006462225401</v>
          </cell>
          <cell r="I364">
            <v>550000000</v>
          </cell>
          <cell r="J364">
            <v>8944790</v>
          </cell>
          <cell r="K364">
            <v>759578166.79999995</v>
          </cell>
          <cell r="L364">
            <v>7724790</v>
          </cell>
          <cell r="M364">
            <v>657456876.89999998</v>
          </cell>
          <cell r="N364">
            <v>138.105121236364</v>
          </cell>
          <cell r="O364">
            <v>10</v>
          </cell>
          <cell r="P364">
            <v>100</v>
          </cell>
          <cell r="S364">
            <v>50</v>
          </cell>
          <cell r="T364" t="str">
            <v>ГКО-12</v>
          </cell>
        </row>
        <row r="365">
          <cell r="A365" t="str">
            <v>KZ98K3006A00</v>
          </cell>
          <cell r="B365" t="str">
            <v>395/n</v>
          </cell>
          <cell r="C365">
            <v>36652</v>
          </cell>
          <cell r="D365">
            <v>36707</v>
          </cell>
          <cell r="E365">
            <v>55</v>
          </cell>
          <cell r="F365">
            <v>98.08</v>
          </cell>
          <cell r="G365">
            <v>98.08</v>
          </cell>
          <cell r="H365">
            <v>12.9556577191161</v>
          </cell>
          <cell r="I365">
            <v>200000000</v>
          </cell>
          <cell r="J365">
            <v>16699720</v>
          </cell>
          <cell r="K365">
            <v>1637721057.8399999</v>
          </cell>
          <cell r="L365">
            <v>10320728</v>
          </cell>
          <cell r="M365">
            <v>1012257002.24</v>
          </cell>
          <cell r="N365">
            <v>818.86052891999998</v>
          </cell>
          <cell r="O365">
            <v>13</v>
          </cell>
          <cell r="P365">
            <v>100</v>
          </cell>
          <cell r="S365">
            <v>60</v>
          </cell>
          <cell r="T365" t="str">
            <v>Ноты-55</v>
          </cell>
        </row>
        <row r="366">
          <cell r="A366" t="str">
            <v>KZ43L1108A06</v>
          </cell>
          <cell r="B366" t="str">
            <v>264/3</v>
          </cell>
          <cell r="C366">
            <v>36657</v>
          </cell>
          <cell r="D366">
            <v>36749</v>
          </cell>
          <cell r="E366">
            <v>92</v>
          </cell>
          <cell r="F366">
            <v>96.52</v>
          </cell>
          <cell r="G366">
            <v>96.52</v>
          </cell>
          <cell r="H366">
            <v>14.4218814753419</v>
          </cell>
          <cell r="I366">
            <v>500000000</v>
          </cell>
          <cell r="J366">
            <v>26727632</v>
          </cell>
          <cell r="K366">
            <v>2577948894.4899998</v>
          </cell>
          <cell r="L366">
            <v>14158543</v>
          </cell>
          <cell r="M366">
            <v>1366582570.3599999</v>
          </cell>
          <cell r="N366">
            <v>515.58977889799996</v>
          </cell>
          <cell r="O366">
            <v>14</v>
          </cell>
          <cell r="P366">
            <v>100</v>
          </cell>
          <cell r="S366">
            <v>50</v>
          </cell>
          <cell r="T366" t="str">
            <v>ГКО-3</v>
          </cell>
        </row>
        <row r="367">
          <cell r="A367" t="str">
            <v>KZ98K0707A08</v>
          </cell>
          <cell r="B367" t="str">
            <v>396/n</v>
          </cell>
          <cell r="C367">
            <v>36658</v>
          </cell>
          <cell r="D367">
            <v>36714</v>
          </cell>
          <cell r="E367">
            <v>56</v>
          </cell>
          <cell r="F367">
            <v>98.08</v>
          </cell>
          <cell r="G367">
            <v>98.08</v>
          </cell>
          <cell r="H367">
            <v>12.724306688417601</v>
          </cell>
          <cell r="I367">
            <v>800000000</v>
          </cell>
          <cell r="J367">
            <v>10579011</v>
          </cell>
          <cell r="K367">
            <v>1037307215.83</v>
          </cell>
          <cell r="L367">
            <v>7886734</v>
          </cell>
          <cell r="M367">
            <v>773530870.72000003</v>
          </cell>
          <cell r="N367">
            <v>129.66340197874999</v>
          </cell>
          <cell r="O367">
            <v>9</v>
          </cell>
          <cell r="P367">
            <v>100</v>
          </cell>
          <cell r="S367">
            <v>60</v>
          </cell>
          <cell r="T367" t="str">
            <v>Ноты-56</v>
          </cell>
        </row>
        <row r="368">
          <cell r="A368" t="str">
            <v>KZ4CL1105A19</v>
          </cell>
          <cell r="B368" t="str">
            <v>46/12</v>
          </cell>
          <cell r="C368">
            <v>36658</v>
          </cell>
          <cell r="D368">
            <v>37022</v>
          </cell>
          <cell r="E368">
            <v>364</v>
          </cell>
          <cell r="F368">
            <v>85.32</v>
          </cell>
          <cell r="G368">
            <v>85.32</v>
          </cell>
          <cell r="H368">
            <v>17.205813408345101</v>
          </cell>
          <cell r="I368">
            <v>500000000</v>
          </cell>
          <cell r="J368">
            <v>8673421</v>
          </cell>
          <cell r="K368">
            <v>738262739.72000003</v>
          </cell>
          <cell r="L368">
            <v>4963421</v>
          </cell>
          <cell r="M368">
            <v>423479079.72000003</v>
          </cell>
          <cell r="N368">
            <v>147.65254794399999</v>
          </cell>
          <cell r="O368">
            <v>7</v>
          </cell>
          <cell r="P368">
            <v>100</v>
          </cell>
          <cell r="S368">
            <v>50</v>
          </cell>
          <cell r="T368" t="str">
            <v>ГКО-12</v>
          </cell>
        </row>
        <row r="369">
          <cell r="A369" t="str">
            <v>KZ46L1611A03</v>
          </cell>
          <cell r="B369" t="str">
            <v>143/6</v>
          </cell>
          <cell r="C369">
            <v>36661</v>
          </cell>
          <cell r="D369">
            <v>36846</v>
          </cell>
          <cell r="E369">
            <v>185</v>
          </cell>
          <cell r="F369">
            <v>92.62</v>
          </cell>
          <cell r="G369">
            <v>92.62</v>
          </cell>
          <cell r="H369">
            <v>15.936082919455799</v>
          </cell>
          <cell r="I369">
            <v>500000000</v>
          </cell>
          <cell r="J369">
            <v>5915200</v>
          </cell>
          <cell r="K369">
            <v>547263986</v>
          </cell>
          <cell r="L369">
            <v>3159800</v>
          </cell>
          <cell r="M369">
            <v>292660676</v>
          </cell>
          <cell r="N369">
            <v>109.45279720000001</v>
          </cell>
          <cell r="O369">
            <v>8</v>
          </cell>
          <cell r="P369">
            <v>100</v>
          </cell>
          <cell r="S369">
            <v>50</v>
          </cell>
          <cell r="T369" t="str">
            <v>ГКО-6</v>
          </cell>
        </row>
        <row r="370">
          <cell r="A370" t="str">
            <v>KZ4CL1705A13</v>
          </cell>
          <cell r="B370" t="str">
            <v>47/12</v>
          </cell>
          <cell r="C370">
            <v>36662</v>
          </cell>
          <cell r="D370">
            <v>37028</v>
          </cell>
          <cell r="E370">
            <v>366</v>
          </cell>
          <cell r="F370">
            <v>85.34</v>
          </cell>
          <cell r="G370">
            <v>85.34</v>
          </cell>
          <cell r="H370">
            <v>17.178345441762399</v>
          </cell>
          <cell r="I370">
            <v>500000000</v>
          </cell>
          <cell r="J370">
            <v>4230110</v>
          </cell>
          <cell r="K370">
            <v>359752720.30000001</v>
          </cell>
          <cell r="L370">
            <v>1320000</v>
          </cell>
          <cell r="M370">
            <v>112648800</v>
          </cell>
          <cell r="N370">
            <v>71.950544059999999</v>
          </cell>
          <cell r="O370">
            <v>8</v>
          </cell>
          <cell r="P370">
            <v>100</v>
          </cell>
          <cell r="S370">
            <v>50</v>
          </cell>
          <cell r="T370" t="str">
            <v>ГКО-12</v>
          </cell>
        </row>
        <row r="371">
          <cell r="A371" t="str">
            <v>KZ96K2906A05</v>
          </cell>
          <cell r="B371" t="str">
            <v>397/n</v>
          </cell>
          <cell r="C371">
            <v>36663</v>
          </cell>
          <cell r="D371">
            <v>36706</v>
          </cell>
          <cell r="E371">
            <v>42</v>
          </cell>
          <cell r="F371">
            <v>98.62</v>
          </cell>
          <cell r="G371">
            <v>98.62</v>
          </cell>
          <cell r="H371">
            <v>12.1273575339687</v>
          </cell>
          <cell r="I371">
            <v>300000000</v>
          </cell>
          <cell r="J371">
            <v>6326164</v>
          </cell>
          <cell r="K371">
            <v>623359935.75999999</v>
          </cell>
          <cell r="L371">
            <v>3652980</v>
          </cell>
          <cell r="M371">
            <v>360256887.60000002</v>
          </cell>
          <cell r="N371">
            <v>207.78664525333301</v>
          </cell>
          <cell r="O371">
            <v>12</v>
          </cell>
          <cell r="P371">
            <v>100</v>
          </cell>
          <cell r="S371">
            <v>60</v>
          </cell>
          <cell r="T371" t="str">
            <v>Ноты-42</v>
          </cell>
        </row>
        <row r="372">
          <cell r="A372" t="str">
            <v>KZ46L1711A02</v>
          </cell>
          <cell r="B372" t="str">
            <v>144/6</v>
          </cell>
          <cell r="C372">
            <v>36664</v>
          </cell>
          <cell r="D372">
            <v>36847</v>
          </cell>
          <cell r="E372">
            <v>183</v>
          </cell>
          <cell r="F372">
            <v>92.77</v>
          </cell>
          <cell r="G372">
            <v>92.77</v>
          </cell>
          <cell r="H372">
            <v>15.586935431712799</v>
          </cell>
          <cell r="I372">
            <v>500000000</v>
          </cell>
          <cell r="J372">
            <v>7521935</v>
          </cell>
          <cell r="K372">
            <v>696927119.95000005</v>
          </cell>
          <cell r="L372">
            <v>4594935</v>
          </cell>
          <cell r="M372">
            <v>426272119.94999999</v>
          </cell>
          <cell r="N372">
            <v>139.38542398999999</v>
          </cell>
          <cell r="O372">
            <v>8</v>
          </cell>
          <cell r="P372">
            <v>100</v>
          </cell>
          <cell r="S372">
            <v>50</v>
          </cell>
          <cell r="T372" t="str">
            <v>ГКО-6</v>
          </cell>
        </row>
        <row r="373">
          <cell r="A373" t="str">
            <v>KZ99K2107A09</v>
          </cell>
          <cell r="B373" t="str">
            <v>398/n</v>
          </cell>
          <cell r="C373">
            <v>36664</v>
          </cell>
          <cell r="D373">
            <v>36728</v>
          </cell>
          <cell r="E373">
            <v>63</v>
          </cell>
          <cell r="F373">
            <v>97.85</v>
          </cell>
          <cell r="G373">
            <v>97.85</v>
          </cell>
          <cell r="H373">
            <v>12.6951683415659</v>
          </cell>
          <cell r="I373">
            <v>300000000</v>
          </cell>
          <cell r="J373">
            <v>2637059</v>
          </cell>
          <cell r="K373">
            <v>257901379.84999999</v>
          </cell>
          <cell r="L373">
            <v>2107059</v>
          </cell>
          <cell r="M373">
            <v>206175723.15000001</v>
          </cell>
          <cell r="N373">
            <v>85.967126616666704</v>
          </cell>
          <cell r="O373">
            <v>6</v>
          </cell>
          <cell r="P373">
            <v>100</v>
          </cell>
          <cell r="S373">
            <v>60</v>
          </cell>
          <cell r="T373" t="str">
            <v>Ноты-63</v>
          </cell>
        </row>
        <row r="374">
          <cell r="A374" t="str">
            <v>KZ4CL1805A12</v>
          </cell>
          <cell r="B374" t="str">
            <v>48/12</v>
          </cell>
          <cell r="C374">
            <v>36665</v>
          </cell>
          <cell r="D374">
            <v>37029</v>
          </cell>
          <cell r="E374">
            <v>364</v>
          </cell>
          <cell r="F374">
            <v>85.49</v>
          </cell>
          <cell r="G374">
            <v>85.49</v>
          </cell>
          <cell r="H374">
            <v>16.972745350333401</v>
          </cell>
          <cell r="I374">
            <v>500000000</v>
          </cell>
          <cell r="J374">
            <v>10730646</v>
          </cell>
          <cell r="K374">
            <v>916256386.53999996</v>
          </cell>
          <cell r="L374">
            <v>5848638</v>
          </cell>
          <cell r="M374">
            <v>500000062.62</v>
          </cell>
          <cell r="N374">
            <v>183.251277308</v>
          </cell>
          <cell r="O374">
            <v>8</v>
          </cell>
          <cell r="P374">
            <v>100</v>
          </cell>
          <cell r="S374">
            <v>50</v>
          </cell>
          <cell r="T374" t="str">
            <v>ГКО-12</v>
          </cell>
        </row>
        <row r="375">
          <cell r="A375" t="str">
            <v>KZ46L2311A04</v>
          </cell>
          <cell r="B375" t="str">
            <v>145/6</v>
          </cell>
          <cell r="C375">
            <v>36668</v>
          </cell>
          <cell r="D375">
            <v>36853</v>
          </cell>
          <cell r="E375">
            <v>185</v>
          </cell>
          <cell r="F375">
            <v>92.94</v>
          </cell>
          <cell r="G375">
            <v>92.94</v>
          </cell>
          <cell r="H375">
            <v>15.192597374650299</v>
          </cell>
          <cell r="I375">
            <v>500000000</v>
          </cell>
          <cell r="J375">
            <v>8663323</v>
          </cell>
          <cell r="K375">
            <v>804181299.62</v>
          </cell>
          <cell r="L375">
            <v>5089323</v>
          </cell>
          <cell r="M375">
            <v>473001679.62</v>
          </cell>
          <cell r="N375">
            <v>160.83625992399999</v>
          </cell>
          <cell r="O375">
            <v>10</v>
          </cell>
          <cell r="P375">
            <v>100</v>
          </cell>
          <cell r="S375">
            <v>50</v>
          </cell>
          <cell r="T375" t="str">
            <v>ГКО-6</v>
          </cell>
        </row>
        <row r="376">
          <cell r="A376" t="str">
            <v>KZ4CL2405A14</v>
          </cell>
          <cell r="B376" t="str">
            <v>49/12</v>
          </cell>
          <cell r="C376">
            <v>36669</v>
          </cell>
          <cell r="D376">
            <v>37035</v>
          </cell>
          <cell r="E376">
            <v>366</v>
          </cell>
          <cell r="F376">
            <v>85.84</v>
          </cell>
          <cell r="G376">
            <v>85.84</v>
          </cell>
          <cell r="H376">
            <v>16.495806150978598</v>
          </cell>
          <cell r="I376">
            <v>500000000</v>
          </cell>
          <cell r="J376">
            <v>9974025</v>
          </cell>
          <cell r="K376">
            <v>853034036</v>
          </cell>
          <cell r="L376">
            <v>5824791</v>
          </cell>
          <cell r="M376">
            <v>500000059.44</v>
          </cell>
          <cell r="N376">
            <v>170.60680719999999</v>
          </cell>
          <cell r="O376">
            <v>10</v>
          </cell>
          <cell r="P376">
            <v>100</v>
          </cell>
          <cell r="S376">
            <v>50</v>
          </cell>
          <cell r="T376" t="str">
            <v>ГКО-12</v>
          </cell>
        </row>
        <row r="377">
          <cell r="A377" t="str">
            <v>KZ96K0607A01</v>
          </cell>
          <cell r="B377" t="str">
            <v>399/n</v>
          </cell>
          <cell r="C377">
            <v>36670</v>
          </cell>
          <cell r="D377">
            <v>36713</v>
          </cell>
          <cell r="E377">
            <v>42</v>
          </cell>
          <cell r="F377">
            <v>98.67</v>
          </cell>
          <cell r="G377">
            <v>98.67</v>
          </cell>
          <cell r="H377">
            <v>11.6820377689943</v>
          </cell>
          <cell r="I377">
            <v>300000000</v>
          </cell>
          <cell r="J377">
            <v>5886600</v>
          </cell>
          <cell r="K377">
            <v>580234619.86000001</v>
          </cell>
          <cell r="L377">
            <v>2292409</v>
          </cell>
          <cell r="M377">
            <v>226191996.03</v>
          </cell>
          <cell r="N377">
            <v>193.411539953333</v>
          </cell>
          <cell r="O377">
            <v>10</v>
          </cell>
          <cell r="P377">
            <v>100</v>
          </cell>
          <cell r="S377">
            <v>60</v>
          </cell>
          <cell r="T377" t="str">
            <v>Ноты-42</v>
          </cell>
        </row>
        <row r="378">
          <cell r="A378" t="str">
            <v>KZ46L2411A03</v>
          </cell>
          <cell r="B378" t="str">
            <v>146/6</v>
          </cell>
          <cell r="C378">
            <v>36671</v>
          </cell>
          <cell r="D378">
            <v>36854</v>
          </cell>
          <cell r="E378">
            <v>184</v>
          </cell>
          <cell r="F378">
            <v>93.16</v>
          </cell>
          <cell r="G378">
            <v>93.16</v>
          </cell>
          <cell r="H378">
            <v>14.684413911549999</v>
          </cell>
          <cell r="I378">
            <v>400000000</v>
          </cell>
          <cell r="J378">
            <v>5207273</v>
          </cell>
          <cell r="K378">
            <v>483921776.06</v>
          </cell>
          <cell r="L378">
            <v>2384114</v>
          </cell>
          <cell r="M378">
            <v>222094744.24000001</v>
          </cell>
          <cell r="N378">
            <v>120.980444015</v>
          </cell>
          <cell r="O378">
            <v>6</v>
          </cell>
          <cell r="P378">
            <v>100</v>
          </cell>
          <cell r="S378">
            <v>50</v>
          </cell>
          <cell r="T378" t="str">
            <v>ГКО-6</v>
          </cell>
        </row>
        <row r="379">
          <cell r="A379" t="str">
            <v>KZ98K2107A00</v>
          </cell>
          <cell r="B379" t="str">
            <v>400/n</v>
          </cell>
          <cell r="C379">
            <v>36671</v>
          </cell>
          <cell r="D379">
            <v>36728</v>
          </cell>
          <cell r="E379">
            <v>56</v>
          </cell>
          <cell r="F379">
            <v>98.99</v>
          </cell>
          <cell r="G379">
            <v>98.86</v>
          </cell>
          <cell r="H379">
            <v>13.263966057177599</v>
          </cell>
          <cell r="I379">
            <v>300000000</v>
          </cell>
          <cell r="J379">
            <v>8244608</v>
          </cell>
          <cell r="K379">
            <v>815455455.23000002</v>
          </cell>
          <cell r="L379">
            <v>6259752</v>
          </cell>
          <cell r="M379">
            <v>619650081.23000002</v>
          </cell>
          <cell r="N379">
            <v>81.545545523000001</v>
          </cell>
          <cell r="O379">
            <v>9</v>
          </cell>
          <cell r="P379">
            <v>100</v>
          </cell>
          <cell r="S379">
            <v>60</v>
          </cell>
          <cell r="T379" t="str">
            <v>Ноты-56</v>
          </cell>
        </row>
        <row r="380">
          <cell r="A380" t="str">
            <v>KZ43L2508A00</v>
          </cell>
          <cell r="B380" t="str">
            <v>265/3</v>
          </cell>
          <cell r="C380">
            <v>36672</v>
          </cell>
          <cell r="D380">
            <v>36763</v>
          </cell>
          <cell r="E380">
            <v>92</v>
          </cell>
          <cell r="F380">
            <v>96.66</v>
          </cell>
          <cell r="G380">
            <v>96.66</v>
          </cell>
          <cell r="H380">
            <v>13.821642871922201</v>
          </cell>
          <cell r="I380">
            <v>500000000</v>
          </cell>
          <cell r="J380">
            <v>18297093</v>
          </cell>
          <cell r="K380">
            <v>1766762510.78</v>
          </cell>
          <cell r="L380">
            <v>4138216</v>
          </cell>
          <cell r="M380">
            <v>399999958.56</v>
          </cell>
          <cell r="N380">
            <v>353.35250215600001</v>
          </cell>
          <cell r="O380">
            <v>14</v>
          </cell>
          <cell r="P380">
            <v>100</v>
          </cell>
          <cell r="S380">
            <v>50</v>
          </cell>
          <cell r="T380" t="str">
            <v>ГКО-3</v>
          </cell>
        </row>
        <row r="381">
          <cell r="A381" t="str">
            <v>KZ46L3011A05</v>
          </cell>
          <cell r="B381" t="str">
            <v>147/6</v>
          </cell>
          <cell r="C381">
            <v>36675</v>
          </cell>
          <cell r="D381">
            <v>36860</v>
          </cell>
          <cell r="E381">
            <v>185</v>
          </cell>
          <cell r="F381">
            <v>93.32</v>
          </cell>
          <cell r="G381">
            <v>93.32</v>
          </cell>
          <cell r="H381">
            <v>14.316330904414899</v>
          </cell>
          <cell r="I381">
            <v>500000000</v>
          </cell>
          <cell r="J381">
            <v>7390048</v>
          </cell>
          <cell r="K381">
            <v>687217761.82000005</v>
          </cell>
          <cell r="L381">
            <v>2641886</v>
          </cell>
          <cell r="M381">
            <v>246540801.52000001</v>
          </cell>
          <cell r="N381">
            <v>137.443552364</v>
          </cell>
          <cell r="O381">
            <v>10</v>
          </cell>
          <cell r="P381">
            <v>100</v>
          </cell>
          <cell r="S381">
            <v>50</v>
          </cell>
          <cell r="T381" t="str">
            <v>ГКО-6</v>
          </cell>
        </row>
        <row r="382">
          <cell r="A382" t="str">
            <v>KZ4CL3105A15</v>
          </cell>
          <cell r="B382" t="str">
            <v>50/12</v>
          </cell>
          <cell r="C382">
            <v>36676</v>
          </cell>
          <cell r="D382">
            <v>37042</v>
          </cell>
          <cell r="E382">
            <v>366</v>
          </cell>
          <cell r="F382">
            <v>86.58</v>
          </cell>
          <cell r="G382">
            <v>86.58</v>
          </cell>
          <cell r="H382">
            <v>15.5001155001155</v>
          </cell>
          <cell r="I382">
            <v>500000000</v>
          </cell>
          <cell r="J382">
            <v>11613186</v>
          </cell>
          <cell r="K382">
            <v>997782717.17999995</v>
          </cell>
          <cell r="L382">
            <v>2899054</v>
          </cell>
          <cell r="M382">
            <v>251000095.31999999</v>
          </cell>
          <cell r="N382">
            <v>199.556543436</v>
          </cell>
          <cell r="O382">
            <v>12</v>
          </cell>
          <cell r="P382">
            <v>100</v>
          </cell>
          <cell r="S382">
            <v>50</v>
          </cell>
          <cell r="T382" t="str">
            <v>ГКО-12</v>
          </cell>
        </row>
        <row r="383">
          <cell r="A383" t="str">
            <v>KZ96K1307A02</v>
          </cell>
          <cell r="B383" t="str">
            <v>401/n</v>
          </cell>
          <cell r="C383">
            <v>36677</v>
          </cell>
          <cell r="D383">
            <v>36720</v>
          </cell>
          <cell r="E383">
            <v>42</v>
          </cell>
          <cell r="F383">
            <v>98.72</v>
          </cell>
          <cell r="G383">
            <v>98.72</v>
          </cell>
          <cell r="H383">
            <v>11.237169097784999</v>
          </cell>
          <cell r="I383">
            <v>400000000</v>
          </cell>
          <cell r="J383">
            <v>6763000</v>
          </cell>
          <cell r="K383">
            <v>666713550.84000003</v>
          </cell>
          <cell r="L383">
            <v>3747724</v>
          </cell>
          <cell r="M383">
            <v>369975313.27999997</v>
          </cell>
          <cell r="N383">
            <v>166.67838771000001</v>
          </cell>
          <cell r="O383">
            <v>13</v>
          </cell>
          <cell r="P383">
            <v>100</v>
          </cell>
          <cell r="S383">
            <v>60</v>
          </cell>
          <cell r="T383" t="str">
            <v>Ноты-42</v>
          </cell>
        </row>
        <row r="384">
          <cell r="A384" t="str">
            <v>KZ43L0109A07</v>
          </cell>
          <cell r="B384" t="str">
            <v>266/3</v>
          </cell>
          <cell r="C384">
            <v>36678</v>
          </cell>
          <cell r="D384">
            <v>36770</v>
          </cell>
          <cell r="E384">
            <v>92</v>
          </cell>
          <cell r="F384">
            <v>96.81</v>
          </cell>
          <cell r="G384">
            <v>96.81</v>
          </cell>
          <cell r="H384">
            <v>13.1804565644045</v>
          </cell>
          <cell r="I384">
            <v>200000000</v>
          </cell>
          <cell r="J384">
            <v>15663279</v>
          </cell>
          <cell r="K384">
            <v>1515538693.99</v>
          </cell>
          <cell r="L384">
            <v>11381779</v>
          </cell>
          <cell r="M384">
            <v>1101870024.99</v>
          </cell>
          <cell r="N384">
            <v>757.76934699499998</v>
          </cell>
          <cell r="O384">
            <v>11</v>
          </cell>
          <cell r="P384">
            <v>100</v>
          </cell>
          <cell r="S384">
            <v>50</v>
          </cell>
          <cell r="T384" t="str">
            <v>ГКО-3</v>
          </cell>
        </row>
        <row r="385">
          <cell r="A385" t="str">
            <v>KZ46L0112A09</v>
          </cell>
          <cell r="B385" t="str">
            <v>148/6</v>
          </cell>
          <cell r="C385">
            <v>36679</v>
          </cell>
          <cell r="D385">
            <v>36861</v>
          </cell>
          <cell r="E385">
            <v>185</v>
          </cell>
          <cell r="F385">
            <v>93.56</v>
          </cell>
          <cell r="G385">
            <v>93.56</v>
          </cell>
          <cell r="H385">
            <v>13.766566908935401</v>
          </cell>
          <cell r="I385">
            <v>300000000</v>
          </cell>
          <cell r="J385">
            <v>14909295</v>
          </cell>
          <cell r="K385">
            <v>1391591072.05</v>
          </cell>
          <cell r="L385">
            <v>3206499</v>
          </cell>
          <cell r="M385">
            <v>300000046.44</v>
          </cell>
          <cell r="N385">
            <v>463.863690683333</v>
          </cell>
          <cell r="O385">
            <v>11</v>
          </cell>
          <cell r="P385">
            <v>100</v>
          </cell>
          <cell r="S385">
            <v>50</v>
          </cell>
          <cell r="T385" t="str">
            <v>ГКО-6</v>
          </cell>
        </row>
        <row r="386">
          <cell r="A386" t="str">
            <v>KZ98K2807A03</v>
          </cell>
          <cell r="B386" t="str">
            <v>402/n</v>
          </cell>
          <cell r="C386">
            <v>36679</v>
          </cell>
          <cell r="D386">
            <v>36735</v>
          </cell>
          <cell r="E386">
            <v>56</v>
          </cell>
          <cell r="F386">
            <v>98.25</v>
          </cell>
          <cell r="G386">
            <v>98.25</v>
          </cell>
          <cell r="H386">
            <v>11.577608142493601</v>
          </cell>
          <cell r="I386">
            <v>400000000</v>
          </cell>
          <cell r="J386">
            <v>18483201</v>
          </cell>
          <cell r="K386">
            <v>1815196680.25</v>
          </cell>
          <cell r="L386">
            <v>12115201</v>
          </cell>
          <cell r="M386">
            <v>1190318498.25</v>
          </cell>
          <cell r="N386">
            <v>453.79917006250002</v>
          </cell>
          <cell r="O386">
            <v>12</v>
          </cell>
          <cell r="P386">
            <v>100</v>
          </cell>
          <cell r="S386">
            <v>60</v>
          </cell>
          <cell r="T386" t="str">
            <v>Ноты-56</v>
          </cell>
        </row>
        <row r="387">
          <cell r="A387" t="str">
            <v>KZ4CL0706A14</v>
          </cell>
          <cell r="B387" t="str">
            <v>51/12</v>
          </cell>
          <cell r="C387">
            <v>36682</v>
          </cell>
          <cell r="D387">
            <v>37049</v>
          </cell>
          <cell r="E387">
            <v>366</v>
          </cell>
          <cell r="F387">
            <v>87.18</v>
          </cell>
          <cell r="G387">
            <v>87.18</v>
          </cell>
          <cell r="H387">
            <v>14.705207616425801</v>
          </cell>
          <cell r="I387">
            <v>300000000</v>
          </cell>
          <cell r="J387">
            <v>8635471</v>
          </cell>
          <cell r="K387">
            <v>746870001.77999997</v>
          </cell>
          <cell r="L387">
            <v>4215471</v>
          </cell>
          <cell r="M387">
            <v>367504761.77999997</v>
          </cell>
          <cell r="N387">
            <v>248.95666725999999</v>
          </cell>
          <cell r="O387">
            <v>9</v>
          </cell>
          <cell r="P387">
            <v>100</v>
          </cell>
          <cell r="S387">
            <v>50</v>
          </cell>
          <cell r="T387" t="str">
            <v>ГКО-12</v>
          </cell>
        </row>
        <row r="388">
          <cell r="A388" t="str">
            <v>KZ52L0606A29</v>
          </cell>
          <cell r="B388" t="str">
            <v>8/24</v>
          </cell>
          <cell r="C388">
            <v>36683</v>
          </cell>
          <cell r="D388">
            <v>37413</v>
          </cell>
          <cell r="E388">
            <v>730</v>
          </cell>
          <cell r="F388">
            <v>96.5</v>
          </cell>
          <cell r="G388">
            <v>96.37</v>
          </cell>
          <cell r="H388">
            <v>16.3</v>
          </cell>
          <cell r="I388">
            <v>300000000</v>
          </cell>
          <cell r="J388">
            <v>188894</v>
          </cell>
          <cell r="K388">
            <v>188894000</v>
          </cell>
          <cell r="L388">
            <v>17894</v>
          </cell>
          <cell r="M388">
            <v>17894000</v>
          </cell>
          <cell r="N388">
            <v>62.964666666666702</v>
          </cell>
          <cell r="O388">
            <v>5</v>
          </cell>
          <cell r="P388">
            <v>1000</v>
          </cell>
          <cell r="S388">
            <v>50</v>
          </cell>
          <cell r="T388" t="str">
            <v>ГКО-24</v>
          </cell>
        </row>
        <row r="389">
          <cell r="A389" t="str">
            <v>KZ95K1307A03</v>
          </cell>
          <cell r="B389" t="str">
            <v>403/n</v>
          </cell>
          <cell r="C389">
            <v>36684</v>
          </cell>
          <cell r="D389">
            <v>36720</v>
          </cell>
          <cell r="E389">
            <v>35</v>
          </cell>
          <cell r="F389">
            <v>99.01</v>
          </cell>
          <cell r="G389">
            <v>98.98</v>
          </cell>
          <cell r="H389">
            <v>10.398949601050299</v>
          </cell>
          <cell r="I389">
            <v>400000000</v>
          </cell>
          <cell r="J389">
            <v>16163375</v>
          </cell>
          <cell r="K389">
            <v>1599194085.5699999</v>
          </cell>
          <cell r="L389">
            <v>9685555</v>
          </cell>
          <cell r="M389">
            <v>958963830.25</v>
          </cell>
          <cell r="N389">
            <v>399.79852139249999</v>
          </cell>
          <cell r="O389">
            <v>11</v>
          </cell>
          <cell r="P389">
            <v>100</v>
          </cell>
          <cell r="S389">
            <v>60</v>
          </cell>
          <cell r="T389" t="str">
            <v>Ноты-35</v>
          </cell>
        </row>
        <row r="390">
          <cell r="A390" t="str">
            <v>KZ46L0812A03</v>
          </cell>
          <cell r="B390" t="str">
            <v>149/6</v>
          </cell>
          <cell r="C390">
            <v>36685</v>
          </cell>
          <cell r="D390">
            <v>36868</v>
          </cell>
          <cell r="E390">
            <v>183</v>
          </cell>
          <cell r="F390">
            <v>93.72</v>
          </cell>
          <cell r="G390">
            <v>93.72</v>
          </cell>
          <cell r="H390">
            <v>13.4016218523261</v>
          </cell>
          <cell r="I390">
            <v>400000000</v>
          </cell>
          <cell r="J390">
            <v>9005345</v>
          </cell>
          <cell r="K390">
            <v>840912244.10000002</v>
          </cell>
          <cell r="L390">
            <v>2897016</v>
          </cell>
          <cell r="M390">
            <v>271508339.51999998</v>
          </cell>
          <cell r="N390">
            <v>210.22806102499999</v>
          </cell>
          <cell r="O390">
            <v>11</v>
          </cell>
          <cell r="P390">
            <v>100</v>
          </cell>
          <cell r="S390">
            <v>50</v>
          </cell>
          <cell r="T390" t="str">
            <v>ГКО-6</v>
          </cell>
        </row>
        <row r="391">
          <cell r="A391" t="str">
            <v>KZ98K0408A00</v>
          </cell>
          <cell r="B391" t="str">
            <v>404/n</v>
          </cell>
          <cell r="C391">
            <v>36686</v>
          </cell>
          <cell r="D391">
            <v>36742</v>
          </cell>
          <cell r="E391">
            <v>56</v>
          </cell>
          <cell r="F391">
            <v>98.37</v>
          </cell>
          <cell r="G391">
            <v>98.37</v>
          </cell>
          <cell r="H391">
            <v>10.7705601301209</v>
          </cell>
          <cell r="I391">
            <v>400000000</v>
          </cell>
          <cell r="J391">
            <v>11444536</v>
          </cell>
          <cell r="K391">
            <v>1125019008.76</v>
          </cell>
          <cell r="L391">
            <v>6191723</v>
          </cell>
          <cell r="M391">
            <v>609079791.50999999</v>
          </cell>
          <cell r="N391">
            <v>281.25475218999998</v>
          </cell>
          <cell r="O391">
            <v>7</v>
          </cell>
          <cell r="P391">
            <v>100</v>
          </cell>
          <cell r="S391">
            <v>60</v>
          </cell>
          <cell r="T391" t="str">
            <v>Ноты-56</v>
          </cell>
        </row>
        <row r="392">
          <cell r="A392" t="str">
            <v>KZ4CL0806A13</v>
          </cell>
          <cell r="B392" t="str">
            <v>52/12</v>
          </cell>
          <cell r="C392">
            <v>36686</v>
          </cell>
          <cell r="D392">
            <v>37050</v>
          </cell>
          <cell r="E392">
            <v>364</v>
          </cell>
          <cell r="F392">
            <v>87.49</v>
          </cell>
          <cell r="G392">
            <v>87.49</v>
          </cell>
          <cell r="H392">
            <v>14.2987770030861</v>
          </cell>
          <cell r="I392">
            <v>400000000</v>
          </cell>
          <cell r="J392">
            <v>4553285</v>
          </cell>
          <cell r="K392">
            <v>395320042.14999998</v>
          </cell>
          <cell r="L392">
            <v>1300175</v>
          </cell>
          <cell r="M392">
            <v>113752310.75</v>
          </cell>
          <cell r="N392">
            <v>98.830010537500002</v>
          </cell>
          <cell r="O392">
            <v>10</v>
          </cell>
          <cell r="P392">
            <v>100</v>
          </cell>
          <cell r="S392">
            <v>50</v>
          </cell>
          <cell r="T392" t="str">
            <v>ГКО-12</v>
          </cell>
        </row>
        <row r="393">
          <cell r="A393" t="str">
            <v>KZ4CL1406A15</v>
          </cell>
          <cell r="B393" t="str">
            <v>53/12</v>
          </cell>
          <cell r="C393">
            <v>36689</v>
          </cell>
          <cell r="D393">
            <v>37056</v>
          </cell>
          <cell r="E393">
            <v>366</v>
          </cell>
          <cell r="F393">
            <v>87.53</v>
          </cell>
          <cell r="G393">
            <v>87.53</v>
          </cell>
          <cell r="H393">
            <v>14.2465440420427</v>
          </cell>
          <cell r="I393">
            <v>300000000</v>
          </cell>
          <cell r="J393">
            <v>5078925</v>
          </cell>
          <cell r="K393">
            <v>440716885.25</v>
          </cell>
          <cell r="L393">
            <v>2283425</v>
          </cell>
          <cell r="M393">
            <v>199868190.25</v>
          </cell>
          <cell r="N393">
            <v>146.90562841666701</v>
          </cell>
          <cell r="O393">
            <v>9</v>
          </cell>
          <cell r="P393">
            <v>100</v>
          </cell>
          <cell r="S393">
            <v>50</v>
          </cell>
          <cell r="T393" t="str">
            <v>ГКО-12</v>
          </cell>
        </row>
        <row r="394">
          <cell r="A394" t="str">
            <v>KZ52L1306A20</v>
          </cell>
          <cell r="B394" t="str">
            <v>9/24</v>
          </cell>
          <cell r="C394">
            <v>36690</v>
          </cell>
          <cell r="D394">
            <v>37420</v>
          </cell>
          <cell r="E394">
            <v>730</v>
          </cell>
          <cell r="F394">
            <v>99.69</v>
          </cell>
          <cell r="G394">
            <v>99.64</v>
          </cell>
          <cell r="H394">
            <v>16.3</v>
          </cell>
          <cell r="I394">
            <v>300000000</v>
          </cell>
          <cell r="J394">
            <v>78000</v>
          </cell>
          <cell r="K394">
            <v>78000000</v>
          </cell>
          <cell r="L394">
            <v>30000</v>
          </cell>
          <cell r="M394">
            <v>30000000</v>
          </cell>
          <cell r="N394">
            <v>26</v>
          </cell>
          <cell r="O394">
            <v>6</v>
          </cell>
          <cell r="P394">
            <v>1000</v>
          </cell>
          <cell r="S394">
            <v>50</v>
          </cell>
          <cell r="T394" t="str">
            <v>ГКО-24</v>
          </cell>
        </row>
        <row r="395">
          <cell r="A395" t="str">
            <v>KZ95K2007A04</v>
          </cell>
          <cell r="B395" t="str">
            <v>405/n</v>
          </cell>
          <cell r="C395">
            <v>36691</v>
          </cell>
          <cell r="D395">
            <v>36727</v>
          </cell>
          <cell r="E395">
            <v>35</v>
          </cell>
          <cell r="F395">
            <v>99.01</v>
          </cell>
          <cell r="G395">
            <v>99.01</v>
          </cell>
          <cell r="H395">
            <v>10.398949601050299</v>
          </cell>
          <cell r="I395">
            <v>400000000</v>
          </cell>
          <cell r="J395">
            <v>11706039</v>
          </cell>
          <cell r="K395">
            <v>1158538863.47</v>
          </cell>
          <cell r="L395">
            <v>7364495</v>
          </cell>
          <cell r="M395">
            <v>729158649.95000005</v>
          </cell>
          <cell r="N395">
            <v>289.63471586750001</v>
          </cell>
          <cell r="O395">
            <v>11</v>
          </cell>
          <cell r="P395">
            <v>100</v>
          </cell>
          <cell r="S395">
            <v>60</v>
          </cell>
          <cell r="T395" t="str">
            <v>Ноты-35</v>
          </cell>
        </row>
        <row r="396">
          <cell r="A396" t="str">
            <v>KZ43L1509A01</v>
          </cell>
          <cell r="B396" t="str">
            <v>267/3</v>
          </cell>
          <cell r="C396">
            <v>36692</v>
          </cell>
          <cell r="D396">
            <v>36784</v>
          </cell>
          <cell r="E396">
            <v>92</v>
          </cell>
          <cell r="F396">
            <v>96.98</v>
          </cell>
          <cell r="G396">
            <v>96.97</v>
          </cell>
          <cell r="H396">
            <v>12.4561765312435</v>
          </cell>
          <cell r="I396">
            <v>300000000</v>
          </cell>
          <cell r="J396">
            <v>15781899</v>
          </cell>
          <cell r="K396">
            <v>1528173405.46</v>
          </cell>
          <cell r="L396">
            <v>12677753</v>
          </cell>
          <cell r="M396">
            <v>1229453548.53</v>
          </cell>
          <cell r="N396">
            <v>509.39113515333298</v>
          </cell>
          <cell r="O396">
            <v>14</v>
          </cell>
          <cell r="P396">
            <v>100</v>
          </cell>
          <cell r="S396">
            <v>50</v>
          </cell>
          <cell r="T396" t="str">
            <v>ГКО-3</v>
          </cell>
        </row>
        <row r="397">
          <cell r="A397" t="str">
            <v>KZ46L1512A03</v>
          </cell>
          <cell r="B397" t="str">
            <v>150/6</v>
          </cell>
          <cell r="C397">
            <v>36693</v>
          </cell>
          <cell r="D397">
            <v>36875</v>
          </cell>
          <cell r="E397">
            <v>182</v>
          </cell>
          <cell r="F397">
            <v>93.85</v>
          </cell>
          <cell r="G397">
            <v>93.85</v>
          </cell>
          <cell r="H397">
            <v>13.1060202450719</v>
          </cell>
          <cell r="I397">
            <v>300000000</v>
          </cell>
          <cell r="J397">
            <v>18738918</v>
          </cell>
          <cell r="K397">
            <v>1757583701.3</v>
          </cell>
          <cell r="L397">
            <v>11577163</v>
          </cell>
          <cell r="M397">
            <v>1086516747.55</v>
          </cell>
          <cell r="N397">
            <v>585.86123376666706</v>
          </cell>
          <cell r="O397">
            <v>13</v>
          </cell>
          <cell r="P397">
            <v>100</v>
          </cell>
          <cell r="S397">
            <v>50</v>
          </cell>
          <cell r="T397" t="str">
            <v>ГКО-6</v>
          </cell>
        </row>
        <row r="398">
          <cell r="A398" t="str">
            <v>KZ98K1108A01</v>
          </cell>
          <cell r="B398" t="str">
            <v>406/n</v>
          </cell>
          <cell r="C398">
            <v>36693</v>
          </cell>
          <cell r="D398">
            <v>36749</v>
          </cell>
          <cell r="E398">
            <v>56</v>
          </cell>
          <cell r="F398">
            <v>98.43</v>
          </cell>
          <cell r="G398">
            <v>98.42</v>
          </cell>
          <cell r="H398">
            <v>10.367774052626199</v>
          </cell>
          <cell r="I398">
            <v>400000000</v>
          </cell>
          <cell r="J398">
            <v>23504696</v>
          </cell>
          <cell r="K398">
            <v>2312924837.7199998</v>
          </cell>
          <cell r="L398">
            <v>18497696</v>
          </cell>
          <cell r="M398">
            <v>1820728217.28</v>
          </cell>
          <cell r="N398">
            <v>578.23120943000004</v>
          </cell>
          <cell r="O398">
            <v>10</v>
          </cell>
          <cell r="P398">
            <v>100</v>
          </cell>
          <cell r="S398">
            <v>60</v>
          </cell>
          <cell r="T398" t="str">
            <v>Ноты-56</v>
          </cell>
        </row>
        <row r="399">
          <cell r="A399" t="str">
            <v>KZ4CL2106A16</v>
          </cell>
          <cell r="B399" t="str">
            <v>54/12</v>
          </cell>
          <cell r="C399">
            <v>36696</v>
          </cell>
          <cell r="D399">
            <v>37063</v>
          </cell>
          <cell r="E399">
            <v>366</v>
          </cell>
          <cell r="F399">
            <v>87.61</v>
          </cell>
          <cell r="G399">
            <v>87.61</v>
          </cell>
          <cell r="H399">
            <v>14.142221207624701</v>
          </cell>
          <cell r="I399">
            <v>300000000</v>
          </cell>
          <cell r="J399">
            <v>3578115</v>
          </cell>
          <cell r="K399">
            <v>311630955.14999998</v>
          </cell>
          <cell r="L399">
            <v>1768115</v>
          </cell>
          <cell r="M399">
            <v>154904555.15000001</v>
          </cell>
          <cell r="N399">
            <v>103.87698505</v>
          </cell>
          <cell r="O399">
            <v>5</v>
          </cell>
          <cell r="P399">
            <v>100</v>
          </cell>
          <cell r="Q399">
            <v>100</v>
          </cell>
          <cell r="S399">
            <v>50</v>
          </cell>
          <cell r="T399" t="str">
            <v>ГКО-12</v>
          </cell>
        </row>
        <row r="400">
          <cell r="A400" t="str">
            <v>KZ52L2006A21</v>
          </cell>
          <cell r="B400" t="str">
            <v>10/24</v>
          </cell>
          <cell r="C400">
            <v>36697</v>
          </cell>
          <cell r="D400">
            <v>37427</v>
          </cell>
          <cell r="E400">
            <v>730</v>
          </cell>
          <cell r="F400">
            <v>96.4</v>
          </cell>
          <cell r="G400">
            <v>96.32</v>
          </cell>
          <cell r="H400">
            <v>16.3</v>
          </cell>
          <cell r="I400">
            <v>300000000</v>
          </cell>
          <cell r="J400">
            <v>202060</v>
          </cell>
          <cell r="K400">
            <v>202060000</v>
          </cell>
          <cell r="L400">
            <v>140060</v>
          </cell>
          <cell r="M400">
            <v>140060000</v>
          </cell>
          <cell r="N400">
            <v>67.353333333333296</v>
          </cell>
          <cell r="O400">
            <v>7</v>
          </cell>
          <cell r="P400">
            <v>1000</v>
          </cell>
          <cell r="S400">
            <v>50</v>
          </cell>
          <cell r="T400" t="str">
            <v>ГКО-24</v>
          </cell>
        </row>
        <row r="401">
          <cell r="A401" t="str">
            <v>KZ96K0308A00</v>
          </cell>
          <cell r="B401" t="str">
            <v>407/n</v>
          </cell>
          <cell r="C401">
            <v>36698</v>
          </cell>
          <cell r="D401">
            <v>36741</v>
          </cell>
          <cell r="E401">
            <v>42</v>
          </cell>
          <cell r="F401">
            <v>98.83</v>
          </cell>
          <cell r="G401">
            <v>98.83</v>
          </cell>
          <cell r="H401">
            <v>10.2600424972175</v>
          </cell>
          <cell r="I401">
            <v>400000000</v>
          </cell>
          <cell r="J401">
            <v>8247361</v>
          </cell>
          <cell r="K401">
            <v>814659220.44000006</v>
          </cell>
          <cell r="L401">
            <v>5447188</v>
          </cell>
          <cell r="M401">
            <v>538345590.03999996</v>
          </cell>
          <cell r="N401">
            <v>203.66480511</v>
          </cell>
          <cell r="O401">
            <v>11</v>
          </cell>
          <cell r="P401">
            <v>100</v>
          </cell>
          <cell r="S401">
            <v>60</v>
          </cell>
          <cell r="T401" t="str">
            <v>Ноты-42</v>
          </cell>
        </row>
        <row r="402">
          <cell r="A402" t="str">
            <v>KZ46L2212A04</v>
          </cell>
          <cell r="B402" t="str">
            <v>151/6</v>
          </cell>
          <cell r="C402">
            <v>36699</v>
          </cell>
          <cell r="D402">
            <v>36882</v>
          </cell>
          <cell r="E402">
            <v>183</v>
          </cell>
          <cell r="F402">
            <v>93.86</v>
          </cell>
          <cell r="G402">
            <v>93.86</v>
          </cell>
          <cell r="H402">
            <v>13.083315576390399</v>
          </cell>
          <cell r="I402">
            <v>300000000</v>
          </cell>
          <cell r="J402">
            <v>5279300</v>
          </cell>
          <cell r="K402">
            <v>493455752</v>
          </cell>
          <cell r="L402">
            <v>1618125</v>
          </cell>
          <cell r="M402">
            <v>151877212.5</v>
          </cell>
          <cell r="N402">
            <v>164.48525066666701</v>
          </cell>
          <cell r="O402">
            <v>10</v>
          </cell>
          <cell r="P402">
            <v>100</v>
          </cell>
          <cell r="S402">
            <v>50</v>
          </cell>
          <cell r="T402" t="str">
            <v>ГКО-6</v>
          </cell>
        </row>
        <row r="403">
          <cell r="A403" t="str">
            <v>KZ99K2508A04</v>
          </cell>
          <cell r="B403" t="str">
            <v>408/n</v>
          </cell>
          <cell r="C403">
            <v>36700</v>
          </cell>
          <cell r="D403">
            <v>36763</v>
          </cell>
          <cell r="E403">
            <v>63</v>
          </cell>
          <cell r="F403">
            <v>98.22</v>
          </cell>
          <cell r="G403">
            <v>98.13</v>
          </cell>
          <cell r="H403">
            <v>10.470825131790299</v>
          </cell>
          <cell r="I403">
            <v>400000000</v>
          </cell>
          <cell r="J403">
            <v>5575319</v>
          </cell>
          <cell r="K403">
            <v>547518515.30999994</v>
          </cell>
          <cell r="L403">
            <v>5445043</v>
          </cell>
          <cell r="M403">
            <v>534815657.75</v>
          </cell>
          <cell r="N403">
            <v>136.8796288275</v>
          </cell>
          <cell r="O403">
            <v>10</v>
          </cell>
          <cell r="P403">
            <v>100</v>
          </cell>
          <cell r="S403">
            <v>60</v>
          </cell>
          <cell r="T403" t="str">
            <v>Ноты-63</v>
          </cell>
        </row>
        <row r="404">
          <cell r="A404" t="str">
            <v>KZ4CL2206A15</v>
          </cell>
          <cell r="B404" t="str">
            <v>55/12</v>
          </cell>
          <cell r="C404">
            <v>36700</v>
          </cell>
          <cell r="D404">
            <v>37064</v>
          </cell>
          <cell r="E404">
            <v>364</v>
          </cell>
          <cell r="F404">
            <v>87.61</v>
          </cell>
          <cell r="G404">
            <v>87.61</v>
          </cell>
          <cell r="H404">
            <v>14.142221207624701</v>
          </cell>
          <cell r="I404">
            <v>300000000</v>
          </cell>
          <cell r="J404">
            <v>4819927</v>
          </cell>
          <cell r="K404">
            <v>419048979.47000003</v>
          </cell>
          <cell r="L404">
            <v>1199927</v>
          </cell>
          <cell r="M404">
            <v>105125604.47</v>
          </cell>
          <cell r="N404">
            <v>139.68299315666701</v>
          </cell>
          <cell r="O404">
            <v>9</v>
          </cell>
          <cell r="P404">
            <v>100</v>
          </cell>
          <cell r="S404">
            <v>50</v>
          </cell>
          <cell r="T404" t="str">
            <v>ГКО-12</v>
          </cell>
        </row>
        <row r="405">
          <cell r="A405" t="str">
            <v>KZ4CL2806A19</v>
          </cell>
          <cell r="B405" t="str">
            <v>56/12</v>
          </cell>
          <cell r="C405">
            <v>36703</v>
          </cell>
          <cell r="D405">
            <v>37070</v>
          </cell>
          <cell r="E405">
            <v>366</v>
          </cell>
          <cell r="I405">
            <v>300000000</v>
          </cell>
          <cell r="P405">
            <v>100</v>
          </cell>
          <cell r="S405">
            <v>50</v>
          </cell>
          <cell r="T405" t="str">
            <v>ГКО-12</v>
          </cell>
        </row>
        <row r="406">
          <cell r="A406" t="str">
            <v>KZ52L2706A24</v>
          </cell>
          <cell r="B406" t="str">
            <v>11/24</v>
          </cell>
          <cell r="C406">
            <v>36704</v>
          </cell>
          <cell r="D406">
            <v>37434</v>
          </cell>
          <cell r="E406">
            <v>730</v>
          </cell>
          <cell r="I406">
            <v>300000000</v>
          </cell>
          <cell r="P406">
            <v>1000</v>
          </cell>
          <cell r="S406">
            <v>50</v>
          </cell>
          <cell r="T406" t="str">
            <v>ГКО-24</v>
          </cell>
        </row>
        <row r="407">
          <cell r="A407" t="str">
            <v>KZ97K1708A06</v>
          </cell>
          <cell r="B407" t="str">
            <v>409/n</v>
          </cell>
          <cell r="C407">
            <v>36705</v>
          </cell>
          <cell r="D407">
            <v>36755</v>
          </cell>
          <cell r="E407">
            <v>49</v>
          </cell>
          <cell r="F407">
            <v>98.62</v>
          </cell>
          <cell r="G407">
            <v>98.62</v>
          </cell>
          <cell r="H407">
            <v>10.3948778862589</v>
          </cell>
          <cell r="I407">
            <v>500000000</v>
          </cell>
          <cell r="J407">
            <v>3349900</v>
          </cell>
          <cell r="K407">
            <v>329727653</v>
          </cell>
          <cell r="L407">
            <v>1729900</v>
          </cell>
          <cell r="M407">
            <v>170602738</v>
          </cell>
          <cell r="N407">
            <v>65.945530599999998</v>
          </cell>
          <cell r="O407">
            <v>9</v>
          </cell>
          <cell r="P407">
            <v>100</v>
          </cell>
          <cell r="S407">
            <v>60</v>
          </cell>
          <cell r="T407" t="str">
            <v>Ноты-49</v>
          </cell>
        </row>
        <row r="408">
          <cell r="A408" t="str">
            <v>KZ99K0109A01</v>
          </cell>
          <cell r="B408" t="str">
            <v>410/n</v>
          </cell>
          <cell r="C408">
            <v>36706</v>
          </cell>
          <cell r="D408">
            <v>36770</v>
          </cell>
          <cell r="E408">
            <v>63</v>
          </cell>
          <cell r="F408">
            <v>98.22</v>
          </cell>
          <cell r="G408">
            <v>98.22</v>
          </cell>
          <cell r="H408">
            <v>10.470825131790299</v>
          </cell>
          <cell r="I408">
            <v>500000000</v>
          </cell>
          <cell r="J408">
            <v>4521155</v>
          </cell>
          <cell r="K408">
            <v>443346457.69999999</v>
          </cell>
          <cell r="L408">
            <v>2901155</v>
          </cell>
          <cell r="M408">
            <v>284951444.10000002</v>
          </cell>
          <cell r="N408">
            <v>88.669291540000003</v>
          </cell>
          <cell r="O408">
            <v>10</v>
          </cell>
          <cell r="P408">
            <v>100</v>
          </cell>
          <cell r="S408">
            <v>60</v>
          </cell>
          <cell r="T408" t="str">
            <v>Ноты-63</v>
          </cell>
        </row>
        <row r="409">
          <cell r="A409" t="str">
            <v>KZ43L0510A00</v>
          </cell>
          <cell r="B409" t="str">
            <v>268/3</v>
          </cell>
          <cell r="C409">
            <v>36710</v>
          </cell>
          <cell r="D409">
            <v>36804</v>
          </cell>
          <cell r="E409">
            <v>92</v>
          </cell>
          <cell r="F409">
            <v>97.01</v>
          </cell>
          <cell r="G409">
            <v>97.01</v>
          </cell>
          <cell r="H409">
            <v>12.328625914854101</v>
          </cell>
          <cell r="I409">
            <v>250000000</v>
          </cell>
          <cell r="J409">
            <v>10983977</v>
          </cell>
          <cell r="K409">
            <v>1065014528.77</v>
          </cell>
          <cell r="L409">
            <v>4976504</v>
          </cell>
          <cell r="M409">
            <v>482770653.04000002</v>
          </cell>
          <cell r="N409">
            <v>426.00581150800002</v>
          </cell>
          <cell r="O409">
            <v>9</v>
          </cell>
          <cell r="P409">
            <v>100</v>
          </cell>
          <cell r="S409">
            <v>50</v>
          </cell>
          <cell r="T409" t="str">
            <v>ГКО-3</v>
          </cell>
        </row>
        <row r="410">
          <cell r="A410" t="str">
            <v>KZ4CL0507A15</v>
          </cell>
          <cell r="B410" t="str">
            <v>57/12</v>
          </cell>
          <cell r="C410">
            <v>36711</v>
          </cell>
          <cell r="D410">
            <v>37077</v>
          </cell>
          <cell r="E410">
            <v>366</v>
          </cell>
          <cell r="F410">
            <v>87.61</v>
          </cell>
          <cell r="G410">
            <v>87.61</v>
          </cell>
          <cell r="H410">
            <v>14.142221207624701</v>
          </cell>
          <cell r="I410">
            <v>250000000</v>
          </cell>
          <cell r="J410">
            <v>6553300</v>
          </cell>
          <cell r="K410">
            <v>570287473</v>
          </cell>
          <cell r="L410">
            <v>2312078</v>
          </cell>
          <cell r="M410">
            <v>202561153.58000001</v>
          </cell>
          <cell r="N410">
            <v>228.1149892</v>
          </cell>
          <cell r="O410">
            <v>11</v>
          </cell>
          <cell r="P410">
            <v>100</v>
          </cell>
          <cell r="S410">
            <v>50</v>
          </cell>
          <cell r="T410" t="str">
            <v>ГКО-12</v>
          </cell>
        </row>
        <row r="411">
          <cell r="A411" t="str">
            <v>KZ97K2408A07</v>
          </cell>
          <cell r="B411" t="str">
            <v>411/n</v>
          </cell>
          <cell r="C411">
            <v>36712</v>
          </cell>
          <cell r="D411">
            <v>36762</v>
          </cell>
          <cell r="E411">
            <v>49</v>
          </cell>
          <cell r="F411">
            <v>98.63</v>
          </cell>
          <cell r="G411">
            <v>98.62</v>
          </cell>
          <cell r="H411">
            <v>10.318506394750999</v>
          </cell>
          <cell r="I411">
            <v>500000000</v>
          </cell>
          <cell r="J411">
            <v>14130975</v>
          </cell>
          <cell r="K411">
            <v>1393154119</v>
          </cell>
          <cell r="L411">
            <v>11719975</v>
          </cell>
          <cell r="M411">
            <v>1155934117</v>
          </cell>
          <cell r="N411">
            <v>278.63082379999997</v>
          </cell>
          <cell r="O411">
            <v>13</v>
          </cell>
          <cell r="P411">
            <v>100</v>
          </cell>
          <cell r="S411">
            <v>60</v>
          </cell>
          <cell r="T411" t="str">
            <v>Ноты-49</v>
          </cell>
        </row>
        <row r="412">
          <cell r="A412" t="str">
            <v>KZ99K0809A04</v>
          </cell>
          <cell r="B412" t="str">
            <v>412/n</v>
          </cell>
          <cell r="C412">
            <v>36713</v>
          </cell>
          <cell r="D412">
            <v>36777</v>
          </cell>
          <cell r="E412">
            <v>64</v>
          </cell>
          <cell r="F412">
            <v>98.24</v>
          </cell>
          <cell r="G412">
            <v>98.24</v>
          </cell>
          <cell r="H412">
            <v>10.3510676800579</v>
          </cell>
          <cell r="I412">
            <v>500000000</v>
          </cell>
          <cell r="J412">
            <v>9047773</v>
          </cell>
          <cell r="K412">
            <v>888126003.48000002</v>
          </cell>
          <cell r="L412">
            <v>5670609</v>
          </cell>
          <cell r="M412">
            <v>557080628.15999997</v>
          </cell>
          <cell r="N412">
            <v>177.62520069600001</v>
          </cell>
          <cell r="O412">
            <v>13</v>
          </cell>
          <cell r="P412">
            <v>100</v>
          </cell>
          <cell r="S412">
            <v>60</v>
          </cell>
          <cell r="T412" t="str">
            <v>Ноты-63</v>
          </cell>
        </row>
        <row r="413">
          <cell r="A413" t="str">
            <v>KZ7041007A10</v>
          </cell>
          <cell r="B413" t="str">
            <v>1/12ARU</v>
          </cell>
          <cell r="C413">
            <v>36714</v>
          </cell>
          <cell r="D413">
            <v>37082</v>
          </cell>
          <cell r="E413">
            <v>368</v>
          </cell>
          <cell r="H413">
            <v>10.99</v>
          </cell>
          <cell r="I413">
            <v>650000000</v>
          </cell>
          <cell r="J413">
            <v>65850</v>
          </cell>
          <cell r="K413">
            <v>6585000</v>
          </cell>
          <cell r="L413">
            <v>45550</v>
          </cell>
          <cell r="M413">
            <v>4555000</v>
          </cell>
          <cell r="N413">
            <v>144.56607692307699</v>
          </cell>
          <cell r="O413">
            <v>10</v>
          </cell>
          <cell r="P413">
            <v>100</v>
          </cell>
          <cell r="Q413">
            <v>142.69999999999999</v>
          </cell>
          <cell r="R413">
            <v>146.69999999999999</v>
          </cell>
          <cell r="S413">
            <v>0</v>
          </cell>
          <cell r="T413" t="str">
            <v>ARU012.001</v>
          </cell>
        </row>
        <row r="414">
          <cell r="A414" t="str">
            <v>KZ46L1101A18</v>
          </cell>
          <cell r="B414" t="str">
            <v>152/6</v>
          </cell>
          <cell r="C414">
            <v>36717</v>
          </cell>
          <cell r="D414">
            <v>36902</v>
          </cell>
          <cell r="E414">
            <v>183</v>
          </cell>
          <cell r="F414">
            <v>93.87</v>
          </cell>
          <cell r="G414">
            <v>93.87</v>
          </cell>
          <cell r="H414">
            <v>13.060615745179501</v>
          </cell>
          <cell r="I414">
            <v>250000000</v>
          </cell>
          <cell r="J414">
            <v>11753000</v>
          </cell>
          <cell r="K414">
            <v>1102500910</v>
          </cell>
          <cell r="L414">
            <v>7364629</v>
          </cell>
          <cell r="M414">
            <v>691317724.23000002</v>
          </cell>
          <cell r="N414">
            <v>441.00036399999999</v>
          </cell>
          <cell r="O414">
            <v>10</v>
          </cell>
          <cell r="P414">
            <v>100</v>
          </cell>
          <cell r="S414">
            <v>50</v>
          </cell>
          <cell r="T414" t="str">
            <v>ГКО-6</v>
          </cell>
        </row>
        <row r="415">
          <cell r="A415" t="str">
            <v>KZ52L1107A21</v>
          </cell>
          <cell r="B415" t="str">
            <v>12/24</v>
          </cell>
          <cell r="C415">
            <v>36718</v>
          </cell>
          <cell r="D415">
            <v>37448</v>
          </cell>
          <cell r="E415">
            <v>730</v>
          </cell>
          <cell r="I415">
            <v>250000000</v>
          </cell>
          <cell r="P415">
            <v>1000</v>
          </cell>
          <cell r="S415">
            <v>50</v>
          </cell>
          <cell r="T415" t="str">
            <v>ГКО-24</v>
          </cell>
        </row>
        <row r="416">
          <cell r="A416" t="str">
            <v>KZ97K3108A08</v>
          </cell>
          <cell r="B416" t="str">
            <v>413/n</v>
          </cell>
          <cell r="C416">
            <v>36719</v>
          </cell>
          <cell r="D416">
            <v>36769</v>
          </cell>
          <cell r="E416">
            <v>49</v>
          </cell>
          <cell r="F416">
            <v>98.64</v>
          </cell>
          <cell r="G416">
            <v>98.64</v>
          </cell>
          <cell r="H416">
            <v>10.2421503881358</v>
          </cell>
          <cell r="I416">
            <v>500000000</v>
          </cell>
          <cell r="J416">
            <v>8049283</v>
          </cell>
          <cell r="K416">
            <v>793820441.27999997</v>
          </cell>
          <cell r="L416">
            <v>5373081</v>
          </cell>
          <cell r="M416">
            <v>530000709.83999997</v>
          </cell>
          <cell r="N416">
            <v>158.76408825600001</v>
          </cell>
          <cell r="O416">
            <v>9</v>
          </cell>
          <cell r="P416">
            <v>100</v>
          </cell>
          <cell r="S416">
            <v>60</v>
          </cell>
          <cell r="T416" t="str">
            <v>Ноты-49</v>
          </cell>
        </row>
        <row r="417">
          <cell r="A417" t="str">
            <v>KZ99K1509A05</v>
          </cell>
          <cell r="B417" t="str">
            <v>414/n</v>
          </cell>
          <cell r="C417">
            <v>36720</v>
          </cell>
          <cell r="D417">
            <v>36784</v>
          </cell>
          <cell r="E417">
            <v>63</v>
          </cell>
          <cell r="F417">
            <v>98.25</v>
          </cell>
          <cell r="G417">
            <v>98.25</v>
          </cell>
          <cell r="H417">
            <v>10.291207237772101</v>
          </cell>
          <cell r="I417">
            <v>500000000</v>
          </cell>
          <cell r="J417">
            <v>22569346</v>
          </cell>
          <cell r="K417">
            <v>2216789583.2199998</v>
          </cell>
          <cell r="L417">
            <v>10703703</v>
          </cell>
          <cell r="M417">
            <v>1051638819.75</v>
          </cell>
          <cell r="N417">
            <v>443.357916644</v>
          </cell>
          <cell r="O417">
            <v>11</v>
          </cell>
          <cell r="P417">
            <v>100</v>
          </cell>
          <cell r="S417">
            <v>60</v>
          </cell>
          <cell r="T417" t="str">
            <v>Ноты-63</v>
          </cell>
        </row>
        <row r="418">
          <cell r="A418" t="str">
            <v>KZ4CL1907A19</v>
          </cell>
          <cell r="B418" t="str">
            <v>58/12</v>
          </cell>
          <cell r="C418">
            <v>36724</v>
          </cell>
          <cell r="D418">
            <v>37091</v>
          </cell>
          <cell r="E418">
            <v>366</v>
          </cell>
          <cell r="F418">
            <v>87.75</v>
          </cell>
          <cell r="G418">
            <v>87.75</v>
          </cell>
          <cell r="H418">
            <v>13.960113960114001</v>
          </cell>
          <cell r="I418">
            <v>300000000</v>
          </cell>
          <cell r="J418">
            <v>3327986</v>
          </cell>
          <cell r="K418">
            <v>289545400.5</v>
          </cell>
          <cell r="L418">
            <v>1759886</v>
          </cell>
          <cell r="M418">
            <v>154429996.5</v>
          </cell>
          <cell r="N418">
            <v>96.515133500000005</v>
          </cell>
          <cell r="O418">
            <v>9</v>
          </cell>
          <cell r="P418">
            <v>100</v>
          </cell>
          <cell r="S418">
            <v>50</v>
          </cell>
          <cell r="T418" t="str">
            <v>ГКО-12</v>
          </cell>
        </row>
        <row r="419">
          <cell r="A419" t="str">
            <v>KZ52L1807A24</v>
          </cell>
          <cell r="B419" t="str">
            <v>13/24</v>
          </cell>
          <cell r="C419">
            <v>36725</v>
          </cell>
          <cell r="D419">
            <v>37455</v>
          </cell>
          <cell r="E419">
            <v>730</v>
          </cell>
          <cell r="H419">
            <v>16.3</v>
          </cell>
          <cell r="I419">
            <v>300000000</v>
          </cell>
          <cell r="J419">
            <v>424123</v>
          </cell>
          <cell r="K419">
            <v>424123000</v>
          </cell>
          <cell r="L419">
            <v>262123</v>
          </cell>
          <cell r="M419">
            <v>262123000</v>
          </cell>
          <cell r="N419">
            <v>141.374333333333</v>
          </cell>
          <cell r="O419">
            <v>10</v>
          </cell>
          <cell r="P419">
            <v>1000</v>
          </cell>
          <cell r="S419">
            <v>50</v>
          </cell>
          <cell r="T419" t="str">
            <v>ГКО-24</v>
          </cell>
        </row>
        <row r="420">
          <cell r="A420" t="str">
            <v>KZ97K0709A07</v>
          </cell>
          <cell r="B420" t="str">
            <v>415/n</v>
          </cell>
          <cell r="C420">
            <v>36726</v>
          </cell>
          <cell r="D420">
            <v>36776</v>
          </cell>
          <cell r="E420">
            <v>49</v>
          </cell>
          <cell r="F420">
            <v>98.66</v>
          </cell>
          <cell r="G420">
            <v>98.66</v>
          </cell>
          <cell r="H420">
            <v>10.0894848107498</v>
          </cell>
          <cell r="I420">
            <v>500000000</v>
          </cell>
          <cell r="J420">
            <v>12751094</v>
          </cell>
          <cell r="K420">
            <v>1257498438.1600001</v>
          </cell>
          <cell r="L420">
            <v>9830906</v>
          </cell>
          <cell r="M420">
            <v>969917185.96000004</v>
          </cell>
          <cell r="N420">
            <v>251.49968763199999</v>
          </cell>
          <cell r="O420">
            <v>12</v>
          </cell>
          <cell r="P420">
            <v>100</v>
          </cell>
          <cell r="S420">
            <v>60</v>
          </cell>
          <cell r="T420" t="str">
            <v>Ноты-49</v>
          </cell>
        </row>
        <row r="421">
          <cell r="A421" t="str">
            <v>KZ99K2209A06</v>
          </cell>
          <cell r="B421" t="str">
            <v>416/n</v>
          </cell>
          <cell r="C421">
            <v>36727</v>
          </cell>
          <cell r="D421">
            <v>36791</v>
          </cell>
          <cell r="E421">
            <v>63</v>
          </cell>
          <cell r="F421">
            <v>98.27</v>
          </cell>
          <cell r="G421">
            <v>98.27</v>
          </cell>
          <cell r="H421">
            <v>10.171522901755999</v>
          </cell>
          <cell r="I421">
            <v>500000000</v>
          </cell>
          <cell r="J421">
            <v>10466234</v>
          </cell>
          <cell r="K421">
            <v>1028004894.28</v>
          </cell>
          <cell r="L421">
            <v>6146474</v>
          </cell>
          <cell r="M421">
            <v>604013999.98000002</v>
          </cell>
          <cell r="N421">
            <v>205.60097885600001</v>
          </cell>
          <cell r="O421">
            <v>12</v>
          </cell>
          <cell r="P421">
            <v>100</v>
          </cell>
          <cell r="S421">
            <v>60</v>
          </cell>
          <cell r="T421" t="str">
            <v>Ноты-63</v>
          </cell>
        </row>
        <row r="422">
          <cell r="A422" t="str">
            <v>KZ43L2610A05</v>
          </cell>
          <cell r="B422" t="str">
            <v>269/3</v>
          </cell>
          <cell r="C422">
            <v>36731</v>
          </cell>
          <cell r="D422">
            <v>36825</v>
          </cell>
          <cell r="E422">
            <v>94</v>
          </cell>
          <cell r="F422">
            <v>97.09</v>
          </cell>
          <cell r="G422">
            <v>97.09</v>
          </cell>
          <cell r="H422">
            <v>11.9888763003399</v>
          </cell>
          <cell r="I422">
            <v>300000000</v>
          </cell>
          <cell r="J422">
            <v>25954302</v>
          </cell>
          <cell r="K422">
            <v>2518661559.1799998</v>
          </cell>
          <cell r="L422">
            <v>7161980</v>
          </cell>
          <cell r="M422">
            <v>695356638.20000005</v>
          </cell>
          <cell r="N422">
            <v>839.55385306000005</v>
          </cell>
          <cell r="O422">
            <v>13</v>
          </cell>
          <cell r="P422">
            <v>100</v>
          </cell>
          <cell r="S422">
            <v>50</v>
          </cell>
          <cell r="T422" t="str">
            <v>ГКО-3</v>
          </cell>
        </row>
        <row r="423">
          <cell r="A423" t="str">
            <v>KZ4CL2607A10</v>
          </cell>
          <cell r="B423" t="str">
            <v>59/12</v>
          </cell>
          <cell r="C423">
            <v>36732</v>
          </cell>
          <cell r="D423">
            <v>37098</v>
          </cell>
          <cell r="E423">
            <v>366</v>
          </cell>
          <cell r="F423">
            <v>87.82</v>
          </cell>
          <cell r="G423">
            <v>87.82</v>
          </cell>
          <cell r="H423">
            <v>13.869278068777099</v>
          </cell>
          <cell r="I423">
            <v>300000000</v>
          </cell>
          <cell r="J423">
            <v>8682995</v>
          </cell>
          <cell r="K423">
            <v>761487801.39999998</v>
          </cell>
          <cell r="L423">
            <v>2892000</v>
          </cell>
          <cell r="M423">
            <v>253975440</v>
          </cell>
          <cell r="N423">
            <v>253.82926713333299</v>
          </cell>
          <cell r="O423">
            <v>10</v>
          </cell>
          <cell r="P423">
            <v>100</v>
          </cell>
          <cell r="S423">
            <v>50</v>
          </cell>
          <cell r="T423" t="str">
            <v>ГКО-12</v>
          </cell>
        </row>
        <row r="424">
          <cell r="A424" t="str">
            <v>KZ95K3108A00</v>
          </cell>
          <cell r="B424" t="str">
            <v>417/n</v>
          </cell>
          <cell r="C424">
            <v>36733</v>
          </cell>
          <cell r="D424">
            <v>36769</v>
          </cell>
          <cell r="E424">
            <v>35</v>
          </cell>
          <cell r="F424">
            <v>99.09</v>
          </cell>
          <cell r="G424">
            <v>99.09</v>
          </cell>
          <cell r="H424">
            <v>9.5509133111312607</v>
          </cell>
          <cell r="I424">
            <v>500000000</v>
          </cell>
          <cell r="J424">
            <v>21596493</v>
          </cell>
          <cell r="K424">
            <v>2139507077.0899999</v>
          </cell>
          <cell r="L424">
            <v>15336347</v>
          </cell>
          <cell r="M424">
            <v>1519678624.23</v>
          </cell>
          <cell r="N424">
            <v>427.901415418</v>
          </cell>
          <cell r="O424">
            <v>13</v>
          </cell>
          <cell r="P424">
            <v>100</v>
          </cell>
          <cell r="S424">
            <v>60</v>
          </cell>
          <cell r="T424" t="str">
            <v>Ноты-35</v>
          </cell>
        </row>
        <row r="425">
          <cell r="A425" t="str">
            <v>KZ99K2909A09</v>
          </cell>
          <cell r="B425" t="str">
            <v>418/n</v>
          </cell>
          <cell r="C425">
            <v>36734</v>
          </cell>
          <cell r="D425">
            <v>36798</v>
          </cell>
          <cell r="E425">
            <v>63</v>
          </cell>
          <cell r="F425">
            <v>98.35</v>
          </cell>
          <cell r="G425">
            <v>98.35</v>
          </cell>
          <cell r="H425">
            <v>9.6932723267243208</v>
          </cell>
          <cell r="I425">
            <v>500000000</v>
          </cell>
          <cell r="J425">
            <v>30421887</v>
          </cell>
          <cell r="K425">
            <v>2990855410.29</v>
          </cell>
          <cell r="L425">
            <v>19759951</v>
          </cell>
          <cell r="M425">
            <v>1943391180.8499999</v>
          </cell>
          <cell r="N425">
            <v>598.17108205800002</v>
          </cell>
          <cell r="O425">
            <v>14</v>
          </cell>
          <cell r="P425">
            <v>100</v>
          </cell>
          <cell r="S425">
            <v>60</v>
          </cell>
          <cell r="T425" t="str">
            <v>Ноты-63</v>
          </cell>
        </row>
        <row r="426">
          <cell r="A426" t="str">
            <v>KZ46L2601A11</v>
          </cell>
          <cell r="B426" t="str">
            <v>153/6</v>
          </cell>
          <cell r="C426">
            <v>36735</v>
          </cell>
          <cell r="D426">
            <v>36917</v>
          </cell>
          <cell r="E426">
            <v>182</v>
          </cell>
          <cell r="F426">
            <v>94.03</v>
          </cell>
          <cell r="G426">
            <v>94.03</v>
          </cell>
          <cell r="H426">
            <v>12.6980750824205</v>
          </cell>
          <cell r="I426">
            <v>250000000</v>
          </cell>
          <cell r="J426">
            <v>12879666</v>
          </cell>
          <cell r="K426">
            <v>1209041291.73</v>
          </cell>
          <cell r="L426">
            <v>2658726</v>
          </cell>
          <cell r="M426">
            <v>250000005.78</v>
          </cell>
          <cell r="N426">
            <v>483.616516692</v>
          </cell>
          <cell r="O426">
            <v>8</v>
          </cell>
          <cell r="P426">
            <v>100</v>
          </cell>
          <cell r="S426">
            <v>50</v>
          </cell>
          <cell r="T426" t="str">
            <v>ГКО-6</v>
          </cell>
        </row>
        <row r="427">
          <cell r="A427" t="str">
            <v>KZ46L0102A19</v>
          </cell>
          <cell r="B427" t="str">
            <v>154/6</v>
          </cell>
          <cell r="C427">
            <v>36738</v>
          </cell>
          <cell r="D427">
            <v>36923</v>
          </cell>
          <cell r="E427">
            <v>184</v>
          </cell>
          <cell r="F427">
            <v>94.05</v>
          </cell>
          <cell r="G427">
            <v>94.05</v>
          </cell>
          <cell r="H427">
            <v>12.652844231791599</v>
          </cell>
          <cell r="I427">
            <v>250000000</v>
          </cell>
          <cell r="J427">
            <v>17337897</v>
          </cell>
          <cell r="K427">
            <v>1628355007.8499999</v>
          </cell>
          <cell r="L427">
            <v>2658162</v>
          </cell>
          <cell r="M427">
            <v>250000136.09999999</v>
          </cell>
          <cell r="N427">
            <v>651.34200313999997</v>
          </cell>
          <cell r="O427">
            <v>12</v>
          </cell>
          <cell r="P427">
            <v>100</v>
          </cell>
          <cell r="S427">
            <v>50</v>
          </cell>
          <cell r="T427" t="str">
            <v>ГКО-6</v>
          </cell>
        </row>
        <row r="428">
          <cell r="A428" t="str">
            <v>KZ52L0108A22</v>
          </cell>
          <cell r="B428" t="str">
            <v>14/24</v>
          </cell>
          <cell r="C428">
            <v>36739</v>
          </cell>
          <cell r="D428">
            <v>37469</v>
          </cell>
          <cell r="E428">
            <v>730</v>
          </cell>
          <cell r="H428">
            <v>16.3</v>
          </cell>
          <cell r="I428">
            <v>250000000</v>
          </cell>
          <cell r="J428">
            <v>80833</v>
          </cell>
          <cell r="K428">
            <v>80833000</v>
          </cell>
          <cell r="L428">
            <v>58833</v>
          </cell>
          <cell r="M428">
            <v>58833000</v>
          </cell>
          <cell r="N428">
            <v>32.333199999999998</v>
          </cell>
          <cell r="O428">
            <v>6</v>
          </cell>
          <cell r="P428">
            <v>1000</v>
          </cell>
          <cell r="S428">
            <v>50</v>
          </cell>
          <cell r="T428" t="str">
            <v>ГКО-24</v>
          </cell>
        </row>
        <row r="429">
          <cell r="A429" t="str">
            <v>KZ97K2109A09</v>
          </cell>
          <cell r="B429" t="str">
            <v>419/n</v>
          </cell>
          <cell r="C429">
            <v>36740</v>
          </cell>
          <cell r="D429">
            <v>36790</v>
          </cell>
          <cell r="E429">
            <v>49</v>
          </cell>
          <cell r="F429">
            <v>98.78</v>
          </cell>
          <cell r="G429">
            <v>98.78</v>
          </cell>
          <cell r="H429">
            <v>9.1747895756804407</v>
          </cell>
          <cell r="I429">
            <v>500000000</v>
          </cell>
          <cell r="J429">
            <v>24451822</v>
          </cell>
          <cell r="K429">
            <v>2413636962.8600001</v>
          </cell>
          <cell r="L429">
            <v>14089966</v>
          </cell>
          <cell r="M429">
            <v>1391806841.48</v>
          </cell>
          <cell r="N429">
            <v>482.72739257199999</v>
          </cell>
          <cell r="O429">
            <v>14</v>
          </cell>
          <cell r="P429">
            <v>100</v>
          </cell>
          <cell r="S429">
            <v>60</v>
          </cell>
          <cell r="T429" t="str">
            <v>Ноты-49</v>
          </cell>
        </row>
        <row r="430">
          <cell r="A430" t="str">
            <v>KZ99K0610A03</v>
          </cell>
          <cell r="B430" t="str">
            <v>420/n</v>
          </cell>
          <cell r="C430">
            <v>36741</v>
          </cell>
          <cell r="D430">
            <v>36805</v>
          </cell>
          <cell r="E430">
            <v>63</v>
          </cell>
          <cell r="F430">
            <v>98.45</v>
          </cell>
          <cell r="G430">
            <v>98.45</v>
          </cell>
          <cell r="H430">
            <v>9.0965521133118692</v>
          </cell>
          <cell r="I430">
            <v>500000000</v>
          </cell>
          <cell r="J430">
            <v>28673036</v>
          </cell>
          <cell r="K430">
            <v>2820795358.1799998</v>
          </cell>
          <cell r="L430">
            <v>15900721</v>
          </cell>
          <cell r="M430">
            <v>1565425982.45</v>
          </cell>
          <cell r="N430">
            <v>564.15907163600002</v>
          </cell>
          <cell r="O430">
            <v>15</v>
          </cell>
          <cell r="P430">
            <v>100</v>
          </cell>
          <cell r="S430">
            <v>60</v>
          </cell>
          <cell r="T430" t="str">
            <v>Ноты-63</v>
          </cell>
        </row>
        <row r="431">
          <cell r="A431" t="str">
            <v>KZ9AK1310A00</v>
          </cell>
          <cell r="B431" t="str">
            <v>421/n</v>
          </cell>
          <cell r="C431">
            <v>36742</v>
          </cell>
          <cell r="D431">
            <v>36812</v>
          </cell>
          <cell r="E431">
            <v>70</v>
          </cell>
          <cell r="F431">
            <v>98.3</v>
          </cell>
          <cell r="G431">
            <v>98.3</v>
          </cell>
          <cell r="H431">
            <v>8.9928789420142596</v>
          </cell>
          <cell r="I431">
            <v>500000000</v>
          </cell>
          <cell r="J431">
            <v>12792937</v>
          </cell>
          <cell r="K431">
            <v>1256363824.5999999</v>
          </cell>
          <cell r="L431">
            <v>5496487</v>
          </cell>
          <cell r="M431">
            <v>540304672.10000002</v>
          </cell>
          <cell r="N431">
            <v>251.27276491999999</v>
          </cell>
          <cell r="O431">
            <v>10</v>
          </cell>
          <cell r="P431">
            <v>100</v>
          </cell>
          <cell r="S431">
            <v>60</v>
          </cell>
          <cell r="T431" t="str">
            <v>Ноты-70</v>
          </cell>
        </row>
        <row r="432">
          <cell r="A432" t="str">
            <v>KZ4CL0908A10</v>
          </cell>
          <cell r="B432" t="str">
            <v>60/12</v>
          </cell>
          <cell r="C432">
            <v>36745</v>
          </cell>
          <cell r="D432">
            <v>37112</v>
          </cell>
          <cell r="E432">
            <v>366</v>
          </cell>
          <cell r="F432">
            <v>88.1</v>
          </cell>
          <cell r="G432">
            <v>88.1</v>
          </cell>
          <cell r="H432">
            <v>13.5073779795687</v>
          </cell>
          <cell r="I432">
            <v>250000000</v>
          </cell>
          <cell r="J432">
            <v>15894000</v>
          </cell>
          <cell r="K432">
            <v>1394090424</v>
          </cell>
          <cell r="L432">
            <v>7557000</v>
          </cell>
          <cell r="M432">
            <v>665771700</v>
          </cell>
          <cell r="N432">
            <v>557.63616960000002</v>
          </cell>
          <cell r="O432">
            <v>11</v>
          </cell>
          <cell r="P432">
            <v>100</v>
          </cell>
          <cell r="S432">
            <v>50</v>
          </cell>
          <cell r="T432" t="str">
            <v>ГКО-12</v>
          </cell>
        </row>
        <row r="433">
          <cell r="A433" t="str">
            <v>KZ52L0808A25</v>
          </cell>
          <cell r="B433" t="str">
            <v>15/24</v>
          </cell>
          <cell r="C433">
            <v>36746</v>
          </cell>
          <cell r="D433">
            <v>37476</v>
          </cell>
          <cell r="E433">
            <v>730</v>
          </cell>
          <cell r="H433">
            <v>16.3</v>
          </cell>
          <cell r="I433">
            <v>250000000</v>
          </cell>
          <cell r="J433">
            <v>647000</v>
          </cell>
          <cell r="K433">
            <v>647000000</v>
          </cell>
          <cell r="L433">
            <v>530000</v>
          </cell>
          <cell r="M433">
            <v>530000000</v>
          </cell>
          <cell r="N433">
            <v>258.8</v>
          </cell>
          <cell r="O433">
            <v>8</v>
          </cell>
          <cell r="P433">
            <v>1000</v>
          </cell>
          <cell r="S433">
            <v>50</v>
          </cell>
          <cell r="T433" t="str">
            <v>ГКО-24</v>
          </cell>
        </row>
        <row r="434">
          <cell r="A434" t="str">
            <v>KZ9AK1910A04</v>
          </cell>
          <cell r="B434" t="str">
            <v>422/n</v>
          </cell>
          <cell r="C434">
            <v>36747</v>
          </cell>
          <cell r="D434">
            <v>36818</v>
          </cell>
          <cell r="E434">
            <v>70</v>
          </cell>
          <cell r="F434">
            <v>98.46</v>
          </cell>
          <cell r="G434">
            <v>98.46</v>
          </cell>
          <cell r="H434">
            <v>8.1332520820638106</v>
          </cell>
          <cell r="I434">
            <v>500000000</v>
          </cell>
          <cell r="J434">
            <v>16483233</v>
          </cell>
          <cell r="K434">
            <v>1620808740.8299999</v>
          </cell>
          <cell r="L434">
            <v>12931055</v>
          </cell>
          <cell r="M434">
            <v>1273191675.3</v>
          </cell>
          <cell r="N434">
            <v>324.161748166</v>
          </cell>
          <cell r="O434">
            <v>11</v>
          </cell>
          <cell r="P434">
            <v>100</v>
          </cell>
          <cell r="S434">
            <v>60</v>
          </cell>
          <cell r="T434" t="str">
            <v>Ноты-70</v>
          </cell>
        </row>
        <row r="435">
          <cell r="A435" t="str">
            <v>KZ97K2909A01</v>
          </cell>
          <cell r="B435" t="str">
            <v>423/n</v>
          </cell>
          <cell r="C435">
            <v>36748</v>
          </cell>
          <cell r="D435">
            <v>36798</v>
          </cell>
          <cell r="E435">
            <v>49</v>
          </cell>
          <cell r="F435">
            <v>98.93</v>
          </cell>
          <cell r="G435">
            <v>98.92</v>
          </cell>
          <cell r="H435">
            <v>8.0345410174581797</v>
          </cell>
          <cell r="I435">
            <v>500000000</v>
          </cell>
          <cell r="J435">
            <v>27635173</v>
          </cell>
          <cell r="K435">
            <v>2732242430.8299999</v>
          </cell>
          <cell r="L435">
            <v>16074836</v>
          </cell>
          <cell r="M435">
            <v>1590267358.71</v>
          </cell>
          <cell r="N435">
            <v>546.44848616599995</v>
          </cell>
          <cell r="O435">
            <v>17</v>
          </cell>
          <cell r="P435">
            <v>100</v>
          </cell>
          <cell r="S435">
            <v>60</v>
          </cell>
          <cell r="T435" t="str">
            <v>Ноты-49</v>
          </cell>
        </row>
        <row r="436">
          <cell r="A436" t="str">
            <v>KZ99K1310A04</v>
          </cell>
          <cell r="B436" t="str">
            <v>424/n</v>
          </cell>
          <cell r="C436">
            <v>36749</v>
          </cell>
          <cell r="D436">
            <v>36812</v>
          </cell>
          <cell r="E436">
            <v>63</v>
          </cell>
          <cell r="F436">
            <v>98.62</v>
          </cell>
          <cell r="G436">
            <v>98.62</v>
          </cell>
          <cell r="H436">
            <v>8.0849050226458203</v>
          </cell>
          <cell r="I436">
            <v>500000000</v>
          </cell>
          <cell r="J436">
            <v>20489677</v>
          </cell>
          <cell r="K436">
            <v>2019401647.5699999</v>
          </cell>
          <cell r="L436">
            <v>11929726</v>
          </cell>
          <cell r="M436">
            <v>1176509578.1199999</v>
          </cell>
          <cell r="N436">
            <v>403.88032951399998</v>
          </cell>
          <cell r="O436">
            <v>11</v>
          </cell>
          <cell r="P436">
            <v>100</v>
          </cell>
          <cell r="S436">
            <v>60</v>
          </cell>
          <cell r="T436" t="str">
            <v>Ноты-63</v>
          </cell>
        </row>
        <row r="437">
          <cell r="A437" t="str">
            <v>KZ43L1611A06</v>
          </cell>
          <cell r="B437" t="str">
            <v>270/3</v>
          </cell>
          <cell r="C437">
            <v>36752</v>
          </cell>
          <cell r="D437">
            <v>36846</v>
          </cell>
          <cell r="E437">
            <v>94</v>
          </cell>
          <cell r="F437">
            <v>97.68</v>
          </cell>
          <cell r="G437">
            <v>97.68</v>
          </cell>
          <cell r="H437">
            <v>9.5004095004094697</v>
          </cell>
          <cell r="I437">
            <v>250000000</v>
          </cell>
          <cell r="J437">
            <v>23878484</v>
          </cell>
          <cell r="K437">
            <v>2324110456.0799999</v>
          </cell>
          <cell r="L437">
            <v>2559378</v>
          </cell>
          <cell r="M437">
            <v>250000043.03999999</v>
          </cell>
          <cell r="N437">
            <v>929.64418243199998</v>
          </cell>
          <cell r="O437">
            <v>13</v>
          </cell>
          <cell r="P437">
            <v>100</v>
          </cell>
          <cell r="S437">
            <v>50</v>
          </cell>
          <cell r="T437" t="str">
            <v>ГКО-3</v>
          </cell>
        </row>
        <row r="438">
          <cell r="A438" t="str">
            <v>KZ52L1508A26</v>
          </cell>
          <cell r="B438" t="str">
            <v>16/24</v>
          </cell>
          <cell r="C438">
            <v>36753</v>
          </cell>
          <cell r="D438">
            <v>37483</v>
          </cell>
          <cell r="E438">
            <v>730</v>
          </cell>
          <cell r="H438">
            <v>15.9</v>
          </cell>
          <cell r="I438">
            <v>250000000</v>
          </cell>
          <cell r="J438">
            <v>553000</v>
          </cell>
          <cell r="K438">
            <v>553000000</v>
          </cell>
          <cell r="L438">
            <v>201000</v>
          </cell>
          <cell r="M438">
            <v>201000000</v>
          </cell>
          <cell r="N438">
            <v>221.2</v>
          </cell>
          <cell r="O438">
            <v>7</v>
          </cell>
          <cell r="P438">
            <v>1000</v>
          </cell>
          <cell r="S438">
            <v>50</v>
          </cell>
          <cell r="T438" t="str">
            <v>ГКО-24</v>
          </cell>
        </row>
        <row r="439">
          <cell r="A439" t="str">
            <v>KZ9AK2610A05</v>
          </cell>
          <cell r="B439" t="str">
            <v>425/n</v>
          </cell>
          <cell r="C439">
            <v>36754</v>
          </cell>
          <cell r="D439">
            <v>36825</v>
          </cell>
          <cell r="E439">
            <v>70</v>
          </cell>
          <cell r="F439">
            <v>98.52</v>
          </cell>
          <cell r="G439">
            <v>98.52</v>
          </cell>
          <cell r="H439">
            <v>7.81161185546084</v>
          </cell>
          <cell r="I439">
            <v>500000000</v>
          </cell>
          <cell r="J439">
            <v>10562688</v>
          </cell>
          <cell r="K439">
            <v>1037997018.74</v>
          </cell>
          <cell r="L439">
            <v>3938623</v>
          </cell>
          <cell r="M439">
            <v>388033137.95999998</v>
          </cell>
          <cell r="N439">
            <v>207.59940374799999</v>
          </cell>
          <cell r="O439">
            <v>11</v>
          </cell>
          <cell r="P439">
            <v>100</v>
          </cell>
          <cell r="S439">
            <v>60</v>
          </cell>
          <cell r="T439" t="str">
            <v>Ноты-70</v>
          </cell>
        </row>
        <row r="440">
          <cell r="A440" t="str">
            <v>KZ9BK0311A00</v>
          </cell>
          <cell r="B440" t="str">
            <v>426/n</v>
          </cell>
          <cell r="C440">
            <v>36756</v>
          </cell>
          <cell r="D440">
            <v>36833</v>
          </cell>
          <cell r="E440">
            <v>77</v>
          </cell>
          <cell r="F440">
            <v>98.33</v>
          </cell>
          <cell r="G440">
            <v>98.33</v>
          </cell>
          <cell r="H440">
            <v>8.0286234664349294</v>
          </cell>
          <cell r="I440">
            <v>400000000</v>
          </cell>
          <cell r="J440">
            <v>8864260</v>
          </cell>
          <cell r="K440">
            <v>869493577.75</v>
          </cell>
          <cell r="L440">
            <v>4993000</v>
          </cell>
          <cell r="M440">
            <v>490961690</v>
          </cell>
          <cell r="N440">
            <v>217.3733944375</v>
          </cell>
          <cell r="O440">
            <v>12</v>
          </cell>
          <cell r="P440">
            <v>100</v>
          </cell>
          <cell r="S440">
            <v>60</v>
          </cell>
          <cell r="T440" t="str">
            <v>Ноты-77</v>
          </cell>
        </row>
        <row r="441">
          <cell r="A441" t="str">
            <v>KZ46L2202A14</v>
          </cell>
          <cell r="B441" t="str">
            <v>155/6</v>
          </cell>
          <cell r="C441">
            <v>36759</v>
          </cell>
          <cell r="D441">
            <v>36944</v>
          </cell>
          <cell r="E441">
            <v>184</v>
          </cell>
          <cell r="F441">
            <v>94.79</v>
          </cell>
          <cell r="G441">
            <v>94.79</v>
          </cell>
          <cell r="H441">
            <v>10.992720751134099</v>
          </cell>
          <cell r="I441">
            <v>250000000</v>
          </cell>
          <cell r="J441">
            <v>19148694</v>
          </cell>
          <cell r="K441">
            <v>1805271088.78</v>
          </cell>
          <cell r="L441">
            <v>8322205</v>
          </cell>
          <cell r="M441">
            <v>788861811.95000005</v>
          </cell>
          <cell r="N441">
            <v>722.10843551200003</v>
          </cell>
          <cell r="O441">
            <v>13</v>
          </cell>
          <cell r="P441">
            <v>100</v>
          </cell>
          <cell r="S441">
            <v>50</v>
          </cell>
          <cell r="T441" t="str">
            <v>ГКО-6</v>
          </cell>
        </row>
        <row r="442">
          <cell r="A442" t="str">
            <v>KZ53L2108A35</v>
          </cell>
          <cell r="B442" t="str">
            <v>1/36</v>
          </cell>
          <cell r="C442">
            <v>36760</v>
          </cell>
          <cell r="D442">
            <v>37854</v>
          </cell>
          <cell r="E442">
            <v>1094</v>
          </cell>
          <cell r="H442">
            <v>18</v>
          </cell>
          <cell r="I442">
            <v>250000000</v>
          </cell>
          <cell r="J442">
            <v>111700</v>
          </cell>
          <cell r="K442">
            <v>111700000</v>
          </cell>
          <cell r="L442">
            <v>67700</v>
          </cell>
          <cell r="M442">
            <v>67700000</v>
          </cell>
          <cell r="N442">
            <v>44.68</v>
          </cell>
          <cell r="O442">
            <v>7</v>
          </cell>
          <cell r="P442">
            <v>1000</v>
          </cell>
          <cell r="S442">
            <v>50</v>
          </cell>
          <cell r="T442" t="str">
            <v>ГКО-36</v>
          </cell>
        </row>
        <row r="443">
          <cell r="A443" t="str">
            <v>KZ97K1210A07</v>
          </cell>
          <cell r="B443" t="str">
            <v>427/n</v>
          </cell>
          <cell r="C443">
            <v>36761</v>
          </cell>
          <cell r="D443">
            <v>36811</v>
          </cell>
          <cell r="E443">
            <v>49</v>
          </cell>
          <cell r="F443">
            <v>98.97</v>
          </cell>
          <cell r="G443">
            <v>98.97</v>
          </cell>
          <cell r="H443">
            <v>7.7310584737077699</v>
          </cell>
          <cell r="I443">
            <v>500000000</v>
          </cell>
          <cell r="J443">
            <v>4105249</v>
          </cell>
          <cell r="K443">
            <v>404577299.99000001</v>
          </cell>
          <cell r="L443">
            <v>1082684</v>
          </cell>
          <cell r="M443">
            <v>107153235.48</v>
          </cell>
          <cell r="N443">
            <v>80.915459998000003</v>
          </cell>
          <cell r="O443">
            <v>10</v>
          </cell>
          <cell r="P443">
            <v>100</v>
          </cell>
          <cell r="S443">
            <v>60</v>
          </cell>
          <cell r="T443" t="str">
            <v>Ноты-49</v>
          </cell>
        </row>
        <row r="444">
          <cell r="A444" t="str">
            <v>KZ4CL2308A12</v>
          </cell>
          <cell r="B444" t="str">
            <v>13/12nso</v>
          </cell>
          <cell r="C444">
            <v>36762</v>
          </cell>
          <cell r="D444">
            <v>37126</v>
          </cell>
          <cell r="E444">
            <v>364</v>
          </cell>
          <cell r="H444">
            <v>5.08</v>
          </cell>
          <cell r="I444">
            <v>150000000</v>
          </cell>
          <cell r="J444">
            <v>90000</v>
          </cell>
          <cell r="K444">
            <v>90000000</v>
          </cell>
          <cell r="L444">
            <v>150000</v>
          </cell>
          <cell r="M444">
            <v>150000000</v>
          </cell>
          <cell r="N444">
            <v>60</v>
          </cell>
          <cell r="O444">
            <v>1</v>
          </cell>
          <cell r="P444">
            <v>1000</v>
          </cell>
          <cell r="T444" t="str">
            <v>НСО</v>
          </cell>
        </row>
        <row r="445">
          <cell r="A445" t="str">
            <v>KZ9AK0311A01</v>
          </cell>
          <cell r="B445" t="str">
            <v>428/n</v>
          </cell>
          <cell r="C445">
            <v>36762</v>
          </cell>
          <cell r="D445">
            <v>36833</v>
          </cell>
          <cell r="E445">
            <v>70</v>
          </cell>
          <cell r="F445">
            <v>98.52</v>
          </cell>
          <cell r="G445">
            <v>98.52</v>
          </cell>
          <cell r="H445">
            <v>7.81161185546084</v>
          </cell>
          <cell r="I445">
            <v>500000000</v>
          </cell>
          <cell r="J445">
            <v>7796349</v>
          </cell>
          <cell r="K445">
            <v>767243325.70000005</v>
          </cell>
          <cell r="L445">
            <v>4083046</v>
          </cell>
          <cell r="M445">
            <v>402261691.92000002</v>
          </cell>
          <cell r="N445">
            <v>153.44866514</v>
          </cell>
          <cell r="O445">
            <v>8</v>
          </cell>
          <cell r="P445">
            <v>100</v>
          </cell>
          <cell r="S445">
            <v>60</v>
          </cell>
          <cell r="T445" t="str">
            <v>Ноты-70</v>
          </cell>
        </row>
        <row r="446">
          <cell r="A446" t="str">
            <v>KZ4CL3008A13</v>
          </cell>
          <cell r="B446" t="str">
            <v>61/12</v>
          </cell>
          <cell r="C446">
            <v>36766</v>
          </cell>
          <cell r="D446">
            <v>37133</v>
          </cell>
          <cell r="E446">
            <v>366</v>
          </cell>
          <cell r="F446">
            <v>89.29</v>
          </cell>
          <cell r="G446">
            <v>89.29</v>
          </cell>
          <cell r="H446">
            <v>11.9946242580356</v>
          </cell>
          <cell r="I446">
            <v>250000000</v>
          </cell>
          <cell r="J446">
            <v>7829700</v>
          </cell>
          <cell r="K446">
            <v>689150468</v>
          </cell>
          <cell r="L446">
            <v>4063000</v>
          </cell>
          <cell r="M446">
            <v>362785270</v>
          </cell>
          <cell r="N446">
            <v>275.6601872</v>
          </cell>
          <cell r="O446">
            <v>14</v>
          </cell>
          <cell r="P446">
            <v>100</v>
          </cell>
          <cell r="S446">
            <v>50</v>
          </cell>
          <cell r="T446" t="str">
            <v>ГКО-12</v>
          </cell>
        </row>
        <row r="447">
          <cell r="A447" t="str">
            <v>KZ53L2808A38</v>
          </cell>
          <cell r="B447" t="str">
            <v>2/36</v>
          </cell>
          <cell r="C447">
            <v>36767</v>
          </cell>
          <cell r="D447">
            <v>37861</v>
          </cell>
          <cell r="E447">
            <v>1094</v>
          </cell>
          <cell r="H447">
            <v>18</v>
          </cell>
          <cell r="I447">
            <v>250000000</v>
          </cell>
          <cell r="J447">
            <v>57000</v>
          </cell>
          <cell r="K447">
            <v>57000000</v>
          </cell>
          <cell r="L447">
            <v>5000</v>
          </cell>
          <cell r="M447">
            <v>5000000</v>
          </cell>
          <cell r="N447">
            <v>22.8</v>
          </cell>
          <cell r="O447">
            <v>6</v>
          </cell>
          <cell r="P447">
            <v>1000</v>
          </cell>
          <cell r="S447">
            <v>50</v>
          </cell>
          <cell r="T447" t="str">
            <v>ГКО-36</v>
          </cell>
        </row>
        <row r="448">
          <cell r="A448" t="str">
            <v>KZ98K2710A09</v>
          </cell>
          <cell r="B448" t="str">
            <v>429/n</v>
          </cell>
          <cell r="C448">
            <v>36769</v>
          </cell>
          <cell r="D448">
            <v>36826</v>
          </cell>
          <cell r="E448">
            <v>56</v>
          </cell>
          <cell r="F448">
            <v>98.83</v>
          </cell>
          <cell r="G448">
            <v>98.83</v>
          </cell>
          <cell r="H448">
            <v>7.6950318729130904</v>
          </cell>
          <cell r="I448">
            <v>500000000</v>
          </cell>
          <cell r="J448">
            <v>34664451</v>
          </cell>
          <cell r="K448">
            <v>3424183770.9200001</v>
          </cell>
          <cell r="L448">
            <v>24990288</v>
          </cell>
          <cell r="M448">
            <v>2469786836.8200002</v>
          </cell>
          <cell r="N448">
            <v>684.83675418400003</v>
          </cell>
          <cell r="O448">
            <v>12</v>
          </cell>
          <cell r="P448">
            <v>100</v>
          </cell>
          <cell r="S448">
            <v>60</v>
          </cell>
          <cell r="T448" t="str">
            <v>Ноты-56</v>
          </cell>
        </row>
        <row r="449">
          <cell r="A449" t="str">
            <v>KZ9AK1011A02</v>
          </cell>
          <cell r="B449" t="str">
            <v>430/n</v>
          </cell>
          <cell r="C449">
            <v>36770</v>
          </cell>
          <cell r="D449">
            <v>36840</v>
          </cell>
          <cell r="E449">
            <v>70</v>
          </cell>
          <cell r="F449">
            <v>98.52</v>
          </cell>
          <cell r="G449">
            <v>98.52</v>
          </cell>
          <cell r="H449">
            <v>7.81161185546084</v>
          </cell>
          <cell r="I449">
            <v>500000000</v>
          </cell>
          <cell r="J449">
            <v>17114027</v>
          </cell>
          <cell r="K449">
            <v>1684193056.3800001</v>
          </cell>
          <cell r="L449">
            <v>14495400</v>
          </cell>
          <cell r="M449">
            <v>1428080808</v>
          </cell>
          <cell r="N449">
            <v>336.83861127599999</v>
          </cell>
          <cell r="O449">
            <v>13</v>
          </cell>
          <cell r="P449">
            <v>100</v>
          </cell>
          <cell r="S449">
            <v>60</v>
          </cell>
          <cell r="T449" t="str">
            <v>Ноты-70</v>
          </cell>
        </row>
        <row r="450">
          <cell r="A450" t="str">
            <v>KZ43L0712A06</v>
          </cell>
          <cell r="B450" t="str">
            <v>271/3</v>
          </cell>
          <cell r="C450">
            <v>36773</v>
          </cell>
          <cell r="D450">
            <v>36867</v>
          </cell>
          <cell r="E450">
            <v>94</v>
          </cell>
          <cell r="F450">
            <v>97.77</v>
          </cell>
          <cell r="G450">
            <v>97.77</v>
          </cell>
          <cell r="H450">
            <v>9.12345300194335</v>
          </cell>
          <cell r="I450">
            <v>250000000</v>
          </cell>
          <cell r="J450">
            <v>19914828</v>
          </cell>
          <cell r="K450">
            <v>1943043127.6400001</v>
          </cell>
          <cell r="L450">
            <v>1388511</v>
          </cell>
          <cell r="M450">
            <v>135754720.47</v>
          </cell>
          <cell r="N450">
            <v>777.21725105600001</v>
          </cell>
          <cell r="O450">
            <v>12</v>
          </cell>
          <cell r="P450">
            <v>100</v>
          </cell>
          <cell r="S450">
            <v>50</v>
          </cell>
          <cell r="T450" t="str">
            <v>ГКО-3</v>
          </cell>
        </row>
        <row r="451">
          <cell r="A451" t="str">
            <v>KZ53L0409A35</v>
          </cell>
          <cell r="B451" t="str">
            <v>3/36</v>
          </cell>
          <cell r="C451">
            <v>36774</v>
          </cell>
          <cell r="D451">
            <v>37868</v>
          </cell>
          <cell r="E451">
            <v>1094</v>
          </cell>
          <cell r="H451">
            <v>18</v>
          </cell>
          <cell r="I451">
            <v>650000000</v>
          </cell>
          <cell r="J451">
            <v>162000</v>
          </cell>
          <cell r="K451">
            <v>162000000</v>
          </cell>
          <cell r="L451">
            <v>160000</v>
          </cell>
          <cell r="M451">
            <v>160000000</v>
          </cell>
          <cell r="N451">
            <v>24.923076923076898</v>
          </cell>
          <cell r="O451">
            <v>4</v>
          </cell>
          <cell r="P451">
            <v>1000</v>
          </cell>
          <cell r="S451">
            <v>50</v>
          </cell>
          <cell r="T451" t="str">
            <v>ГКО-36</v>
          </cell>
        </row>
        <row r="452">
          <cell r="A452" t="str">
            <v>KZ98K0211A07</v>
          </cell>
          <cell r="B452" t="str">
            <v>431/n</v>
          </cell>
          <cell r="C452">
            <v>36775</v>
          </cell>
          <cell r="D452">
            <v>36832</v>
          </cell>
          <cell r="E452">
            <v>56</v>
          </cell>
          <cell r="F452">
            <v>98.83</v>
          </cell>
          <cell r="G452">
            <v>98.83</v>
          </cell>
          <cell r="H452">
            <v>7.6950318729130904</v>
          </cell>
          <cell r="I452">
            <v>500000000</v>
          </cell>
          <cell r="J452">
            <v>21716320</v>
          </cell>
          <cell r="K452">
            <v>2144442118.21</v>
          </cell>
          <cell r="L452">
            <v>8111315</v>
          </cell>
          <cell r="M452">
            <v>801641261.45000005</v>
          </cell>
          <cell r="N452">
            <v>428.88842364200002</v>
          </cell>
          <cell r="O452">
            <v>9</v>
          </cell>
          <cell r="P452">
            <v>100</v>
          </cell>
          <cell r="S452">
            <v>60</v>
          </cell>
          <cell r="T452" t="str">
            <v>Ноты-56</v>
          </cell>
        </row>
        <row r="453">
          <cell r="A453" t="str">
            <v>KZ9BK2411A05</v>
          </cell>
          <cell r="B453" t="str">
            <v>432/n</v>
          </cell>
          <cell r="C453">
            <v>36776</v>
          </cell>
          <cell r="D453">
            <v>36854</v>
          </cell>
          <cell r="E453">
            <v>77</v>
          </cell>
          <cell r="F453">
            <v>98.33</v>
          </cell>
          <cell r="G453">
            <v>98.33</v>
          </cell>
          <cell r="H453">
            <v>8.0286234664349294</v>
          </cell>
          <cell r="I453">
            <v>500000000</v>
          </cell>
          <cell r="J453">
            <v>27173814</v>
          </cell>
          <cell r="K453">
            <v>2670641219.4200001</v>
          </cell>
          <cell r="L453">
            <v>21186306</v>
          </cell>
          <cell r="M453">
            <v>2083249468.98</v>
          </cell>
          <cell r="N453">
            <v>534.12824388399997</v>
          </cell>
          <cell r="O453">
            <v>10</v>
          </cell>
          <cell r="P453">
            <v>100</v>
          </cell>
          <cell r="S453">
            <v>60</v>
          </cell>
          <cell r="T453" t="str">
            <v>Ноты-77</v>
          </cell>
        </row>
        <row r="454">
          <cell r="A454" t="str">
            <v>KZ8SK0610A00</v>
          </cell>
          <cell r="B454" t="str">
            <v>433/n</v>
          </cell>
          <cell r="C454">
            <v>36777</v>
          </cell>
          <cell r="D454">
            <v>36805</v>
          </cell>
          <cell r="E454">
            <v>28</v>
          </cell>
          <cell r="F454">
            <v>99.44</v>
          </cell>
          <cell r="G454">
            <v>99.44</v>
          </cell>
          <cell r="H454">
            <v>7.3209975864843404</v>
          </cell>
          <cell r="I454">
            <v>400000000</v>
          </cell>
          <cell r="J454">
            <v>10720907</v>
          </cell>
          <cell r="K454">
            <v>1066002574.86</v>
          </cell>
          <cell r="L454">
            <v>7745046</v>
          </cell>
          <cell r="M454">
            <v>770167374.24000001</v>
          </cell>
          <cell r="N454">
            <v>266.50064371500002</v>
          </cell>
          <cell r="O454">
            <v>4</v>
          </cell>
          <cell r="P454">
            <v>100</v>
          </cell>
          <cell r="S454">
            <v>60</v>
          </cell>
          <cell r="T454" t="str">
            <v>Ноты-28</v>
          </cell>
        </row>
        <row r="455">
          <cell r="A455" t="str">
            <v>KZ52L1209A28</v>
          </cell>
          <cell r="B455" t="str">
            <v>17/24</v>
          </cell>
          <cell r="C455">
            <v>36780</v>
          </cell>
          <cell r="D455">
            <v>37511</v>
          </cell>
          <cell r="E455">
            <v>730</v>
          </cell>
          <cell r="H455">
            <v>15.9</v>
          </cell>
          <cell r="I455">
            <v>250000000</v>
          </cell>
          <cell r="J455">
            <v>260000</v>
          </cell>
          <cell r="K455">
            <v>260000000</v>
          </cell>
          <cell r="L455">
            <v>250000</v>
          </cell>
          <cell r="M455">
            <v>250000000</v>
          </cell>
          <cell r="N455">
            <v>104</v>
          </cell>
          <cell r="O455">
            <v>6</v>
          </cell>
          <cell r="P455">
            <v>1000</v>
          </cell>
          <cell r="S455">
            <v>50</v>
          </cell>
          <cell r="T455" t="str">
            <v>ГКО-24</v>
          </cell>
        </row>
        <row r="456">
          <cell r="A456" t="str">
            <v>KZ53L1109A36</v>
          </cell>
          <cell r="B456" t="str">
            <v>4/36</v>
          </cell>
          <cell r="C456">
            <v>36781</v>
          </cell>
          <cell r="D456">
            <v>37875</v>
          </cell>
          <cell r="E456">
            <v>1094</v>
          </cell>
          <cell r="H456">
            <v>17.5</v>
          </cell>
          <cell r="I456">
            <v>250000000</v>
          </cell>
          <cell r="J456">
            <v>430000</v>
          </cell>
          <cell r="K456">
            <v>430000000</v>
          </cell>
          <cell r="L456">
            <v>201000</v>
          </cell>
          <cell r="M456">
            <v>201000000</v>
          </cell>
          <cell r="N456">
            <v>172</v>
          </cell>
          <cell r="O456">
            <v>11</v>
          </cell>
          <cell r="P456">
            <v>1000</v>
          </cell>
          <cell r="S456">
            <v>50</v>
          </cell>
          <cell r="T456" t="str">
            <v>ГКО-36</v>
          </cell>
        </row>
        <row r="457">
          <cell r="A457" t="str">
            <v>KZ99K1611A00</v>
          </cell>
          <cell r="B457" t="str">
            <v>434/n</v>
          </cell>
          <cell r="C457">
            <v>36782</v>
          </cell>
          <cell r="D457">
            <v>36846</v>
          </cell>
          <cell r="E457">
            <v>63</v>
          </cell>
          <cell r="F457">
            <v>98.66</v>
          </cell>
          <cell r="G457">
            <v>98.66</v>
          </cell>
          <cell r="H457">
            <v>7.8473770750276097</v>
          </cell>
          <cell r="I457">
            <v>500000000</v>
          </cell>
          <cell r="J457">
            <v>14149475</v>
          </cell>
          <cell r="K457">
            <v>1394588690.5</v>
          </cell>
          <cell r="L457">
            <v>10067910</v>
          </cell>
          <cell r="M457">
            <v>993300000.60000002</v>
          </cell>
          <cell r="N457">
            <v>278.91773810000001</v>
          </cell>
          <cell r="O457">
            <v>9</v>
          </cell>
          <cell r="P457">
            <v>100</v>
          </cell>
          <cell r="S457">
            <v>60</v>
          </cell>
          <cell r="T457" t="str">
            <v>Ноты-63</v>
          </cell>
        </row>
        <row r="458">
          <cell r="A458" t="str">
            <v>KZ9BK0112A01</v>
          </cell>
          <cell r="B458" t="str">
            <v>435/n</v>
          </cell>
          <cell r="C458">
            <v>36783</v>
          </cell>
          <cell r="D458">
            <v>36861</v>
          </cell>
          <cell r="E458">
            <v>77</v>
          </cell>
          <cell r="F458">
            <v>98.36</v>
          </cell>
          <cell r="G458">
            <v>98.36</v>
          </cell>
          <cell r="H458">
            <v>7.8819919405523304</v>
          </cell>
          <cell r="I458">
            <v>500000000</v>
          </cell>
          <cell r="J458">
            <v>17102169</v>
          </cell>
          <cell r="K458">
            <v>1680621610.74</v>
          </cell>
          <cell r="L458">
            <v>12820050</v>
          </cell>
          <cell r="M458">
            <v>1260980118</v>
          </cell>
          <cell r="N458">
            <v>336.12432214799998</v>
          </cell>
          <cell r="O458">
            <v>9</v>
          </cell>
          <cell r="P458">
            <v>100</v>
          </cell>
          <cell r="S458">
            <v>60</v>
          </cell>
          <cell r="T458" t="str">
            <v>Ноты-77</v>
          </cell>
        </row>
        <row r="459">
          <cell r="A459" t="str">
            <v>KZ46L2203A13</v>
          </cell>
          <cell r="B459" t="str">
            <v>156/6</v>
          </cell>
          <cell r="C459">
            <v>36787</v>
          </cell>
          <cell r="D459">
            <v>36972</v>
          </cell>
          <cell r="E459">
            <v>184</v>
          </cell>
          <cell r="F459">
            <v>95.92</v>
          </cell>
          <cell r="G459">
            <v>95.92</v>
          </cell>
          <cell r="H459">
            <v>8.5070892410341905</v>
          </cell>
          <cell r="I459">
            <v>250000000</v>
          </cell>
          <cell r="J459">
            <v>18662062</v>
          </cell>
          <cell r="K459">
            <v>1769731397.8199999</v>
          </cell>
          <cell r="L459">
            <v>7476000</v>
          </cell>
          <cell r="M459">
            <v>717097920</v>
          </cell>
          <cell r="N459">
            <v>707.89255912800002</v>
          </cell>
          <cell r="O459">
            <v>13</v>
          </cell>
          <cell r="P459">
            <v>100</v>
          </cell>
          <cell r="S459">
            <v>50</v>
          </cell>
          <cell r="T459" t="str">
            <v>ГКО-6</v>
          </cell>
        </row>
        <row r="460">
          <cell r="A460" t="str">
            <v>KZ53L1809A39</v>
          </cell>
          <cell r="B460" t="str">
            <v>5/36</v>
          </cell>
          <cell r="C460">
            <v>36788</v>
          </cell>
          <cell r="D460">
            <v>37882</v>
          </cell>
          <cell r="E460">
            <v>1094</v>
          </cell>
          <cell r="H460">
            <v>17.5</v>
          </cell>
          <cell r="I460">
            <v>250000000</v>
          </cell>
          <cell r="J460">
            <v>122700</v>
          </cell>
          <cell r="K460">
            <v>122700000</v>
          </cell>
          <cell r="L460">
            <v>79700</v>
          </cell>
          <cell r="M460">
            <v>79700000</v>
          </cell>
          <cell r="N460">
            <v>49.08</v>
          </cell>
          <cell r="O460">
            <v>8</v>
          </cell>
          <cell r="P460">
            <v>1000</v>
          </cell>
          <cell r="S460">
            <v>50</v>
          </cell>
          <cell r="T460" t="str">
            <v>ГКО-36</v>
          </cell>
        </row>
        <row r="461">
          <cell r="A461" t="str">
            <v>KZ98K1611A01</v>
          </cell>
          <cell r="B461" t="str">
            <v>436/n</v>
          </cell>
          <cell r="C461">
            <v>36789</v>
          </cell>
          <cell r="D461">
            <v>36846</v>
          </cell>
          <cell r="E461">
            <v>56</v>
          </cell>
          <cell r="F461">
            <v>98.83</v>
          </cell>
          <cell r="G461">
            <v>98.83</v>
          </cell>
          <cell r="H461">
            <v>7.6950318729130904</v>
          </cell>
          <cell r="I461">
            <v>500000000</v>
          </cell>
          <cell r="J461">
            <v>7293724</v>
          </cell>
          <cell r="K461">
            <v>720098931.51999998</v>
          </cell>
          <cell r="L461">
            <v>4982334</v>
          </cell>
          <cell r="M461">
            <v>492404069.22000003</v>
          </cell>
          <cell r="N461">
            <v>144.01978630400001</v>
          </cell>
          <cell r="O461">
            <v>10</v>
          </cell>
          <cell r="P461">
            <v>100</v>
          </cell>
          <cell r="S461">
            <v>60</v>
          </cell>
          <cell r="T461" t="str">
            <v>Ноты-56</v>
          </cell>
        </row>
        <row r="462">
          <cell r="A462" t="str">
            <v>KZ9BK0812A04</v>
          </cell>
          <cell r="B462" t="str">
            <v>437/n</v>
          </cell>
          <cell r="C462">
            <v>36790</v>
          </cell>
          <cell r="D462">
            <v>36868</v>
          </cell>
          <cell r="E462">
            <v>77</v>
          </cell>
          <cell r="F462">
            <v>98.36</v>
          </cell>
          <cell r="G462">
            <v>98.36</v>
          </cell>
          <cell r="H462">
            <v>7.8819919405523304</v>
          </cell>
          <cell r="I462">
            <v>500000000</v>
          </cell>
          <cell r="J462">
            <v>6806862</v>
          </cell>
          <cell r="K462">
            <v>668807225.10000002</v>
          </cell>
          <cell r="L462">
            <v>4786649</v>
          </cell>
          <cell r="M462">
            <v>470814795.63999999</v>
          </cell>
          <cell r="N462">
            <v>133.76144502</v>
          </cell>
          <cell r="O462">
            <v>10</v>
          </cell>
          <cell r="P462">
            <v>100</v>
          </cell>
          <cell r="S462">
            <v>60</v>
          </cell>
          <cell r="T462" t="str">
            <v>Ноты-77</v>
          </cell>
        </row>
        <row r="463">
          <cell r="A463" t="str">
            <v>KZ4CL2709A17</v>
          </cell>
          <cell r="B463" t="str">
            <v>62/12</v>
          </cell>
          <cell r="C463">
            <v>36794</v>
          </cell>
          <cell r="D463">
            <v>37161</v>
          </cell>
          <cell r="E463">
            <v>366</v>
          </cell>
          <cell r="F463">
            <v>90.09</v>
          </cell>
          <cell r="G463">
            <v>90.09</v>
          </cell>
          <cell r="H463">
            <v>11.000111000111</v>
          </cell>
          <cell r="I463">
            <v>500000000</v>
          </cell>
          <cell r="J463">
            <v>33072978</v>
          </cell>
          <cell r="K463">
            <v>2962763728.02</v>
          </cell>
          <cell r="L463">
            <v>5550006</v>
          </cell>
          <cell r="M463">
            <v>500000040.54000002</v>
          </cell>
          <cell r="N463">
            <v>592.55274560400005</v>
          </cell>
          <cell r="O463">
            <v>12</v>
          </cell>
          <cell r="P463">
            <v>100</v>
          </cell>
          <cell r="S463">
            <v>50</v>
          </cell>
          <cell r="T463" t="str">
            <v>ГКО-12</v>
          </cell>
        </row>
        <row r="464">
          <cell r="A464" t="str">
            <v>KZ53L2509A30</v>
          </cell>
          <cell r="B464" t="str">
            <v>6/36</v>
          </cell>
          <cell r="C464">
            <v>36795</v>
          </cell>
          <cell r="D464">
            <v>37889</v>
          </cell>
          <cell r="E464">
            <v>1094</v>
          </cell>
          <cell r="H464">
            <v>17.5</v>
          </cell>
          <cell r="I464">
            <v>500000000</v>
          </cell>
          <cell r="J464">
            <v>833000</v>
          </cell>
          <cell r="K464">
            <v>833000000</v>
          </cell>
          <cell r="L464">
            <v>810000</v>
          </cell>
          <cell r="M464">
            <v>810000000</v>
          </cell>
          <cell r="N464">
            <v>166.6</v>
          </cell>
          <cell r="O464">
            <v>10</v>
          </cell>
          <cell r="P464">
            <v>1000</v>
          </cell>
          <cell r="S464">
            <v>50</v>
          </cell>
          <cell r="T464" t="str">
            <v>ГКО-36</v>
          </cell>
        </row>
        <row r="465">
          <cell r="A465" t="str">
            <v>KZ99K3011A02</v>
          </cell>
          <cell r="B465" t="str">
            <v>438/n</v>
          </cell>
          <cell r="C465">
            <v>36796</v>
          </cell>
          <cell r="D465">
            <v>36860</v>
          </cell>
          <cell r="E465">
            <v>63</v>
          </cell>
          <cell r="F465">
            <v>98.66</v>
          </cell>
          <cell r="G465">
            <v>98.66</v>
          </cell>
          <cell r="H465">
            <v>7.8473770750276097</v>
          </cell>
          <cell r="I465">
            <v>500000000</v>
          </cell>
          <cell r="J465">
            <v>11615231</v>
          </cell>
          <cell r="K465">
            <v>1145254999.0599999</v>
          </cell>
          <cell r="L465">
            <v>9045074</v>
          </cell>
          <cell r="M465">
            <v>892387000.84000003</v>
          </cell>
          <cell r="N465">
            <v>229.05099981199999</v>
          </cell>
          <cell r="O465">
            <v>8</v>
          </cell>
          <cell r="P465">
            <v>100</v>
          </cell>
          <cell r="S465">
            <v>60</v>
          </cell>
          <cell r="T465" t="str">
            <v>Ноты-63</v>
          </cell>
        </row>
        <row r="466">
          <cell r="A466" t="str">
            <v>KZ36L2903A26</v>
          </cell>
          <cell r="B466" t="str">
            <v>1/18i</v>
          </cell>
          <cell r="C466">
            <v>36797</v>
          </cell>
          <cell r="D466">
            <v>37344</v>
          </cell>
          <cell r="E466">
            <v>546</v>
          </cell>
          <cell r="H466">
            <v>9</v>
          </cell>
          <cell r="I466">
            <v>500000000</v>
          </cell>
          <cell r="J466">
            <v>369400</v>
          </cell>
          <cell r="K466">
            <v>369400000</v>
          </cell>
          <cell r="L466">
            <v>71000</v>
          </cell>
          <cell r="M466">
            <v>71000000</v>
          </cell>
          <cell r="N466">
            <v>73.88</v>
          </cell>
          <cell r="O466">
            <v>6</v>
          </cell>
          <cell r="P466">
            <v>1000</v>
          </cell>
          <cell r="S466">
            <v>50</v>
          </cell>
          <cell r="T466" t="str">
            <v>ГИКО-18</v>
          </cell>
        </row>
        <row r="467">
          <cell r="A467" t="str">
            <v>KZ9BK1512A05</v>
          </cell>
          <cell r="B467" t="str">
            <v>439/n</v>
          </cell>
          <cell r="C467">
            <v>36798</v>
          </cell>
          <cell r="D467">
            <v>36875</v>
          </cell>
          <cell r="E467">
            <v>77</v>
          </cell>
          <cell r="F467">
            <v>98.36</v>
          </cell>
          <cell r="G467">
            <v>98.36</v>
          </cell>
          <cell r="H467">
            <v>7.8819919405523304</v>
          </cell>
          <cell r="I467">
            <v>500000000</v>
          </cell>
          <cell r="J467">
            <v>28583152</v>
          </cell>
          <cell r="K467">
            <v>2810117382.4400001</v>
          </cell>
          <cell r="L467">
            <v>20349463</v>
          </cell>
          <cell r="M467">
            <v>2001573180.6800001</v>
          </cell>
          <cell r="N467">
            <v>562.02347648800003</v>
          </cell>
          <cell r="O467">
            <v>15</v>
          </cell>
          <cell r="P467">
            <v>100</v>
          </cell>
          <cell r="S467">
            <v>60</v>
          </cell>
          <cell r="T467" t="str">
            <v>Ноты-77</v>
          </cell>
        </row>
        <row r="468">
          <cell r="A468" t="str">
            <v>KZ53L0210A34</v>
          </cell>
          <cell r="B468" t="str">
            <v>7/36</v>
          </cell>
          <cell r="C468">
            <v>36801</v>
          </cell>
          <cell r="D468">
            <v>37896</v>
          </cell>
          <cell r="E468">
            <v>1095</v>
          </cell>
          <cell r="H468">
            <v>17.3</v>
          </cell>
          <cell r="I468">
            <v>250000000</v>
          </cell>
          <cell r="J468">
            <v>1190000</v>
          </cell>
          <cell r="K468">
            <v>1190000000</v>
          </cell>
          <cell r="L468">
            <v>581000</v>
          </cell>
          <cell r="M468">
            <v>581000000</v>
          </cell>
          <cell r="N468">
            <v>476</v>
          </cell>
          <cell r="O468">
            <v>12</v>
          </cell>
          <cell r="P468">
            <v>1000</v>
          </cell>
          <cell r="S468">
            <v>50</v>
          </cell>
          <cell r="T468" t="str">
            <v>ГКО-36</v>
          </cell>
        </row>
        <row r="469">
          <cell r="A469" t="str">
            <v>KZ52L0310A26</v>
          </cell>
          <cell r="B469" t="str">
            <v>18/24</v>
          </cell>
          <cell r="C469">
            <v>36802</v>
          </cell>
          <cell r="D469">
            <v>37532</v>
          </cell>
          <cell r="E469">
            <v>730</v>
          </cell>
          <cell r="H469">
            <v>15.9</v>
          </cell>
          <cell r="I469">
            <v>350000000</v>
          </cell>
          <cell r="J469">
            <v>1057000</v>
          </cell>
          <cell r="K469">
            <v>1057000000</v>
          </cell>
          <cell r="L469">
            <v>970000</v>
          </cell>
          <cell r="M469">
            <v>970000000</v>
          </cell>
          <cell r="N469">
            <v>302</v>
          </cell>
          <cell r="O469">
            <v>10</v>
          </cell>
          <cell r="P469">
            <v>1000</v>
          </cell>
          <cell r="S469">
            <v>50</v>
          </cell>
          <cell r="T469" t="str">
            <v>ГКО-24</v>
          </cell>
        </row>
        <row r="470">
          <cell r="A470" t="str">
            <v>KZ9BK2012A08</v>
          </cell>
          <cell r="B470" t="str">
            <v>440/n</v>
          </cell>
          <cell r="C470">
            <v>36802</v>
          </cell>
          <cell r="D470">
            <v>36880</v>
          </cell>
          <cell r="E470">
            <v>77</v>
          </cell>
          <cell r="F470">
            <v>98.38</v>
          </cell>
          <cell r="G470">
            <v>98.37</v>
          </cell>
          <cell r="H470">
            <v>7.7842872719880498</v>
          </cell>
          <cell r="I470">
            <v>700000000</v>
          </cell>
          <cell r="J470">
            <v>18383826</v>
          </cell>
          <cell r="K470">
            <v>1808083301.3800001</v>
          </cell>
          <cell r="L470">
            <v>12853811</v>
          </cell>
          <cell r="M470">
            <v>1264551826.1300001</v>
          </cell>
          <cell r="N470">
            <v>258.297614482857</v>
          </cell>
          <cell r="O470">
            <v>10</v>
          </cell>
          <cell r="P470">
            <v>100</v>
          </cell>
          <cell r="S470">
            <v>60</v>
          </cell>
          <cell r="T470" t="str">
            <v>Ноты-77</v>
          </cell>
        </row>
        <row r="471">
          <cell r="A471" t="str">
            <v>KZ99K0712A00</v>
          </cell>
          <cell r="B471" t="str">
            <v>441/n</v>
          </cell>
          <cell r="C471">
            <v>36803</v>
          </cell>
          <cell r="D471">
            <v>36867</v>
          </cell>
          <cell r="E471">
            <v>63</v>
          </cell>
          <cell r="F471">
            <v>98.68</v>
          </cell>
          <cell r="G471">
            <v>98.66</v>
          </cell>
          <cell r="H471">
            <v>7.7286853127955304</v>
          </cell>
          <cell r="I471">
            <v>700000000</v>
          </cell>
          <cell r="J471">
            <v>37257436</v>
          </cell>
          <cell r="K471">
            <v>3676304312.6799998</v>
          </cell>
          <cell r="L471">
            <v>35535890</v>
          </cell>
          <cell r="M471">
            <v>3506665523.4499998</v>
          </cell>
          <cell r="N471">
            <v>525.18633038285702</v>
          </cell>
          <cell r="O471">
            <v>11</v>
          </cell>
          <cell r="P471">
            <v>100</v>
          </cell>
          <cell r="S471">
            <v>60</v>
          </cell>
          <cell r="T471" t="str">
            <v>Ноты-63</v>
          </cell>
        </row>
        <row r="472">
          <cell r="A472" t="str">
            <v>KZ96K1711A02</v>
          </cell>
          <cell r="B472" t="str">
            <v>442/n</v>
          </cell>
          <cell r="C472">
            <v>36804</v>
          </cell>
          <cell r="D472">
            <v>36847</v>
          </cell>
          <cell r="E472">
            <v>42</v>
          </cell>
          <cell r="F472">
            <v>99.14</v>
          </cell>
          <cell r="G472">
            <v>99.14</v>
          </cell>
          <cell r="H472">
            <v>7.5179880303947204</v>
          </cell>
          <cell r="I472">
            <v>700000000</v>
          </cell>
          <cell r="J472">
            <v>8993772</v>
          </cell>
          <cell r="K472">
            <v>891470184.62</v>
          </cell>
          <cell r="L472">
            <v>7952772</v>
          </cell>
          <cell r="M472">
            <v>788447816.08000004</v>
          </cell>
          <cell r="N472">
            <v>127.352883517143</v>
          </cell>
          <cell r="O472">
            <v>9</v>
          </cell>
          <cell r="P472">
            <v>100</v>
          </cell>
          <cell r="S472">
            <v>60</v>
          </cell>
          <cell r="T472" t="str">
            <v>Ноты-42</v>
          </cell>
        </row>
        <row r="473">
          <cell r="A473" t="str">
            <v>KZ4CL0510A10</v>
          </cell>
          <cell r="B473" t="str">
            <v>63/12</v>
          </cell>
          <cell r="C473">
            <v>36804</v>
          </cell>
          <cell r="D473">
            <v>37169</v>
          </cell>
          <cell r="E473">
            <v>365</v>
          </cell>
          <cell r="F473">
            <v>90.48</v>
          </cell>
          <cell r="G473">
            <v>90.48</v>
          </cell>
          <cell r="H473">
            <v>10.521662245800201</v>
          </cell>
          <cell r="I473">
            <v>500000000</v>
          </cell>
          <cell r="J473">
            <v>33158784</v>
          </cell>
          <cell r="K473">
            <v>2993306436.3200002</v>
          </cell>
          <cell r="L473">
            <v>11052168</v>
          </cell>
          <cell r="M473">
            <v>1000000160.64</v>
          </cell>
          <cell r="N473">
            <v>598.66128726399995</v>
          </cell>
          <cell r="O473">
            <v>12</v>
          </cell>
          <cell r="P473">
            <v>100</v>
          </cell>
          <cell r="S473">
            <v>50</v>
          </cell>
          <cell r="T473" t="str">
            <v>ГКО-12</v>
          </cell>
        </row>
        <row r="474">
          <cell r="A474" t="str">
            <v>KZ43L0501A19</v>
          </cell>
          <cell r="B474" t="str">
            <v>272/3</v>
          </cell>
          <cell r="C474">
            <v>36805</v>
          </cell>
          <cell r="D474">
            <v>36896</v>
          </cell>
          <cell r="E474">
            <v>91</v>
          </cell>
          <cell r="F474">
            <v>98.04</v>
          </cell>
          <cell r="G474">
            <v>98.04</v>
          </cell>
          <cell r="H474">
            <v>7.9967360261117699</v>
          </cell>
          <cell r="I474">
            <v>300000000</v>
          </cell>
          <cell r="J474">
            <v>19210125</v>
          </cell>
          <cell r="K474">
            <v>1878190680</v>
          </cell>
          <cell r="L474">
            <v>2329988</v>
          </cell>
          <cell r="M474">
            <v>228432023.52000001</v>
          </cell>
          <cell r="N474">
            <v>626.06356000000005</v>
          </cell>
          <cell r="O474">
            <v>13</v>
          </cell>
          <cell r="P474">
            <v>100</v>
          </cell>
          <cell r="S474">
            <v>50</v>
          </cell>
          <cell r="T474" t="str">
            <v>ГКО-3</v>
          </cell>
        </row>
        <row r="475">
          <cell r="A475" t="str">
            <v>KZ52L1010A27</v>
          </cell>
          <cell r="B475" t="str">
            <v>19/24</v>
          </cell>
          <cell r="C475">
            <v>36808</v>
          </cell>
          <cell r="D475">
            <v>37539</v>
          </cell>
          <cell r="E475">
            <v>731</v>
          </cell>
          <cell r="H475">
            <v>15.9</v>
          </cell>
          <cell r="I475">
            <v>300000000</v>
          </cell>
          <cell r="J475">
            <v>508000</v>
          </cell>
          <cell r="K475">
            <v>508000000</v>
          </cell>
          <cell r="L475">
            <v>500000</v>
          </cell>
          <cell r="M475">
            <v>500000000</v>
          </cell>
          <cell r="N475">
            <v>169.333333333333</v>
          </cell>
          <cell r="O475">
            <v>5</v>
          </cell>
          <cell r="P475">
            <v>1000</v>
          </cell>
          <cell r="S475">
            <v>50</v>
          </cell>
          <cell r="T475" t="str">
            <v>ГКО-24</v>
          </cell>
        </row>
        <row r="476">
          <cell r="A476" t="str">
            <v>KZ99K1212A03</v>
          </cell>
          <cell r="B476" t="str">
            <v>443/n</v>
          </cell>
          <cell r="C476">
            <v>36808</v>
          </cell>
          <cell r="D476">
            <v>36872</v>
          </cell>
          <cell r="E476">
            <v>63</v>
          </cell>
          <cell r="F476">
            <v>98.68</v>
          </cell>
          <cell r="G476">
            <v>98.68</v>
          </cell>
          <cell r="H476">
            <v>7.7286853127955304</v>
          </cell>
          <cell r="I476">
            <v>700000000</v>
          </cell>
          <cell r="J476">
            <v>10957485</v>
          </cell>
          <cell r="K476">
            <v>1081144219.8</v>
          </cell>
          <cell r="L476">
            <v>7777485</v>
          </cell>
          <cell r="M476">
            <v>767482219.79999995</v>
          </cell>
          <cell r="N476">
            <v>154.449174257143</v>
          </cell>
          <cell r="O476">
            <v>7</v>
          </cell>
          <cell r="P476">
            <v>100</v>
          </cell>
          <cell r="S476">
            <v>60</v>
          </cell>
          <cell r="T476" t="str">
            <v>Ноты-63</v>
          </cell>
        </row>
        <row r="477">
          <cell r="A477" t="str">
            <v>KZ9AK2012A09</v>
          </cell>
          <cell r="B477" t="str">
            <v>444/n</v>
          </cell>
          <cell r="C477">
            <v>36809</v>
          </cell>
          <cell r="D477">
            <v>36880</v>
          </cell>
          <cell r="E477">
            <v>70</v>
          </cell>
          <cell r="F477">
            <v>98.52</v>
          </cell>
          <cell r="G477">
            <v>98.52</v>
          </cell>
          <cell r="H477">
            <v>7.81161185546084</v>
          </cell>
          <cell r="I477">
            <v>700000000</v>
          </cell>
          <cell r="J477">
            <v>12855110</v>
          </cell>
          <cell r="K477">
            <v>1266348585.45</v>
          </cell>
          <cell r="L477">
            <v>10434955</v>
          </cell>
          <cell r="M477">
            <v>1028056841.6</v>
          </cell>
          <cell r="N477">
            <v>180.906940778571</v>
          </cell>
          <cell r="O477">
            <v>11</v>
          </cell>
          <cell r="P477">
            <v>100</v>
          </cell>
          <cell r="S477">
            <v>60</v>
          </cell>
          <cell r="T477" t="str">
            <v>Ноты-70</v>
          </cell>
        </row>
        <row r="478">
          <cell r="A478" t="str">
            <v>KZ4CL1110A12</v>
          </cell>
          <cell r="B478" t="str">
            <v>64/12</v>
          </cell>
          <cell r="C478">
            <v>36809</v>
          </cell>
          <cell r="D478">
            <v>37175</v>
          </cell>
          <cell r="E478">
            <v>366</v>
          </cell>
          <cell r="F478">
            <v>90.5</v>
          </cell>
          <cell r="G478">
            <v>90.49</v>
          </cell>
          <cell r="H478">
            <v>10.526155578892901</v>
          </cell>
          <cell r="I478">
            <v>450000000</v>
          </cell>
          <cell r="J478">
            <v>20460487</v>
          </cell>
          <cell r="K478">
            <v>1844555943.5</v>
          </cell>
          <cell r="L478">
            <v>4972386</v>
          </cell>
          <cell r="M478">
            <v>449999995.88999999</v>
          </cell>
          <cell r="N478">
            <v>409.90132077777798</v>
          </cell>
          <cell r="O478">
            <v>14</v>
          </cell>
          <cell r="P478">
            <v>100</v>
          </cell>
          <cell r="S478">
            <v>50</v>
          </cell>
          <cell r="T478" t="str">
            <v>ГКО-12</v>
          </cell>
        </row>
        <row r="479">
          <cell r="A479" t="str">
            <v>KZ9CK0401A18</v>
          </cell>
          <cell r="B479" t="str">
            <v>445/n</v>
          </cell>
          <cell r="C479">
            <v>36810</v>
          </cell>
          <cell r="D479">
            <v>36895</v>
          </cell>
          <cell r="E479">
            <v>84</v>
          </cell>
          <cell r="F479">
            <v>98.21</v>
          </cell>
          <cell r="G479">
            <v>98.21</v>
          </cell>
          <cell r="H479">
            <v>7.8980416115127703</v>
          </cell>
          <cell r="I479">
            <v>700000000</v>
          </cell>
          <cell r="J479">
            <v>23753830</v>
          </cell>
          <cell r="K479">
            <v>2332437565.5999999</v>
          </cell>
          <cell r="L479">
            <v>15341606</v>
          </cell>
          <cell r="M479">
            <v>1506699125.26</v>
          </cell>
          <cell r="N479">
            <v>333.20536651428603</v>
          </cell>
          <cell r="O479">
            <v>10</v>
          </cell>
          <cell r="P479">
            <v>100</v>
          </cell>
          <cell r="S479">
            <v>50</v>
          </cell>
          <cell r="T479" t="str">
            <v>Ноты-84</v>
          </cell>
        </row>
        <row r="480">
          <cell r="A480" t="str">
            <v>KZ46L1304A13</v>
          </cell>
          <cell r="B480" t="str">
            <v>157/6</v>
          </cell>
          <cell r="C480">
            <v>36811</v>
          </cell>
          <cell r="D480">
            <v>36994</v>
          </cell>
          <cell r="E480">
            <v>183</v>
          </cell>
          <cell r="F480">
            <v>96.02</v>
          </cell>
          <cell r="G480">
            <v>96.02</v>
          </cell>
          <cell r="H480">
            <v>8.2899395959175308</v>
          </cell>
          <cell r="I480">
            <v>350000000</v>
          </cell>
          <cell r="J480">
            <v>13646837</v>
          </cell>
          <cell r="K480">
            <v>1304499310.52</v>
          </cell>
          <cell r="L480">
            <v>4143743</v>
          </cell>
          <cell r="M480">
            <v>397882202.86000001</v>
          </cell>
          <cell r="N480">
            <v>372.71408872000001</v>
          </cell>
          <cell r="O480">
            <v>11</v>
          </cell>
          <cell r="P480">
            <v>100</v>
          </cell>
          <cell r="S480">
            <v>50</v>
          </cell>
          <cell r="T480" t="str">
            <v>ГКО-6</v>
          </cell>
        </row>
        <row r="481">
          <cell r="A481" t="str">
            <v>KZ95K1711A03</v>
          </cell>
          <cell r="B481" t="str">
            <v>446/n</v>
          </cell>
          <cell r="C481">
            <v>36812</v>
          </cell>
          <cell r="D481">
            <v>36847</v>
          </cell>
          <cell r="E481">
            <v>35</v>
          </cell>
          <cell r="F481">
            <v>99.33</v>
          </cell>
          <cell r="G481">
            <v>99.33</v>
          </cell>
          <cell r="H481">
            <v>7.0150005033726197</v>
          </cell>
          <cell r="I481">
            <v>700000000</v>
          </cell>
          <cell r="J481">
            <v>35061343</v>
          </cell>
          <cell r="K481">
            <v>3482180410.75</v>
          </cell>
          <cell r="L481">
            <v>26286313</v>
          </cell>
          <cell r="M481">
            <v>2611019470.29</v>
          </cell>
          <cell r="N481">
            <v>497.45434439285702</v>
          </cell>
          <cell r="O481">
            <v>13</v>
          </cell>
          <cell r="P481">
            <v>100</v>
          </cell>
          <cell r="S481">
            <v>60</v>
          </cell>
          <cell r="T481" t="str">
            <v>Ноты-35</v>
          </cell>
        </row>
        <row r="482">
          <cell r="A482" t="str">
            <v>KZ9AK2812A01</v>
          </cell>
          <cell r="B482" t="str">
            <v>447/n</v>
          </cell>
          <cell r="C482">
            <v>36815</v>
          </cell>
          <cell r="D482">
            <v>36888</v>
          </cell>
          <cell r="E482">
            <v>70</v>
          </cell>
          <cell r="F482">
            <v>98.52</v>
          </cell>
          <cell r="G482">
            <v>98.52</v>
          </cell>
          <cell r="H482">
            <v>7.81161185546084</v>
          </cell>
          <cell r="I482">
            <v>700000000</v>
          </cell>
          <cell r="J482">
            <v>8159644</v>
          </cell>
          <cell r="K482">
            <v>803821871.53999996</v>
          </cell>
          <cell r="L482">
            <v>5598877</v>
          </cell>
          <cell r="M482">
            <v>551601362.03999996</v>
          </cell>
          <cell r="N482">
            <v>114.831695934286</v>
          </cell>
          <cell r="O482">
            <v>8</v>
          </cell>
          <cell r="P482">
            <v>100</v>
          </cell>
          <cell r="S482">
            <v>60</v>
          </cell>
          <cell r="T482" t="str">
            <v>Ноты-70</v>
          </cell>
        </row>
        <row r="483">
          <cell r="A483" t="str">
            <v>KZ53L1610A38</v>
          </cell>
          <cell r="B483" t="str">
            <v>8/36</v>
          </cell>
          <cell r="C483">
            <v>36815</v>
          </cell>
          <cell r="D483">
            <v>37910</v>
          </cell>
          <cell r="E483">
            <v>1095</v>
          </cell>
          <cell r="H483">
            <v>17.3</v>
          </cell>
          <cell r="I483">
            <v>600000000</v>
          </cell>
          <cell r="J483">
            <v>941800</v>
          </cell>
          <cell r="K483">
            <v>941800000</v>
          </cell>
          <cell r="L483">
            <v>773800</v>
          </cell>
          <cell r="M483">
            <v>773800000</v>
          </cell>
          <cell r="N483">
            <v>156.96666666666701</v>
          </cell>
          <cell r="O483">
            <v>4</v>
          </cell>
          <cell r="P483">
            <v>1000</v>
          </cell>
          <cell r="S483">
            <v>50</v>
          </cell>
          <cell r="T483" t="str">
            <v>ГКО-36</v>
          </cell>
        </row>
        <row r="484">
          <cell r="A484" t="str">
            <v>KZ52L1710A20</v>
          </cell>
          <cell r="B484" t="str">
            <v>20/24</v>
          </cell>
          <cell r="C484">
            <v>36816</v>
          </cell>
          <cell r="D484">
            <v>37546</v>
          </cell>
          <cell r="E484">
            <v>730</v>
          </cell>
          <cell r="H484">
            <v>15.75</v>
          </cell>
          <cell r="I484">
            <v>600000000</v>
          </cell>
          <cell r="J484">
            <v>1460800</v>
          </cell>
          <cell r="K484">
            <v>1460800000</v>
          </cell>
          <cell r="L484">
            <v>599999</v>
          </cell>
          <cell r="M484">
            <v>599999000</v>
          </cell>
          <cell r="N484">
            <v>243.46666666666701</v>
          </cell>
          <cell r="O484">
            <v>13</v>
          </cell>
          <cell r="P484">
            <v>1000</v>
          </cell>
          <cell r="S484">
            <v>50</v>
          </cell>
          <cell r="T484" t="str">
            <v>ГКО-24</v>
          </cell>
        </row>
        <row r="485">
          <cell r="A485" t="str">
            <v>KZ9CK1101A19</v>
          </cell>
          <cell r="B485" t="str">
            <v>448/n</v>
          </cell>
          <cell r="C485">
            <v>36817</v>
          </cell>
          <cell r="D485">
            <v>36902</v>
          </cell>
          <cell r="E485">
            <v>84</v>
          </cell>
          <cell r="F485">
            <v>98.21</v>
          </cell>
          <cell r="G485">
            <v>98.21</v>
          </cell>
          <cell r="H485">
            <v>7.8980416115127703</v>
          </cell>
          <cell r="I485">
            <v>700000000</v>
          </cell>
          <cell r="J485">
            <v>4550807</v>
          </cell>
          <cell r="K485">
            <v>446814281.25999999</v>
          </cell>
          <cell r="L485">
            <v>1742807</v>
          </cell>
          <cell r="M485">
            <v>171161075.47</v>
          </cell>
          <cell r="N485">
            <v>63.830611608571402</v>
          </cell>
          <cell r="O485">
            <v>6</v>
          </cell>
          <cell r="P485">
            <v>100</v>
          </cell>
          <cell r="S485">
            <v>50</v>
          </cell>
          <cell r="T485" t="str">
            <v>Ноты-84</v>
          </cell>
        </row>
        <row r="486">
          <cell r="A486" t="str">
            <v>KZ4CL1810A15</v>
          </cell>
          <cell r="B486" t="str">
            <v>65/12</v>
          </cell>
          <cell r="C486">
            <v>36818</v>
          </cell>
          <cell r="D486">
            <v>37182</v>
          </cell>
          <cell r="E486">
            <v>364</v>
          </cell>
          <cell r="F486">
            <v>90.66</v>
          </cell>
          <cell r="G486">
            <v>90.66</v>
          </cell>
          <cell r="H486">
            <v>10.3022281050077</v>
          </cell>
          <cell r="I486">
            <v>600000000</v>
          </cell>
          <cell r="J486">
            <v>24319323</v>
          </cell>
          <cell r="K486">
            <v>2199869310.73</v>
          </cell>
          <cell r="L486">
            <v>6618135</v>
          </cell>
          <cell r="M486">
            <v>600000119.10000002</v>
          </cell>
          <cell r="N486">
            <v>366.64488512166702</v>
          </cell>
          <cell r="O486">
            <v>13</v>
          </cell>
          <cell r="P486">
            <v>100</v>
          </cell>
          <cell r="S486">
            <v>50</v>
          </cell>
          <cell r="T486" t="str">
            <v>ГКО-12</v>
          </cell>
        </row>
        <row r="487">
          <cell r="A487" t="str">
            <v>KZ43L1901A13</v>
          </cell>
          <cell r="B487" t="str">
            <v>273/3</v>
          </cell>
          <cell r="C487">
            <v>36819</v>
          </cell>
          <cell r="D487">
            <v>36910</v>
          </cell>
          <cell r="E487">
            <v>91</v>
          </cell>
          <cell r="F487">
            <v>98.19</v>
          </cell>
          <cell r="G487">
            <v>98.19</v>
          </cell>
          <cell r="H487">
            <v>7.3734596191058204</v>
          </cell>
          <cell r="I487">
            <v>400000000</v>
          </cell>
          <cell r="J487">
            <v>20298643</v>
          </cell>
          <cell r="K487">
            <v>1988828078.72</v>
          </cell>
          <cell r="L487">
            <v>2105967</v>
          </cell>
          <cell r="M487">
            <v>206784899.72999999</v>
          </cell>
          <cell r="N487">
            <v>497.20701967999997</v>
          </cell>
          <cell r="O487">
            <v>8</v>
          </cell>
          <cell r="P487">
            <v>100</v>
          </cell>
          <cell r="S487">
            <v>50</v>
          </cell>
          <cell r="T487" t="str">
            <v>ГКО-3</v>
          </cell>
        </row>
        <row r="488">
          <cell r="A488" t="str">
            <v>KZ95K2411A04</v>
          </cell>
          <cell r="B488" t="str">
            <v>449/n</v>
          </cell>
          <cell r="C488">
            <v>36819</v>
          </cell>
          <cell r="D488">
            <v>36854</v>
          </cell>
          <cell r="E488">
            <v>35</v>
          </cell>
          <cell r="F488">
            <v>99.34</v>
          </cell>
          <cell r="G488">
            <v>99.34</v>
          </cell>
          <cell r="H488">
            <v>6.9096033823232998</v>
          </cell>
          <cell r="I488">
            <v>700000000</v>
          </cell>
          <cell r="J488">
            <v>30427568</v>
          </cell>
          <cell r="K488">
            <v>3022394097.3000002</v>
          </cell>
          <cell r="L488">
            <v>20100580</v>
          </cell>
          <cell r="M488">
            <v>1996791617.2</v>
          </cell>
          <cell r="N488">
            <v>431.77058532857097</v>
          </cell>
          <cell r="O488">
            <v>12</v>
          </cell>
          <cell r="P488">
            <v>100</v>
          </cell>
          <cell r="S488">
            <v>60</v>
          </cell>
          <cell r="T488" t="str">
            <v>Ноты-35</v>
          </cell>
        </row>
        <row r="489">
          <cell r="A489" t="str">
            <v>KZ9CK1601A14</v>
          </cell>
          <cell r="B489" t="str">
            <v>450/n</v>
          </cell>
          <cell r="C489">
            <v>36822</v>
          </cell>
          <cell r="D489">
            <v>36907</v>
          </cell>
          <cell r="E489">
            <v>84</v>
          </cell>
          <cell r="F489">
            <v>98.21</v>
          </cell>
          <cell r="G489">
            <v>98.2</v>
          </cell>
          <cell r="H489">
            <v>7.8980416115127703</v>
          </cell>
          <cell r="I489">
            <v>700000000</v>
          </cell>
          <cell r="J489">
            <v>8143853</v>
          </cell>
          <cell r="K489">
            <v>799647873.60000002</v>
          </cell>
          <cell r="L489">
            <v>5606202</v>
          </cell>
          <cell r="M489">
            <v>550564821.90999997</v>
          </cell>
          <cell r="N489">
            <v>114.235410514286</v>
          </cell>
          <cell r="O489">
            <v>7</v>
          </cell>
          <cell r="P489">
            <v>100</v>
          </cell>
          <cell r="S489">
            <v>50</v>
          </cell>
          <cell r="T489" t="str">
            <v>Ноты-84</v>
          </cell>
        </row>
        <row r="490">
          <cell r="A490" t="str">
            <v>KZ53L2310A39</v>
          </cell>
          <cell r="B490" t="str">
            <v>9/36</v>
          </cell>
          <cell r="C490">
            <v>36822</v>
          </cell>
          <cell r="D490">
            <v>37917</v>
          </cell>
          <cell r="E490">
            <v>1095</v>
          </cell>
          <cell r="H490">
            <v>17.3</v>
          </cell>
          <cell r="I490">
            <v>500000000</v>
          </cell>
          <cell r="J490">
            <v>801900</v>
          </cell>
          <cell r="K490">
            <v>801900000</v>
          </cell>
          <cell r="L490">
            <v>683900</v>
          </cell>
          <cell r="M490">
            <v>683900000</v>
          </cell>
          <cell r="N490">
            <v>160.38</v>
          </cell>
          <cell r="O490">
            <v>10</v>
          </cell>
          <cell r="P490">
            <v>1000</v>
          </cell>
          <cell r="S490">
            <v>50</v>
          </cell>
          <cell r="T490" t="str">
            <v>ГКО-36</v>
          </cell>
        </row>
        <row r="491">
          <cell r="A491" t="str">
            <v>KZ52L2410A21</v>
          </cell>
          <cell r="B491" t="str">
            <v>21/24</v>
          </cell>
          <cell r="C491">
            <v>36823</v>
          </cell>
          <cell r="D491">
            <v>37553</v>
          </cell>
          <cell r="E491">
            <v>730</v>
          </cell>
          <cell r="H491">
            <v>15.65</v>
          </cell>
          <cell r="I491">
            <v>400000000</v>
          </cell>
          <cell r="J491">
            <v>1526239</v>
          </cell>
          <cell r="K491">
            <v>1526239000</v>
          </cell>
          <cell r="L491">
            <v>399999</v>
          </cell>
          <cell r="M491">
            <v>399999000</v>
          </cell>
          <cell r="N491">
            <v>381.55975000000001</v>
          </cell>
          <cell r="O491">
            <v>12</v>
          </cell>
          <cell r="P491">
            <v>1000</v>
          </cell>
          <cell r="S491">
            <v>50</v>
          </cell>
          <cell r="T491" t="str">
            <v>ГКО-24</v>
          </cell>
        </row>
        <row r="492">
          <cell r="A492" t="str">
            <v>KZ9AK0501A19</v>
          </cell>
          <cell r="B492" t="str">
            <v>451/n</v>
          </cell>
          <cell r="C492">
            <v>36825</v>
          </cell>
          <cell r="D492">
            <v>36896</v>
          </cell>
          <cell r="E492">
            <v>70</v>
          </cell>
          <cell r="F492">
            <v>98.52</v>
          </cell>
          <cell r="G492">
            <v>98.52</v>
          </cell>
          <cell r="H492">
            <v>7.81161185546084</v>
          </cell>
          <cell r="I492">
            <v>700000000</v>
          </cell>
          <cell r="J492">
            <v>8698725</v>
          </cell>
          <cell r="K492">
            <v>856911046.66999996</v>
          </cell>
          <cell r="L492">
            <v>7288570</v>
          </cell>
          <cell r="M492">
            <v>718069916.39999998</v>
          </cell>
          <cell r="N492">
            <v>122.41586381</v>
          </cell>
          <cell r="O492">
            <v>6</v>
          </cell>
          <cell r="P492">
            <v>100</v>
          </cell>
          <cell r="S492">
            <v>60</v>
          </cell>
          <cell r="T492" t="str">
            <v>Ноты-70</v>
          </cell>
        </row>
        <row r="493">
          <cell r="A493" t="str">
            <v>KZ4CL2610A15</v>
          </cell>
          <cell r="B493" t="str">
            <v>66/12</v>
          </cell>
          <cell r="C493">
            <v>36825</v>
          </cell>
          <cell r="D493">
            <v>37190</v>
          </cell>
          <cell r="E493">
            <v>365</v>
          </cell>
          <cell r="F493">
            <v>90.69</v>
          </cell>
          <cell r="G493">
            <v>90.69</v>
          </cell>
          <cell r="H493">
            <v>10.265740434447</v>
          </cell>
          <cell r="I493">
            <v>400000000</v>
          </cell>
          <cell r="J493">
            <v>18443136</v>
          </cell>
          <cell r="K493">
            <v>1665415138.3800001</v>
          </cell>
          <cell r="L493">
            <v>4410629</v>
          </cell>
          <cell r="M493">
            <v>399999944.00999999</v>
          </cell>
          <cell r="N493">
            <v>416.35378459499998</v>
          </cell>
          <cell r="O493">
            <v>13</v>
          </cell>
          <cell r="P493">
            <v>100</v>
          </cell>
          <cell r="S493">
            <v>50</v>
          </cell>
          <cell r="T493" t="str">
            <v>ГКО-12</v>
          </cell>
        </row>
        <row r="494">
          <cell r="A494" t="str">
            <v>KZ46L2704A17</v>
          </cell>
          <cell r="B494" t="str">
            <v>158/6</v>
          </cell>
          <cell r="C494">
            <v>36826</v>
          </cell>
          <cell r="D494">
            <v>37008</v>
          </cell>
          <cell r="E494">
            <v>182</v>
          </cell>
          <cell r="F494">
            <v>96.02</v>
          </cell>
          <cell r="G494">
            <v>96.02</v>
          </cell>
          <cell r="H494">
            <v>8.2899395959175308</v>
          </cell>
          <cell r="I494">
            <v>200000000</v>
          </cell>
          <cell r="J494">
            <v>12384208</v>
          </cell>
          <cell r="K494">
            <v>1186532754.3599999</v>
          </cell>
          <cell r="L494">
            <v>2082899</v>
          </cell>
          <cell r="M494">
            <v>199999961.97999999</v>
          </cell>
          <cell r="N494">
            <v>593.26637717999995</v>
          </cell>
          <cell r="O494">
            <v>11</v>
          </cell>
          <cell r="P494">
            <v>100</v>
          </cell>
          <cell r="S494">
            <v>50</v>
          </cell>
          <cell r="T494" t="str">
            <v>ГКО-6</v>
          </cell>
        </row>
        <row r="495">
          <cell r="A495" t="str">
            <v>KZ99K2912A04</v>
          </cell>
          <cell r="B495" t="str">
            <v>452/n</v>
          </cell>
          <cell r="C495">
            <v>36826</v>
          </cell>
          <cell r="D495">
            <v>36889</v>
          </cell>
          <cell r="E495">
            <v>63</v>
          </cell>
          <cell r="F495">
            <v>98.68</v>
          </cell>
          <cell r="G495">
            <v>98.68</v>
          </cell>
          <cell r="H495">
            <v>7.7286853127955304</v>
          </cell>
          <cell r="I495">
            <v>700000000</v>
          </cell>
          <cell r="J495">
            <v>23660810</v>
          </cell>
          <cell r="K495">
            <v>2334574608.96</v>
          </cell>
          <cell r="L495">
            <v>17099925</v>
          </cell>
          <cell r="M495">
            <v>1687420599</v>
          </cell>
          <cell r="N495">
            <v>333.51065842285698</v>
          </cell>
          <cell r="O495">
            <v>11</v>
          </cell>
          <cell r="P495">
            <v>100</v>
          </cell>
          <cell r="S495">
            <v>60</v>
          </cell>
          <cell r="T495" t="str">
            <v>Ноты-63</v>
          </cell>
        </row>
        <row r="496">
          <cell r="A496" t="str">
            <v>KZ36L3004A22</v>
          </cell>
          <cell r="B496" t="str">
            <v>2/18i</v>
          </cell>
          <cell r="C496">
            <v>36830</v>
          </cell>
          <cell r="D496">
            <v>37376</v>
          </cell>
          <cell r="E496">
            <v>546</v>
          </cell>
          <cell r="H496">
            <v>8.8000000000000007</v>
          </cell>
          <cell r="I496">
            <v>500000000</v>
          </cell>
          <cell r="J496">
            <v>2231300</v>
          </cell>
          <cell r="K496">
            <v>2231300000</v>
          </cell>
          <cell r="L496">
            <v>620800</v>
          </cell>
          <cell r="M496">
            <v>620800000</v>
          </cell>
          <cell r="N496">
            <v>446.26</v>
          </cell>
          <cell r="O496">
            <v>10</v>
          </cell>
          <cell r="P496">
            <v>1000</v>
          </cell>
          <cell r="S496">
            <v>50</v>
          </cell>
          <cell r="T496" t="str">
            <v>ГИКО-18</v>
          </cell>
        </row>
        <row r="497">
          <cell r="A497" t="str">
            <v>KZ9BK1801A13</v>
          </cell>
          <cell r="B497" t="str">
            <v>453/n</v>
          </cell>
          <cell r="C497">
            <v>36830</v>
          </cell>
          <cell r="D497">
            <v>36909</v>
          </cell>
          <cell r="E497">
            <v>77</v>
          </cell>
          <cell r="F497">
            <v>98.38</v>
          </cell>
          <cell r="G497">
            <v>98.38</v>
          </cell>
          <cell r="H497">
            <v>7.7842872719880498</v>
          </cell>
          <cell r="I497">
            <v>700000000</v>
          </cell>
          <cell r="J497">
            <v>50031093</v>
          </cell>
          <cell r="K497">
            <v>4921578353.3199997</v>
          </cell>
          <cell r="L497">
            <v>44710869</v>
          </cell>
          <cell r="M497">
            <v>4398655292.2200003</v>
          </cell>
          <cell r="N497">
            <v>703.082621902857</v>
          </cell>
          <cell r="O497">
            <v>10</v>
          </cell>
          <cell r="P497">
            <v>100</v>
          </cell>
          <cell r="S497">
            <v>60</v>
          </cell>
          <cell r="T497" t="str">
            <v>Ноты-77</v>
          </cell>
        </row>
        <row r="498">
          <cell r="A498" t="str">
            <v>KZ9AK1101A11</v>
          </cell>
          <cell r="B498" t="str">
            <v>454/n</v>
          </cell>
          <cell r="C498">
            <v>36831</v>
          </cell>
          <cell r="D498">
            <v>36902</v>
          </cell>
          <cell r="E498">
            <v>70</v>
          </cell>
          <cell r="F498">
            <v>98.53</v>
          </cell>
          <cell r="G498">
            <v>98.53</v>
          </cell>
          <cell r="H498">
            <v>7.75804323556277</v>
          </cell>
          <cell r="I498">
            <v>700000000</v>
          </cell>
          <cell r="J498">
            <v>28493354</v>
          </cell>
          <cell r="K498">
            <v>2807238365.3699999</v>
          </cell>
          <cell r="L498">
            <v>25975199</v>
          </cell>
          <cell r="M498">
            <v>2559336357.4699998</v>
          </cell>
          <cell r="N498">
            <v>401.03405219571403</v>
          </cell>
          <cell r="O498">
            <v>9</v>
          </cell>
          <cell r="P498">
            <v>100</v>
          </cell>
          <cell r="S498">
            <v>60</v>
          </cell>
          <cell r="T498" t="str">
            <v>Ноты-70</v>
          </cell>
        </row>
        <row r="499">
          <cell r="A499" t="str">
            <v>KZ53L3110A39</v>
          </cell>
          <cell r="B499" t="str">
            <v>10/36</v>
          </cell>
          <cell r="C499">
            <v>36832</v>
          </cell>
          <cell r="D499">
            <v>37925</v>
          </cell>
          <cell r="E499">
            <v>1092</v>
          </cell>
          <cell r="H499">
            <v>17.3</v>
          </cell>
          <cell r="I499">
            <v>600000000</v>
          </cell>
          <cell r="J499">
            <v>865700</v>
          </cell>
          <cell r="K499">
            <v>865700000</v>
          </cell>
          <cell r="L499">
            <v>729700</v>
          </cell>
          <cell r="M499">
            <v>729700000</v>
          </cell>
          <cell r="N499">
            <v>144.28333333333299</v>
          </cell>
          <cell r="O499">
            <v>9</v>
          </cell>
          <cell r="P499">
            <v>1000</v>
          </cell>
          <cell r="S499">
            <v>50</v>
          </cell>
          <cell r="T499" t="str">
            <v>ГКО-36</v>
          </cell>
        </row>
        <row r="500">
          <cell r="A500" t="str">
            <v>KZ9CK2601A12</v>
          </cell>
          <cell r="B500" t="str">
            <v>455/n</v>
          </cell>
          <cell r="C500">
            <v>36833</v>
          </cell>
          <cell r="D500">
            <v>36917</v>
          </cell>
          <cell r="E500">
            <v>84</v>
          </cell>
          <cell r="F500">
            <v>98.22</v>
          </cell>
          <cell r="G500">
            <v>98.22</v>
          </cell>
          <cell r="H500">
            <v>7.8531188488427404</v>
          </cell>
          <cell r="I500">
            <v>700000000</v>
          </cell>
          <cell r="J500">
            <v>64556824</v>
          </cell>
          <cell r="K500">
            <v>6340412981.7200003</v>
          </cell>
          <cell r="L500">
            <v>47179856</v>
          </cell>
          <cell r="M500">
            <v>4634005456.3199997</v>
          </cell>
          <cell r="N500">
            <v>905.77328310285702</v>
          </cell>
          <cell r="O500">
            <v>9</v>
          </cell>
          <cell r="P500">
            <v>100</v>
          </cell>
          <cell r="S500">
            <v>60</v>
          </cell>
          <cell r="T500" t="str">
            <v>Ноты-84</v>
          </cell>
        </row>
        <row r="501">
          <cell r="A501" t="str">
            <v>KZ4CL0211A12</v>
          </cell>
          <cell r="B501" t="str">
            <v>67/12</v>
          </cell>
          <cell r="C501">
            <v>36833</v>
          </cell>
          <cell r="D501">
            <v>37197</v>
          </cell>
          <cell r="E501">
            <v>364</v>
          </cell>
          <cell r="F501">
            <v>90.99</v>
          </cell>
          <cell r="G501">
            <v>90.99</v>
          </cell>
          <cell r="H501">
            <v>9.9021870535223702</v>
          </cell>
          <cell r="I501">
            <v>300000000</v>
          </cell>
          <cell r="J501">
            <v>16647599</v>
          </cell>
          <cell r="K501">
            <v>1505890815.3099999</v>
          </cell>
          <cell r="L501">
            <v>7800000</v>
          </cell>
          <cell r="M501">
            <v>709722000</v>
          </cell>
          <cell r="N501">
            <v>501.96360510333301</v>
          </cell>
          <cell r="O501">
            <v>12</v>
          </cell>
          <cell r="P501">
            <v>100</v>
          </cell>
          <cell r="S501">
            <v>50</v>
          </cell>
          <cell r="T501" t="str">
            <v>ГКО-12</v>
          </cell>
        </row>
        <row r="502">
          <cell r="A502" t="str">
            <v>KZ53L0611A39</v>
          </cell>
          <cell r="B502" t="str">
            <v>11/36</v>
          </cell>
          <cell r="C502">
            <v>36836</v>
          </cell>
          <cell r="D502">
            <v>37931</v>
          </cell>
          <cell r="E502">
            <v>1095</v>
          </cell>
          <cell r="H502">
            <v>17.3</v>
          </cell>
          <cell r="I502">
            <v>600000000</v>
          </cell>
          <cell r="J502">
            <v>452000</v>
          </cell>
          <cell r="K502">
            <v>452000000</v>
          </cell>
          <cell r="L502">
            <v>325000</v>
          </cell>
          <cell r="M502">
            <v>325000000</v>
          </cell>
          <cell r="N502">
            <v>75.3333333333333</v>
          </cell>
          <cell r="O502">
            <v>10</v>
          </cell>
          <cell r="P502">
            <v>1000</v>
          </cell>
          <cell r="S502">
            <v>50</v>
          </cell>
          <cell r="T502" t="str">
            <v>ГКО-36</v>
          </cell>
        </row>
        <row r="503">
          <cell r="A503" t="str">
            <v>KZ46L1005A15</v>
          </cell>
          <cell r="B503" t="str">
            <v>159/6</v>
          </cell>
          <cell r="C503">
            <v>36837</v>
          </cell>
          <cell r="D503">
            <v>37021</v>
          </cell>
          <cell r="E503">
            <v>184</v>
          </cell>
          <cell r="F503">
            <v>96.08</v>
          </cell>
          <cell r="G503">
            <v>96.08</v>
          </cell>
          <cell r="H503">
            <v>8.15986677768527</v>
          </cell>
          <cell r="I503">
            <v>200000000</v>
          </cell>
          <cell r="J503">
            <v>15217531</v>
          </cell>
          <cell r="K503">
            <v>1458088363.53</v>
          </cell>
          <cell r="L503">
            <v>1190799</v>
          </cell>
          <cell r="M503">
            <v>114411967.92</v>
          </cell>
          <cell r="N503">
            <v>729.04418176499996</v>
          </cell>
          <cell r="O503">
            <v>12</v>
          </cell>
          <cell r="P503">
            <v>100</v>
          </cell>
          <cell r="S503">
            <v>50</v>
          </cell>
          <cell r="T503" t="str">
            <v>ГКО-6</v>
          </cell>
        </row>
        <row r="504">
          <cell r="A504" t="str">
            <v>KZ98K0401A15</v>
          </cell>
          <cell r="B504" t="str">
            <v>456/n</v>
          </cell>
          <cell r="C504">
            <v>36838</v>
          </cell>
          <cell r="D504">
            <v>36895</v>
          </cell>
          <cell r="E504">
            <v>56</v>
          </cell>
          <cell r="F504">
            <v>98.83</v>
          </cell>
          <cell r="G504">
            <v>98.83</v>
          </cell>
          <cell r="H504">
            <v>7.6950318729130904</v>
          </cell>
          <cell r="I504">
            <v>700000000</v>
          </cell>
          <cell r="J504">
            <v>10586463</v>
          </cell>
          <cell r="K504">
            <v>1044637763.98</v>
          </cell>
          <cell r="L504">
            <v>4507875</v>
          </cell>
          <cell r="M504">
            <v>445513286.25</v>
          </cell>
          <cell r="N504">
            <v>149.23396628285701</v>
          </cell>
          <cell r="O504">
            <v>10</v>
          </cell>
          <cell r="P504">
            <v>100</v>
          </cell>
          <cell r="S504">
            <v>60</v>
          </cell>
          <cell r="T504" t="str">
            <v>Ноты-56</v>
          </cell>
        </row>
        <row r="505">
          <cell r="A505" t="str">
            <v>KZ52L0811A20</v>
          </cell>
          <cell r="B505" t="str">
            <v>22/24</v>
          </cell>
          <cell r="C505">
            <v>36839</v>
          </cell>
          <cell r="D505">
            <v>37568</v>
          </cell>
          <cell r="E505">
            <v>729</v>
          </cell>
          <cell r="H505">
            <v>15.52</v>
          </cell>
          <cell r="I505">
            <v>250000000</v>
          </cell>
          <cell r="J505">
            <v>662300</v>
          </cell>
          <cell r="K505">
            <v>662300000</v>
          </cell>
          <cell r="L505">
            <v>191400</v>
          </cell>
          <cell r="M505">
            <v>191400000</v>
          </cell>
          <cell r="N505">
            <v>264.92</v>
          </cell>
          <cell r="O505">
            <v>10</v>
          </cell>
          <cell r="P505">
            <v>1000</v>
          </cell>
          <cell r="S505">
            <v>50</v>
          </cell>
          <cell r="T505" t="str">
            <v>ГКО-24</v>
          </cell>
        </row>
        <row r="506">
          <cell r="A506" t="str">
            <v>KZ9CK0202A19</v>
          </cell>
          <cell r="B506" t="str">
            <v>457/n</v>
          </cell>
          <cell r="C506">
            <v>36839</v>
          </cell>
          <cell r="D506">
            <v>36924</v>
          </cell>
          <cell r="E506">
            <v>84</v>
          </cell>
          <cell r="F506">
            <v>98.22</v>
          </cell>
          <cell r="G506">
            <v>98.21</v>
          </cell>
          <cell r="H506">
            <v>7.8531188488427404</v>
          </cell>
          <cell r="I506">
            <v>700000000</v>
          </cell>
          <cell r="J506">
            <v>10267447</v>
          </cell>
          <cell r="K506">
            <v>1007770718.67</v>
          </cell>
          <cell r="L506">
            <v>8657261</v>
          </cell>
          <cell r="M506">
            <v>850299157.19000006</v>
          </cell>
          <cell r="N506">
            <v>143.967245524286</v>
          </cell>
          <cell r="O506">
            <v>7</v>
          </cell>
          <cell r="P506">
            <v>100</v>
          </cell>
          <cell r="S506">
            <v>60</v>
          </cell>
          <cell r="T506" t="str">
            <v>Ноты-84</v>
          </cell>
        </row>
        <row r="507">
          <cell r="A507" t="str">
            <v>KZ95K1512A04</v>
          </cell>
          <cell r="B507" t="str">
            <v>458/n</v>
          </cell>
          <cell r="C507">
            <v>36840</v>
          </cell>
          <cell r="D507">
            <v>36875</v>
          </cell>
          <cell r="E507">
            <v>35</v>
          </cell>
          <cell r="F507">
            <v>99.34</v>
          </cell>
          <cell r="G507">
            <v>99.34</v>
          </cell>
          <cell r="H507">
            <v>6.9096033823232998</v>
          </cell>
          <cell r="I507">
            <v>700000000</v>
          </cell>
          <cell r="J507">
            <v>24018678</v>
          </cell>
          <cell r="K507">
            <v>2385502783</v>
          </cell>
          <cell r="L507">
            <v>18858607</v>
          </cell>
          <cell r="M507">
            <v>1873414019.3800001</v>
          </cell>
          <cell r="N507">
            <v>340.786111857143</v>
          </cell>
          <cell r="O507">
            <v>10</v>
          </cell>
          <cell r="P507">
            <v>100</v>
          </cell>
          <cell r="S507">
            <v>60</v>
          </cell>
          <cell r="T507" t="str">
            <v>Ноты-35</v>
          </cell>
        </row>
        <row r="508">
          <cell r="A508" t="str">
            <v>KZ53L1311A30</v>
          </cell>
          <cell r="B508" t="str">
            <v>12/36</v>
          </cell>
          <cell r="C508">
            <v>36843</v>
          </cell>
          <cell r="D508">
            <v>37938</v>
          </cell>
          <cell r="E508">
            <v>1095</v>
          </cell>
          <cell r="H508">
            <v>17.25</v>
          </cell>
          <cell r="I508">
            <v>300000000</v>
          </cell>
          <cell r="J508">
            <v>542000</v>
          </cell>
          <cell r="K508">
            <v>542000000</v>
          </cell>
          <cell r="L508">
            <v>205000</v>
          </cell>
          <cell r="M508">
            <v>205000000</v>
          </cell>
          <cell r="N508">
            <v>180.666666666667</v>
          </cell>
          <cell r="O508">
            <v>11</v>
          </cell>
          <cell r="P508">
            <v>1000</v>
          </cell>
          <cell r="S508">
            <v>50</v>
          </cell>
          <cell r="T508" t="str">
            <v>ГКО-36</v>
          </cell>
        </row>
        <row r="509">
          <cell r="A509" t="str">
            <v>KZ95K1912A00</v>
          </cell>
          <cell r="B509" t="str">
            <v>459/n</v>
          </cell>
          <cell r="C509">
            <v>36843</v>
          </cell>
          <cell r="D509">
            <v>36879</v>
          </cell>
          <cell r="E509">
            <v>35</v>
          </cell>
          <cell r="F509">
            <v>99.34</v>
          </cell>
          <cell r="G509">
            <v>99.34</v>
          </cell>
          <cell r="H509">
            <v>6.9096033823232998</v>
          </cell>
          <cell r="I509">
            <v>1000000000</v>
          </cell>
          <cell r="J509">
            <v>2383355</v>
          </cell>
          <cell r="K509">
            <v>236718085.69999999</v>
          </cell>
          <cell r="L509">
            <v>2273355</v>
          </cell>
          <cell r="M509">
            <v>225835085.69999999</v>
          </cell>
          <cell r="N509">
            <v>23.67180857</v>
          </cell>
          <cell r="O509">
            <v>5</v>
          </cell>
          <cell r="P509">
            <v>100</v>
          </cell>
          <cell r="S509">
            <v>60</v>
          </cell>
          <cell r="T509" t="str">
            <v>Ноты-35</v>
          </cell>
        </row>
        <row r="510">
          <cell r="A510" t="str">
            <v>KZ4CL1511A17</v>
          </cell>
          <cell r="B510" t="str">
            <v>68/12</v>
          </cell>
          <cell r="C510">
            <v>36844</v>
          </cell>
          <cell r="D510">
            <v>37210</v>
          </cell>
          <cell r="E510">
            <v>366</v>
          </cell>
          <cell r="F510">
            <v>91.12</v>
          </cell>
          <cell r="G510">
            <v>91.12</v>
          </cell>
          <cell r="H510">
            <v>9.7453906935908705</v>
          </cell>
          <cell r="I510">
            <v>150000000</v>
          </cell>
          <cell r="J510">
            <v>11320971</v>
          </cell>
          <cell r="K510">
            <v>1016741578.36</v>
          </cell>
          <cell r="L510">
            <v>4860975</v>
          </cell>
          <cell r="M510">
            <v>442932042</v>
          </cell>
          <cell r="N510">
            <v>677.82771890666697</v>
          </cell>
          <cell r="O510">
            <v>12</v>
          </cell>
          <cell r="P510">
            <v>100</v>
          </cell>
          <cell r="S510">
            <v>50</v>
          </cell>
          <cell r="T510" t="str">
            <v>ГКО-12</v>
          </cell>
        </row>
        <row r="511">
          <cell r="A511" t="str">
            <v>KZ9CK0802A13</v>
          </cell>
          <cell r="B511" t="str">
            <v>460/n</v>
          </cell>
          <cell r="C511">
            <v>36845</v>
          </cell>
          <cell r="D511">
            <v>36930</v>
          </cell>
          <cell r="E511">
            <v>84</v>
          </cell>
          <cell r="F511">
            <v>98.22</v>
          </cell>
          <cell r="G511">
            <v>98.22</v>
          </cell>
          <cell r="H511">
            <v>7.8531188488427404</v>
          </cell>
          <cell r="I511">
            <v>1000000000</v>
          </cell>
          <cell r="J511">
            <v>26239293</v>
          </cell>
          <cell r="K511">
            <v>2576902247.96</v>
          </cell>
          <cell r="L511">
            <v>19227107</v>
          </cell>
          <cell r="M511">
            <v>1888486449.54</v>
          </cell>
          <cell r="N511">
            <v>257.690224796</v>
          </cell>
          <cell r="O511">
            <v>9</v>
          </cell>
          <cell r="P511">
            <v>100</v>
          </cell>
          <cell r="S511">
            <v>60</v>
          </cell>
          <cell r="T511" t="str">
            <v>Ноты-84</v>
          </cell>
        </row>
        <row r="512">
          <cell r="A512" t="str">
            <v>KZ43L1602A15</v>
          </cell>
          <cell r="B512" t="str">
            <v>274/3</v>
          </cell>
          <cell r="C512">
            <v>36846</v>
          </cell>
          <cell r="D512">
            <v>36938</v>
          </cell>
          <cell r="E512">
            <v>92</v>
          </cell>
          <cell r="F512">
            <v>98.2</v>
          </cell>
          <cell r="G512">
            <v>98.2</v>
          </cell>
          <cell r="H512">
            <v>7.3319755600814496</v>
          </cell>
          <cell r="I512">
            <v>100000000</v>
          </cell>
          <cell r="J512">
            <v>7840000</v>
          </cell>
          <cell r="K512">
            <v>763798900</v>
          </cell>
          <cell r="L512">
            <v>1009165</v>
          </cell>
          <cell r="M512">
            <v>99100003</v>
          </cell>
          <cell r="N512">
            <v>763.7989</v>
          </cell>
          <cell r="O512">
            <v>7</v>
          </cell>
          <cell r="P512">
            <v>100</v>
          </cell>
          <cell r="S512">
            <v>50</v>
          </cell>
          <cell r="T512" t="str">
            <v>ГКО-3</v>
          </cell>
        </row>
        <row r="513">
          <cell r="A513" t="str">
            <v>KZ97K0501A15</v>
          </cell>
          <cell r="B513" t="str">
            <v>461/n</v>
          </cell>
          <cell r="C513">
            <v>36847</v>
          </cell>
          <cell r="D513">
            <v>36896</v>
          </cell>
          <cell r="E513">
            <v>49</v>
          </cell>
          <cell r="F513">
            <v>99.06</v>
          </cell>
          <cell r="G513">
            <v>99.06</v>
          </cell>
          <cell r="H513">
            <v>7.0491188601424701</v>
          </cell>
          <cell r="I513">
            <v>1000000000</v>
          </cell>
          <cell r="J513">
            <v>13826550</v>
          </cell>
          <cell r="K513">
            <v>1369253056.4400001</v>
          </cell>
          <cell r="L513">
            <v>11450441</v>
          </cell>
          <cell r="M513">
            <v>1134280685.46</v>
          </cell>
          <cell r="N513">
            <v>136.92530564399999</v>
          </cell>
          <cell r="O513">
            <v>13</v>
          </cell>
          <cell r="P513">
            <v>100</v>
          </cell>
          <cell r="S513">
            <v>60</v>
          </cell>
          <cell r="T513" t="str">
            <v>Ноты-49</v>
          </cell>
        </row>
        <row r="514">
          <cell r="A514" t="str">
            <v>KZ53L2011A31</v>
          </cell>
          <cell r="B514" t="str">
            <v>13/36</v>
          </cell>
          <cell r="C514">
            <v>36850</v>
          </cell>
          <cell r="D514">
            <v>37945</v>
          </cell>
          <cell r="E514">
            <v>1095</v>
          </cell>
          <cell r="H514">
            <v>17.25</v>
          </cell>
          <cell r="I514">
            <v>300000000</v>
          </cell>
          <cell r="J514">
            <v>371000</v>
          </cell>
          <cell r="K514">
            <v>371000000</v>
          </cell>
          <cell r="L514">
            <v>104000</v>
          </cell>
          <cell r="M514">
            <v>104000000</v>
          </cell>
          <cell r="N514">
            <v>123.666666666667</v>
          </cell>
          <cell r="O514">
            <v>9</v>
          </cell>
          <cell r="P514">
            <v>1000</v>
          </cell>
          <cell r="S514">
            <v>50</v>
          </cell>
          <cell r="T514" t="str">
            <v>ГКО-36</v>
          </cell>
        </row>
        <row r="515">
          <cell r="A515" t="str">
            <v>KZ52L2111A23</v>
          </cell>
          <cell r="B515" t="str">
            <v>23/24</v>
          </cell>
          <cell r="C515">
            <v>36851</v>
          </cell>
          <cell r="D515">
            <v>37581</v>
          </cell>
          <cell r="E515">
            <v>730</v>
          </cell>
          <cell r="H515">
            <v>15.45</v>
          </cell>
          <cell r="I515">
            <v>250000000</v>
          </cell>
          <cell r="J515">
            <v>209800</v>
          </cell>
          <cell r="K515">
            <v>209800000</v>
          </cell>
          <cell r="L515">
            <v>115800</v>
          </cell>
          <cell r="M515">
            <v>115800000</v>
          </cell>
          <cell r="N515">
            <v>83.92</v>
          </cell>
          <cell r="O515">
            <v>8</v>
          </cell>
          <cell r="P515">
            <v>1000</v>
          </cell>
          <cell r="S515">
            <v>50</v>
          </cell>
          <cell r="T515" t="str">
            <v>ГКО-24</v>
          </cell>
        </row>
        <row r="516">
          <cell r="A516" t="str">
            <v>KZ96K0301A18</v>
          </cell>
          <cell r="B516" t="str">
            <v>462/n</v>
          </cell>
          <cell r="C516">
            <v>36851</v>
          </cell>
          <cell r="D516">
            <v>36894</v>
          </cell>
          <cell r="E516">
            <v>42</v>
          </cell>
          <cell r="F516">
            <v>99.14</v>
          </cell>
          <cell r="G516">
            <v>99.14</v>
          </cell>
          <cell r="H516">
            <v>7.5179880303947204</v>
          </cell>
          <cell r="I516">
            <v>700000000</v>
          </cell>
          <cell r="J516">
            <v>1618675</v>
          </cell>
          <cell r="K516">
            <v>160375039.5</v>
          </cell>
          <cell r="L516">
            <v>1008675</v>
          </cell>
          <cell r="M516">
            <v>100000038.5</v>
          </cell>
          <cell r="N516">
            <v>22.9107199285714</v>
          </cell>
          <cell r="O516">
            <v>4</v>
          </cell>
          <cell r="P516">
            <v>100</v>
          </cell>
          <cell r="S516">
            <v>60</v>
          </cell>
          <cell r="T516" t="str">
            <v>Ноты-42</v>
          </cell>
        </row>
        <row r="517">
          <cell r="A517" t="str">
            <v>KZ9CK1502A14</v>
          </cell>
          <cell r="B517" t="str">
            <v>463/n</v>
          </cell>
          <cell r="C517">
            <v>36852</v>
          </cell>
          <cell r="D517">
            <v>36937</v>
          </cell>
          <cell r="E517">
            <v>84</v>
          </cell>
          <cell r="F517">
            <v>98.22</v>
          </cell>
          <cell r="G517">
            <v>98.22</v>
          </cell>
          <cell r="H517">
            <v>7.8531188488427404</v>
          </cell>
          <cell r="I517">
            <v>700000000</v>
          </cell>
          <cell r="J517">
            <v>7638308</v>
          </cell>
          <cell r="K517">
            <v>748150106.21000004</v>
          </cell>
          <cell r="L517">
            <v>4018123</v>
          </cell>
          <cell r="M517">
            <v>394660041.06</v>
          </cell>
          <cell r="N517">
            <v>106.87858660142901</v>
          </cell>
          <cell r="O517">
            <v>7</v>
          </cell>
          <cell r="P517">
            <v>100</v>
          </cell>
          <cell r="S517">
            <v>60</v>
          </cell>
          <cell r="T517" t="str">
            <v>Ноты-84</v>
          </cell>
        </row>
        <row r="518">
          <cell r="A518" t="str">
            <v>KZ46L2505A18</v>
          </cell>
          <cell r="B518" t="str">
            <v>160/6</v>
          </cell>
          <cell r="C518">
            <v>36853</v>
          </cell>
          <cell r="D518">
            <v>37036</v>
          </cell>
          <cell r="E518">
            <v>183</v>
          </cell>
          <cell r="F518">
            <v>96.11</v>
          </cell>
          <cell r="G518">
            <v>96.11</v>
          </cell>
          <cell r="H518">
            <v>8.0948912704193106</v>
          </cell>
          <cell r="I518">
            <v>100000000</v>
          </cell>
          <cell r="J518">
            <v>7690075</v>
          </cell>
          <cell r="K518">
            <v>732635644.25</v>
          </cell>
          <cell r="L518">
            <v>4395075</v>
          </cell>
          <cell r="M518">
            <v>422410658.25</v>
          </cell>
          <cell r="N518">
            <v>732.63564425000004</v>
          </cell>
          <cell r="O518">
            <v>11</v>
          </cell>
          <cell r="P518">
            <v>100</v>
          </cell>
          <cell r="S518">
            <v>50</v>
          </cell>
          <cell r="T518" t="str">
            <v>ГКО-6</v>
          </cell>
        </row>
        <row r="519">
          <cell r="A519" t="str">
            <v>KZ9AK0202A11</v>
          </cell>
          <cell r="B519" t="str">
            <v>464/n</v>
          </cell>
          <cell r="C519">
            <v>36854</v>
          </cell>
          <cell r="D519">
            <v>36924</v>
          </cell>
          <cell r="E519">
            <v>70</v>
          </cell>
          <cell r="F519">
            <v>98.54</v>
          </cell>
          <cell r="G519">
            <v>98.54</v>
          </cell>
          <cell r="H519">
            <v>7.70448548812662</v>
          </cell>
          <cell r="I519">
            <v>700000000</v>
          </cell>
          <cell r="J519">
            <v>23528254</v>
          </cell>
          <cell r="K519">
            <v>2318185812.6599998</v>
          </cell>
          <cell r="L519">
            <v>19686254</v>
          </cell>
          <cell r="M519">
            <v>1939887874.6600001</v>
          </cell>
          <cell r="N519">
            <v>331.16940180857102</v>
          </cell>
          <cell r="O519">
            <v>9</v>
          </cell>
          <cell r="P519">
            <v>100</v>
          </cell>
          <cell r="S519">
            <v>60</v>
          </cell>
          <cell r="T519" t="str">
            <v>Ноты-70</v>
          </cell>
        </row>
        <row r="520">
          <cell r="A520" t="str">
            <v>KZ53L2711A34</v>
          </cell>
          <cell r="B520" t="str">
            <v>14/36</v>
          </cell>
          <cell r="C520">
            <v>36857</v>
          </cell>
          <cell r="D520">
            <v>37952</v>
          </cell>
          <cell r="E520">
            <v>1095</v>
          </cell>
          <cell r="H520">
            <v>17.25</v>
          </cell>
          <cell r="I520">
            <v>300000000</v>
          </cell>
          <cell r="J520">
            <v>442616</v>
          </cell>
          <cell r="K520">
            <v>442616000</v>
          </cell>
          <cell r="L520">
            <v>276616</v>
          </cell>
          <cell r="M520">
            <v>276616000</v>
          </cell>
          <cell r="N520">
            <v>147.53866666666701</v>
          </cell>
          <cell r="O520">
            <v>10</v>
          </cell>
          <cell r="P520">
            <v>1000</v>
          </cell>
          <cell r="S520">
            <v>50</v>
          </cell>
          <cell r="T520" t="str">
            <v>ГКО-36</v>
          </cell>
        </row>
        <row r="521">
          <cell r="A521" t="str">
            <v>KZ9CK2002A17</v>
          </cell>
          <cell r="B521" t="str">
            <v>465/n</v>
          </cell>
          <cell r="C521">
            <v>36857</v>
          </cell>
          <cell r="D521">
            <v>36942</v>
          </cell>
          <cell r="E521">
            <v>84</v>
          </cell>
          <cell r="F521">
            <v>98.22</v>
          </cell>
          <cell r="G521">
            <v>98.22</v>
          </cell>
          <cell r="H521">
            <v>7.8531188488427404</v>
          </cell>
          <cell r="I521">
            <v>700000000</v>
          </cell>
          <cell r="J521">
            <v>8512799</v>
          </cell>
          <cell r="K521">
            <v>833659720.34000003</v>
          </cell>
          <cell r="L521">
            <v>5290613</v>
          </cell>
          <cell r="M521">
            <v>519644008.86000001</v>
          </cell>
          <cell r="N521">
            <v>119.094245762857</v>
          </cell>
          <cell r="O521">
            <v>8</v>
          </cell>
          <cell r="P521">
            <v>100</v>
          </cell>
          <cell r="S521">
            <v>60</v>
          </cell>
          <cell r="T521" t="str">
            <v>Ноты-84</v>
          </cell>
        </row>
        <row r="522">
          <cell r="A522" t="str">
            <v>KZ43L0103A11</v>
          </cell>
          <cell r="B522" t="str">
            <v>275/3</v>
          </cell>
          <cell r="C522">
            <v>36858</v>
          </cell>
          <cell r="D522">
            <v>36951</v>
          </cell>
          <cell r="E522">
            <v>93</v>
          </cell>
          <cell r="F522">
            <v>98.21</v>
          </cell>
          <cell r="G522">
            <v>98.21</v>
          </cell>
          <cell r="H522">
            <v>7.2904999490887104</v>
          </cell>
          <cell r="I522">
            <v>100000000</v>
          </cell>
          <cell r="J522">
            <v>6707069</v>
          </cell>
          <cell r="K522">
            <v>654722873.69000006</v>
          </cell>
          <cell r="L522">
            <v>1018226</v>
          </cell>
          <cell r="M522">
            <v>99999975.459999993</v>
          </cell>
          <cell r="N522">
            <v>654.72287369000003</v>
          </cell>
          <cell r="O522">
            <v>11</v>
          </cell>
          <cell r="P522">
            <v>100</v>
          </cell>
          <cell r="S522">
            <v>50</v>
          </cell>
          <cell r="T522" t="str">
            <v>ГКО-3</v>
          </cell>
        </row>
        <row r="523">
          <cell r="A523" t="str">
            <v>KZ99K0102A16</v>
          </cell>
          <cell r="B523" t="str">
            <v>466/n</v>
          </cell>
          <cell r="C523">
            <v>36859</v>
          </cell>
          <cell r="D523">
            <v>36923</v>
          </cell>
          <cell r="E523">
            <v>63</v>
          </cell>
          <cell r="F523">
            <v>98.69</v>
          </cell>
          <cell r="G523">
            <v>98.69</v>
          </cell>
          <cell r="H523">
            <v>7.6693574717690796</v>
          </cell>
          <cell r="I523">
            <v>700000000</v>
          </cell>
          <cell r="J523">
            <v>16315286</v>
          </cell>
          <cell r="K523">
            <v>1609933255.8299999</v>
          </cell>
          <cell r="L523">
            <v>14093739</v>
          </cell>
          <cell r="M523">
            <v>1390911101.9100001</v>
          </cell>
          <cell r="N523">
            <v>229.990465118571</v>
          </cell>
          <cell r="O523">
            <v>8</v>
          </cell>
          <cell r="P523">
            <v>100</v>
          </cell>
          <cell r="S523">
            <v>60</v>
          </cell>
          <cell r="T523" t="str">
            <v>Ноты-63</v>
          </cell>
        </row>
        <row r="524">
          <cell r="A524" t="str">
            <v>KZ3CL2811A39</v>
          </cell>
          <cell r="B524" t="str">
            <v>1/36i</v>
          </cell>
          <cell r="C524">
            <v>36860</v>
          </cell>
          <cell r="D524">
            <v>37953</v>
          </cell>
          <cell r="E524">
            <v>1092</v>
          </cell>
          <cell r="I524">
            <v>250000000</v>
          </cell>
          <cell r="P524">
            <v>1000</v>
          </cell>
          <cell r="S524">
            <v>50</v>
          </cell>
          <cell r="T524" t="str">
            <v>ГИКО-36</v>
          </cell>
        </row>
        <row r="525">
          <cell r="A525" t="str">
            <v>KZ9BK1602A14</v>
          </cell>
          <cell r="B525" t="str">
            <v>467/n</v>
          </cell>
          <cell r="C525">
            <v>36860</v>
          </cell>
          <cell r="D525">
            <v>36938</v>
          </cell>
          <cell r="E525">
            <v>77</v>
          </cell>
          <cell r="F525">
            <v>98.4</v>
          </cell>
          <cell r="G525">
            <v>98.4</v>
          </cell>
          <cell r="H525">
            <v>7.6866223207686399</v>
          </cell>
          <cell r="I525">
            <v>700000000</v>
          </cell>
          <cell r="J525">
            <v>24472330</v>
          </cell>
          <cell r="K525">
            <v>2407918249.29</v>
          </cell>
          <cell r="L525">
            <v>21910160</v>
          </cell>
          <cell r="M525">
            <v>2155959744</v>
          </cell>
          <cell r="N525">
            <v>343.98832132714301</v>
          </cell>
          <cell r="O525">
            <v>9</v>
          </cell>
          <cell r="P525">
            <v>100</v>
          </cell>
          <cell r="S525">
            <v>60</v>
          </cell>
          <cell r="T525" t="str">
            <v>Ноты-77</v>
          </cell>
        </row>
        <row r="526">
          <cell r="A526" t="str">
            <v>KZ53L0412A30</v>
          </cell>
          <cell r="B526" t="str">
            <v>15/36</v>
          </cell>
          <cell r="C526">
            <v>36864</v>
          </cell>
          <cell r="D526">
            <v>37959</v>
          </cell>
          <cell r="E526">
            <v>1095</v>
          </cell>
          <cell r="H526">
            <v>17.149999999999999</v>
          </cell>
          <cell r="I526">
            <v>500000000</v>
          </cell>
          <cell r="J526">
            <v>844848</v>
          </cell>
          <cell r="K526">
            <v>844848000</v>
          </cell>
          <cell r="L526">
            <v>301098</v>
          </cell>
          <cell r="M526">
            <v>301098000</v>
          </cell>
          <cell r="N526">
            <v>168.96960000000001</v>
          </cell>
          <cell r="O526">
            <v>11</v>
          </cell>
          <cell r="P526">
            <v>1000</v>
          </cell>
          <cell r="S526">
            <v>50</v>
          </cell>
          <cell r="T526" t="str">
            <v>ГКО-36</v>
          </cell>
        </row>
        <row r="527">
          <cell r="A527" t="str">
            <v>KZ9BK2002A18</v>
          </cell>
          <cell r="B527" t="str">
            <v>468/n</v>
          </cell>
          <cell r="C527">
            <v>36864</v>
          </cell>
          <cell r="D527">
            <v>36942</v>
          </cell>
          <cell r="E527">
            <v>77</v>
          </cell>
          <cell r="F527">
            <v>98.4</v>
          </cell>
          <cell r="G527">
            <v>98.4</v>
          </cell>
          <cell r="H527">
            <v>7.6866223207686399</v>
          </cell>
          <cell r="I527">
            <v>800000000</v>
          </cell>
          <cell r="J527">
            <v>13089422</v>
          </cell>
          <cell r="K527">
            <v>1287839898.9000001</v>
          </cell>
          <cell r="L527">
            <v>10765852</v>
          </cell>
          <cell r="M527">
            <v>1059359836.8</v>
          </cell>
          <cell r="N527">
            <v>160.9799873625</v>
          </cell>
          <cell r="O527">
            <v>6</v>
          </cell>
          <cell r="P527">
            <v>100</v>
          </cell>
          <cell r="S527">
            <v>60</v>
          </cell>
          <cell r="T527" t="str">
            <v>Ноты-77</v>
          </cell>
        </row>
        <row r="528">
          <cell r="A528" t="str">
            <v>KZ4CL0612A17</v>
          </cell>
          <cell r="B528" t="str">
            <v>69/12</v>
          </cell>
          <cell r="C528">
            <v>36865</v>
          </cell>
          <cell r="D528">
            <v>37231</v>
          </cell>
          <cell r="E528">
            <v>366</v>
          </cell>
          <cell r="F528">
            <v>91.2</v>
          </cell>
          <cell r="G528">
            <v>91.2</v>
          </cell>
          <cell r="H528">
            <v>9.6491228070175392</v>
          </cell>
          <cell r="I528">
            <v>300000000</v>
          </cell>
          <cell r="J528">
            <v>11470000</v>
          </cell>
          <cell r="K528">
            <v>1028463000</v>
          </cell>
          <cell r="L528">
            <v>2194737</v>
          </cell>
          <cell r="M528">
            <v>200160014</v>
          </cell>
          <cell r="N528">
            <v>342.82100000000003</v>
          </cell>
          <cell r="O528">
            <v>13</v>
          </cell>
          <cell r="P528">
            <v>100</v>
          </cell>
          <cell r="S528">
            <v>50</v>
          </cell>
          <cell r="T528" t="str">
            <v>ГКО-12</v>
          </cell>
        </row>
        <row r="529">
          <cell r="A529" t="str">
            <v>KZ96K1801A11</v>
          </cell>
          <cell r="B529" t="str">
            <v>469/n</v>
          </cell>
          <cell r="C529">
            <v>36866</v>
          </cell>
          <cell r="D529">
            <v>36909</v>
          </cell>
          <cell r="E529">
            <v>42</v>
          </cell>
          <cell r="F529">
            <v>99.15</v>
          </cell>
          <cell r="G529">
            <v>99.15</v>
          </cell>
          <cell r="H529">
            <v>7.4298201378382398</v>
          </cell>
          <cell r="I529">
            <v>800000000</v>
          </cell>
          <cell r="J529">
            <v>37497245</v>
          </cell>
          <cell r="K529">
            <v>3717646851.3000002</v>
          </cell>
          <cell r="L529">
            <v>33749969</v>
          </cell>
          <cell r="M529">
            <v>3346309426.3499999</v>
          </cell>
          <cell r="N529">
            <v>464.7058564125</v>
          </cell>
          <cell r="O529">
            <v>9</v>
          </cell>
          <cell r="P529">
            <v>100</v>
          </cell>
          <cell r="S529">
            <v>60</v>
          </cell>
          <cell r="T529" t="str">
            <v>Ноты-42</v>
          </cell>
        </row>
        <row r="530">
          <cell r="A530" t="str">
            <v>KZ46L0806A18</v>
          </cell>
          <cell r="B530" t="str">
            <v>161/6</v>
          </cell>
          <cell r="C530">
            <v>36867</v>
          </cell>
          <cell r="D530">
            <v>37050</v>
          </cell>
          <cell r="E530">
            <v>183</v>
          </cell>
          <cell r="F530">
            <v>96.22</v>
          </cell>
          <cell r="G530">
            <v>96.22</v>
          </cell>
          <cell r="H530">
            <v>7.8569943878611497</v>
          </cell>
          <cell r="I530">
            <v>150000000</v>
          </cell>
          <cell r="J530">
            <v>4460000</v>
          </cell>
          <cell r="K530">
            <v>427209700</v>
          </cell>
          <cell r="L530">
            <v>1039464</v>
          </cell>
          <cell r="M530">
            <v>100017226.08</v>
          </cell>
          <cell r="N530">
            <v>284.80646666666701</v>
          </cell>
          <cell r="O530">
            <v>8</v>
          </cell>
          <cell r="P530">
            <v>100</v>
          </cell>
          <cell r="S530">
            <v>50</v>
          </cell>
          <cell r="T530" t="str">
            <v>ГКО-6</v>
          </cell>
        </row>
        <row r="531">
          <cell r="A531" t="str">
            <v>KZ9CK0203A18</v>
          </cell>
          <cell r="B531" t="str">
            <v>470/n</v>
          </cell>
          <cell r="C531">
            <v>36868</v>
          </cell>
          <cell r="D531">
            <v>36952</v>
          </cell>
          <cell r="E531">
            <v>84</v>
          </cell>
          <cell r="F531">
            <v>98.22</v>
          </cell>
          <cell r="G531">
            <v>98.22</v>
          </cell>
          <cell r="H531">
            <v>7.8531188488427404</v>
          </cell>
          <cell r="I531">
            <v>800000000</v>
          </cell>
          <cell r="J531">
            <v>68585708</v>
          </cell>
          <cell r="K531">
            <v>6735760460</v>
          </cell>
          <cell r="L531">
            <v>62137220</v>
          </cell>
          <cell r="M531">
            <v>6103117748.3999996</v>
          </cell>
          <cell r="N531">
            <v>841.97005750000005</v>
          </cell>
          <cell r="O531">
            <v>12</v>
          </cell>
          <cell r="P531">
            <v>100</v>
          </cell>
          <cell r="S531">
            <v>60</v>
          </cell>
          <cell r="T531" t="str">
            <v>Ноты-84</v>
          </cell>
        </row>
        <row r="532">
          <cell r="A532" t="str">
            <v>KZ53L1112A31</v>
          </cell>
          <cell r="B532" t="str">
            <v>16/36</v>
          </cell>
          <cell r="C532">
            <v>36871</v>
          </cell>
          <cell r="D532">
            <v>37966</v>
          </cell>
          <cell r="E532">
            <v>1095</v>
          </cell>
          <cell r="I532">
            <v>500000000</v>
          </cell>
          <cell r="P532">
            <v>1000</v>
          </cell>
          <cell r="S532">
            <v>50</v>
          </cell>
          <cell r="T532" t="str">
            <v>ГКО-36</v>
          </cell>
        </row>
        <row r="533">
          <cell r="A533" t="str">
            <v>KZ9AK2002A19</v>
          </cell>
          <cell r="B533" t="str">
            <v>471/n</v>
          </cell>
          <cell r="C533">
            <v>36871</v>
          </cell>
          <cell r="D533">
            <v>36942</v>
          </cell>
          <cell r="E533">
            <v>70</v>
          </cell>
          <cell r="F533">
            <v>98.54</v>
          </cell>
          <cell r="G533">
            <v>98.54</v>
          </cell>
          <cell r="H533">
            <v>7.70448548812662</v>
          </cell>
          <cell r="I533">
            <v>900000000</v>
          </cell>
          <cell r="J533">
            <v>16753481</v>
          </cell>
          <cell r="K533">
            <v>1650631898.04</v>
          </cell>
          <cell r="L533">
            <v>15883326</v>
          </cell>
          <cell r="M533">
            <v>1565142944.04</v>
          </cell>
          <cell r="N533">
            <v>183.40354422666701</v>
          </cell>
          <cell r="O533">
            <v>11</v>
          </cell>
          <cell r="P533">
            <v>100</v>
          </cell>
          <cell r="S533">
            <v>60</v>
          </cell>
          <cell r="T533" t="str">
            <v>Ноты-70</v>
          </cell>
        </row>
        <row r="534">
          <cell r="A534" t="str">
            <v>KZ52L1212A23</v>
          </cell>
          <cell r="B534" t="str">
            <v>24/24</v>
          </cell>
          <cell r="C534">
            <v>36872</v>
          </cell>
          <cell r="D534">
            <v>37602</v>
          </cell>
          <cell r="E534">
            <v>730</v>
          </cell>
          <cell r="H534">
            <v>15.38</v>
          </cell>
          <cell r="I534">
            <v>450000000</v>
          </cell>
          <cell r="J534">
            <v>978800</v>
          </cell>
          <cell r="K534">
            <v>978800000</v>
          </cell>
          <cell r="L534">
            <v>135000</v>
          </cell>
          <cell r="M534">
            <v>135000000</v>
          </cell>
          <cell r="N534">
            <v>217.51111111111101</v>
          </cell>
          <cell r="O534">
            <v>15</v>
          </cell>
          <cell r="P534">
            <v>1000</v>
          </cell>
          <cell r="S534">
            <v>50</v>
          </cell>
          <cell r="T534" t="str">
            <v>ГКО-24</v>
          </cell>
        </row>
        <row r="535">
          <cell r="A535" t="str">
            <v>KZ99K1502A10</v>
          </cell>
          <cell r="B535" t="str">
            <v>472/n</v>
          </cell>
          <cell r="C535">
            <v>36873</v>
          </cell>
          <cell r="D535">
            <v>36937</v>
          </cell>
          <cell r="E535">
            <v>63</v>
          </cell>
          <cell r="F535">
            <v>98.69</v>
          </cell>
          <cell r="G535">
            <v>98.69</v>
          </cell>
          <cell r="H535">
            <v>7.6693574717690796</v>
          </cell>
          <cell r="I535">
            <v>2000000000</v>
          </cell>
          <cell r="J535">
            <v>25726958</v>
          </cell>
          <cell r="K535">
            <v>2538910488.2399998</v>
          </cell>
          <cell r="L535">
            <v>23315416</v>
          </cell>
          <cell r="M535">
            <v>2300998405.04</v>
          </cell>
          <cell r="N535">
            <v>126.945524412</v>
          </cell>
          <cell r="O535">
            <v>9</v>
          </cell>
          <cell r="P535">
            <v>100</v>
          </cell>
          <cell r="S535">
            <v>60</v>
          </cell>
          <cell r="T535" t="str">
            <v>Ноты-63</v>
          </cell>
        </row>
        <row r="536">
          <cell r="A536" t="str">
            <v>KZ43L1603A14</v>
          </cell>
          <cell r="B536" t="str">
            <v>276/3</v>
          </cell>
          <cell r="C536">
            <v>36874</v>
          </cell>
          <cell r="D536">
            <v>36966</v>
          </cell>
          <cell r="E536">
            <v>92</v>
          </cell>
          <cell r="F536">
            <v>98.21</v>
          </cell>
          <cell r="G536">
            <v>98.21</v>
          </cell>
          <cell r="H536">
            <v>7.2904999490887104</v>
          </cell>
          <cell r="I536">
            <v>100000000</v>
          </cell>
          <cell r="J536">
            <v>6062235</v>
          </cell>
          <cell r="K536">
            <v>593812368.35000002</v>
          </cell>
          <cell r="L536">
            <v>1018226</v>
          </cell>
          <cell r="M536">
            <v>99999975.459999993</v>
          </cell>
          <cell r="N536">
            <v>593.81236835000004</v>
          </cell>
          <cell r="O536">
            <v>11</v>
          </cell>
          <cell r="P536">
            <v>100</v>
          </cell>
          <cell r="S536">
            <v>50</v>
          </cell>
          <cell r="T536" t="str">
            <v>ГКО-3</v>
          </cell>
        </row>
        <row r="537">
          <cell r="A537" t="str">
            <v>KZ9CK0903A11</v>
          </cell>
          <cell r="B537" t="str">
            <v>473/n</v>
          </cell>
          <cell r="C537">
            <v>36875</v>
          </cell>
          <cell r="D537">
            <v>36959</v>
          </cell>
          <cell r="E537">
            <v>84</v>
          </cell>
          <cell r="F537">
            <v>98.22</v>
          </cell>
          <cell r="G537">
            <v>98.22</v>
          </cell>
          <cell r="H537">
            <v>7.8531188488427404</v>
          </cell>
          <cell r="I537">
            <v>2000000000</v>
          </cell>
          <cell r="J537">
            <v>56281524</v>
          </cell>
          <cell r="K537">
            <v>5527807187.2799997</v>
          </cell>
          <cell r="L537">
            <v>49897524</v>
          </cell>
          <cell r="M537">
            <v>4900934807.2799997</v>
          </cell>
          <cell r="N537">
            <v>276.39035936400001</v>
          </cell>
          <cell r="O537">
            <v>13</v>
          </cell>
          <cell r="P537">
            <v>100</v>
          </cell>
          <cell r="S537">
            <v>60</v>
          </cell>
          <cell r="T537" t="str">
            <v>Ноты-84</v>
          </cell>
        </row>
        <row r="538">
          <cell r="A538" t="str">
            <v>KZ53L1812A34</v>
          </cell>
          <cell r="B538" t="str">
            <v>17/36</v>
          </cell>
          <cell r="C538">
            <v>36878</v>
          </cell>
          <cell r="D538">
            <v>37973</v>
          </cell>
          <cell r="E538">
            <v>1095</v>
          </cell>
          <cell r="I538">
            <v>500000000</v>
          </cell>
          <cell r="P538">
            <v>1000</v>
          </cell>
          <cell r="S538">
            <v>50</v>
          </cell>
          <cell r="T538" t="str">
            <v>ГКО-36</v>
          </cell>
        </row>
        <row r="539">
          <cell r="A539" t="str">
            <v>KZ97K0602A13</v>
          </cell>
          <cell r="B539" t="str">
            <v>474/n</v>
          </cell>
          <cell r="C539">
            <v>36878</v>
          </cell>
          <cell r="D539">
            <v>36928</v>
          </cell>
          <cell r="E539">
            <v>49</v>
          </cell>
          <cell r="F539">
            <v>99.07</v>
          </cell>
          <cell r="G539">
            <v>99.07</v>
          </cell>
          <cell r="H539">
            <v>6.9734242743226798</v>
          </cell>
          <cell r="I539">
            <v>900000000</v>
          </cell>
          <cell r="J539">
            <v>13804860</v>
          </cell>
          <cell r="K539">
            <v>1366150175.48</v>
          </cell>
          <cell r="L539">
            <v>7543165</v>
          </cell>
          <cell r="M539">
            <v>747301356.54999995</v>
          </cell>
          <cell r="N539">
            <v>151.794463942222</v>
          </cell>
          <cell r="O539">
            <v>9</v>
          </cell>
          <cell r="P539">
            <v>100</v>
          </cell>
          <cell r="S539">
            <v>60</v>
          </cell>
          <cell r="T539" t="str">
            <v>Ноты-49</v>
          </cell>
        </row>
        <row r="540">
          <cell r="A540" t="str">
            <v>KZ4CL2012A19</v>
          </cell>
          <cell r="B540" t="str">
            <v>70/12</v>
          </cell>
          <cell r="C540">
            <v>36879</v>
          </cell>
          <cell r="D540">
            <v>37245</v>
          </cell>
          <cell r="E540">
            <v>366</v>
          </cell>
          <cell r="F540">
            <v>91.24</v>
          </cell>
          <cell r="G540">
            <v>91.24</v>
          </cell>
          <cell r="H540">
            <v>9.6010521701008393</v>
          </cell>
          <cell r="I540">
            <v>300000000</v>
          </cell>
          <cell r="J540">
            <v>8309206</v>
          </cell>
          <cell r="K540">
            <v>745567205.44000006</v>
          </cell>
          <cell r="L540">
            <v>1728222</v>
          </cell>
          <cell r="M540">
            <v>157682975.28</v>
          </cell>
          <cell r="N540">
            <v>248.522401813333</v>
          </cell>
          <cell r="O540">
            <v>10</v>
          </cell>
          <cell r="P540">
            <v>100</v>
          </cell>
          <cell r="S540">
            <v>50</v>
          </cell>
          <cell r="T540" t="str">
            <v>ГКО-12</v>
          </cell>
        </row>
        <row r="541">
          <cell r="A541" t="str">
            <v>KZ99K2202A11</v>
          </cell>
          <cell r="B541" t="str">
            <v>475/n</v>
          </cell>
          <cell r="C541">
            <v>36880</v>
          </cell>
          <cell r="D541">
            <v>36944</v>
          </cell>
          <cell r="E541">
            <v>63</v>
          </cell>
          <cell r="F541">
            <v>98.7</v>
          </cell>
          <cell r="G541">
            <v>98.7</v>
          </cell>
          <cell r="H541">
            <v>7.6100416525948296</v>
          </cell>
          <cell r="I541">
            <v>900000000</v>
          </cell>
          <cell r="J541">
            <v>13758370</v>
          </cell>
          <cell r="K541">
            <v>1357791778.3800001</v>
          </cell>
          <cell r="L541">
            <v>12638228</v>
          </cell>
          <cell r="M541">
            <v>1247393103.6700001</v>
          </cell>
          <cell r="N541">
            <v>150.865753153333</v>
          </cell>
          <cell r="O541">
            <v>9</v>
          </cell>
          <cell r="P541">
            <v>100</v>
          </cell>
          <cell r="S541">
            <v>60</v>
          </cell>
          <cell r="T541" t="str">
            <v>Ноты-63</v>
          </cell>
        </row>
        <row r="542">
          <cell r="A542" t="str">
            <v>KZ46L2206A10</v>
          </cell>
          <cell r="B542" t="str">
            <v>162/6</v>
          </cell>
          <cell r="C542">
            <v>36881</v>
          </cell>
          <cell r="D542">
            <v>37064</v>
          </cell>
          <cell r="E542">
            <v>183</v>
          </cell>
          <cell r="F542">
            <v>96.24</v>
          </cell>
          <cell r="G542">
            <v>96.24</v>
          </cell>
          <cell r="H542">
            <v>7.8137988362427402</v>
          </cell>
          <cell r="I542">
            <v>150000000</v>
          </cell>
          <cell r="J542">
            <v>4988570</v>
          </cell>
          <cell r="K542">
            <v>478010077.39999998</v>
          </cell>
          <cell r="L542">
            <v>1268953</v>
          </cell>
          <cell r="M542">
            <v>122124036.72</v>
          </cell>
          <cell r="N542">
            <v>318.67338493333301</v>
          </cell>
          <cell r="O542">
            <v>7</v>
          </cell>
          <cell r="P542">
            <v>100</v>
          </cell>
          <cell r="S542">
            <v>50</v>
          </cell>
          <cell r="T542" t="str">
            <v>ГКО-6</v>
          </cell>
        </row>
        <row r="543">
          <cell r="A543" t="str">
            <v>KZ9CK1603A12</v>
          </cell>
          <cell r="B543" t="str">
            <v>476/n</v>
          </cell>
          <cell r="C543">
            <v>36882</v>
          </cell>
          <cell r="D543">
            <v>36966</v>
          </cell>
          <cell r="E543">
            <v>84</v>
          </cell>
          <cell r="F543">
            <v>98.22</v>
          </cell>
          <cell r="G543">
            <v>98.22</v>
          </cell>
          <cell r="H543">
            <v>7.8531188488427404</v>
          </cell>
          <cell r="I543">
            <v>900000000</v>
          </cell>
          <cell r="J543">
            <v>10530311</v>
          </cell>
          <cell r="K543">
            <v>1034164397.6799999</v>
          </cell>
          <cell r="L543">
            <v>6346805</v>
          </cell>
          <cell r="M543">
            <v>623383187.10000002</v>
          </cell>
          <cell r="N543">
            <v>114.907155297778</v>
          </cell>
          <cell r="O543">
            <v>8</v>
          </cell>
          <cell r="P543">
            <v>100</v>
          </cell>
          <cell r="S543">
            <v>60</v>
          </cell>
          <cell r="T543" t="str">
            <v>Ноты-84</v>
          </cell>
        </row>
        <row r="544">
          <cell r="A544" t="str">
            <v>KZ53L2512A35</v>
          </cell>
          <cell r="B544" t="str">
            <v>18/36</v>
          </cell>
          <cell r="C544">
            <v>36885</v>
          </cell>
          <cell r="D544">
            <v>37980</v>
          </cell>
          <cell r="E544">
            <v>1095</v>
          </cell>
          <cell r="H544">
            <v>17.100000000000001</v>
          </cell>
          <cell r="I544">
            <v>500000000</v>
          </cell>
          <cell r="J544">
            <v>831035</v>
          </cell>
          <cell r="K544">
            <v>831035000</v>
          </cell>
          <cell r="L544">
            <v>604035</v>
          </cell>
          <cell r="M544">
            <v>604035000</v>
          </cell>
          <cell r="N544">
            <v>166.20699999999999</v>
          </cell>
          <cell r="O544">
            <v>9</v>
          </cell>
          <cell r="P544">
            <v>1000</v>
          </cell>
          <cell r="S544">
            <v>50</v>
          </cell>
          <cell r="T544" t="str">
            <v>ГКО-36</v>
          </cell>
        </row>
        <row r="545">
          <cell r="A545" t="str">
            <v>KZ8EK0901A12</v>
          </cell>
          <cell r="B545" t="str">
            <v>477/n</v>
          </cell>
          <cell r="C545">
            <v>36885</v>
          </cell>
          <cell r="D545">
            <v>36900</v>
          </cell>
          <cell r="E545">
            <v>14</v>
          </cell>
          <cell r="F545">
            <v>99.74</v>
          </cell>
          <cell r="G545">
            <v>99.74</v>
          </cell>
          <cell r="H545">
            <v>6.7776218167236104</v>
          </cell>
          <cell r="I545">
            <v>900000000</v>
          </cell>
          <cell r="J545">
            <v>7817099</v>
          </cell>
          <cell r="K545">
            <v>779666464.25999999</v>
          </cell>
          <cell r="L545">
            <v>7717099</v>
          </cell>
          <cell r="M545">
            <v>769706464.25999999</v>
          </cell>
          <cell r="N545">
            <v>86.629607140000005</v>
          </cell>
          <cell r="O545">
            <v>7</v>
          </cell>
          <cell r="P545">
            <v>100</v>
          </cell>
          <cell r="S545">
            <v>60</v>
          </cell>
          <cell r="T545" t="str">
            <v>Ноты-14</v>
          </cell>
        </row>
        <row r="546">
          <cell r="A546" t="str">
            <v>KZ52L2612A27</v>
          </cell>
          <cell r="B546" t="str">
            <v>25/24</v>
          </cell>
          <cell r="C546">
            <v>36886</v>
          </cell>
          <cell r="D546">
            <v>37616</v>
          </cell>
          <cell r="E546">
            <v>730</v>
          </cell>
          <cell r="H546">
            <v>15.38</v>
          </cell>
          <cell r="I546">
            <v>500000000</v>
          </cell>
          <cell r="J546">
            <v>341000</v>
          </cell>
          <cell r="K546">
            <v>341000000</v>
          </cell>
          <cell r="L546">
            <v>200000</v>
          </cell>
          <cell r="M546">
            <v>200000000</v>
          </cell>
          <cell r="N546">
            <v>68.2</v>
          </cell>
          <cell r="O546">
            <v>8</v>
          </cell>
          <cell r="P546">
            <v>1000</v>
          </cell>
          <cell r="S546">
            <v>50</v>
          </cell>
          <cell r="T546" t="str">
            <v>ГКО-24</v>
          </cell>
        </row>
        <row r="547">
          <cell r="A547" t="str">
            <v>KZ95K3101A15</v>
          </cell>
          <cell r="B547" t="str">
            <v>478/n</v>
          </cell>
          <cell r="C547">
            <v>36886</v>
          </cell>
          <cell r="D547">
            <v>36922</v>
          </cell>
          <cell r="E547">
            <v>35</v>
          </cell>
          <cell r="F547">
            <v>99.3</v>
          </cell>
          <cell r="G547">
            <v>99.3</v>
          </cell>
          <cell r="H547">
            <v>7.33131923464253</v>
          </cell>
          <cell r="I547">
            <v>900000000</v>
          </cell>
          <cell r="J547">
            <v>1864000</v>
          </cell>
          <cell r="K547">
            <v>184985960</v>
          </cell>
          <cell r="L547">
            <v>1154000</v>
          </cell>
          <cell r="M547">
            <v>114592200</v>
          </cell>
          <cell r="N547">
            <v>20.553995555555598</v>
          </cell>
          <cell r="O547">
            <v>6</v>
          </cell>
          <cell r="P547">
            <v>100</v>
          </cell>
          <cell r="S547">
            <v>60</v>
          </cell>
          <cell r="T547" t="str">
            <v>Ноты-35</v>
          </cell>
        </row>
        <row r="548">
          <cell r="A548" t="str">
            <v>KZ87K0401A18</v>
          </cell>
          <cell r="B548" t="str">
            <v>479/n</v>
          </cell>
          <cell r="C548">
            <v>36887</v>
          </cell>
          <cell r="D548">
            <v>36895</v>
          </cell>
          <cell r="E548">
            <v>7</v>
          </cell>
          <cell r="F548">
            <v>99.87</v>
          </cell>
          <cell r="G548">
            <v>99.87</v>
          </cell>
          <cell r="H548">
            <v>6.7687994392708104</v>
          </cell>
          <cell r="I548">
            <v>900000000</v>
          </cell>
          <cell r="J548">
            <v>6655671</v>
          </cell>
          <cell r="K548">
            <v>664679459.89999998</v>
          </cell>
          <cell r="L548">
            <v>5735640</v>
          </cell>
          <cell r="M548">
            <v>572825369.20000005</v>
          </cell>
          <cell r="N548">
            <v>73.853273322222194</v>
          </cell>
          <cell r="O548">
            <v>9</v>
          </cell>
          <cell r="P548">
            <v>100</v>
          </cell>
          <cell r="S548">
            <v>60</v>
          </cell>
          <cell r="T548" t="str">
            <v>Ноты-07</v>
          </cell>
        </row>
        <row r="549">
          <cell r="A549" t="str">
            <v>KZ43L3003A16</v>
          </cell>
          <cell r="B549" t="str">
            <v>277/3</v>
          </cell>
          <cell r="C549">
            <v>36888</v>
          </cell>
          <cell r="D549">
            <v>36980</v>
          </cell>
          <cell r="E549">
            <v>92</v>
          </cell>
          <cell r="F549">
            <v>98.38</v>
          </cell>
          <cell r="G549">
            <v>98.38</v>
          </cell>
          <cell r="H549">
            <v>6.5867046147591202</v>
          </cell>
          <cell r="I549">
            <v>100000000</v>
          </cell>
          <cell r="J549">
            <v>5060738</v>
          </cell>
          <cell r="K549">
            <v>496824188.99000001</v>
          </cell>
          <cell r="L549">
            <v>811233</v>
          </cell>
          <cell r="M549">
            <v>79809102.540000007</v>
          </cell>
          <cell r="N549">
            <v>496.82418898999998</v>
          </cell>
          <cell r="O549">
            <v>7</v>
          </cell>
          <cell r="P549">
            <v>100</v>
          </cell>
          <cell r="S549">
            <v>50</v>
          </cell>
          <cell r="T549" t="str">
            <v>ГКО-3</v>
          </cell>
        </row>
        <row r="550">
          <cell r="A550" t="str">
            <v>KZ9BK1603A13</v>
          </cell>
          <cell r="B550" t="str">
            <v>480/n</v>
          </cell>
          <cell r="C550">
            <v>36888</v>
          </cell>
          <cell r="D550">
            <v>36966</v>
          </cell>
          <cell r="E550">
            <v>77</v>
          </cell>
          <cell r="F550">
            <v>98.4</v>
          </cell>
          <cell r="G550">
            <v>98.4</v>
          </cell>
          <cell r="H550">
            <v>7.6866223207686399</v>
          </cell>
          <cell r="I550">
            <v>900000000</v>
          </cell>
          <cell r="J550">
            <v>1206334</v>
          </cell>
          <cell r="K550">
            <v>118631141.2</v>
          </cell>
          <cell r="L550">
            <v>1096334</v>
          </cell>
          <cell r="M550">
            <v>107879265.59999999</v>
          </cell>
          <cell r="N550">
            <v>13.181237911111101</v>
          </cell>
          <cell r="O550">
            <v>7</v>
          </cell>
          <cell r="P550">
            <v>100</v>
          </cell>
          <cell r="S550">
            <v>60</v>
          </cell>
          <cell r="T550" t="str">
            <v>Ноты-77</v>
          </cell>
        </row>
        <row r="551">
          <cell r="A551" t="str">
            <v>KZ87K0501A17</v>
          </cell>
          <cell r="B551" t="str">
            <v>481/n</v>
          </cell>
          <cell r="C551">
            <v>36889</v>
          </cell>
          <cell r="D551">
            <v>36896</v>
          </cell>
          <cell r="E551">
            <v>7</v>
          </cell>
          <cell r="F551">
            <v>99.87</v>
          </cell>
          <cell r="G551">
            <v>99.87</v>
          </cell>
          <cell r="H551">
            <v>6.7687994392708104</v>
          </cell>
          <cell r="I551">
            <v>900000000</v>
          </cell>
          <cell r="J551">
            <v>34755836</v>
          </cell>
          <cell r="K551">
            <v>3471059341.3200002</v>
          </cell>
          <cell r="L551">
            <v>34655836</v>
          </cell>
          <cell r="M551">
            <v>3461078341.3200002</v>
          </cell>
          <cell r="N551">
            <v>385.67326014666702</v>
          </cell>
          <cell r="O551">
            <v>11</v>
          </cell>
          <cell r="P551">
            <v>100</v>
          </cell>
          <cell r="S551">
            <v>60</v>
          </cell>
          <cell r="T551" t="str">
            <v>Ноты-07</v>
          </cell>
        </row>
        <row r="552">
          <cell r="A552" t="str">
            <v>KZ95K0802A13</v>
          </cell>
          <cell r="B552" t="str">
            <v>482/n</v>
          </cell>
          <cell r="C552">
            <v>36894</v>
          </cell>
          <cell r="D552">
            <v>36930</v>
          </cell>
          <cell r="E552">
            <v>35</v>
          </cell>
          <cell r="F552">
            <v>99.3</v>
          </cell>
          <cell r="G552">
            <v>99.3</v>
          </cell>
          <cell r="H552">
            <v>7.33131923464253</v>
          </cell>
          <cell r="I552">
            <v>1000000000</v>
          </cell>
          <cell r="J552">
            <v>1107050</v>
          </cell>
          <cell r="K552">
            <v>109905065</v>
          </cell>
          <cell r="L552">
            <v>1007050</v>
          </cell>
          <cell r="M552">
            <v>100000065</v>
          </cell>
          <cell r="N552">
            <v>10.9905065</v>
          </cell>
          <cell r="O552">
            <v>2</v>
          </cell>
          <cell r="P552">
            <v>100</v>
          </cell>
          <cell r="S552">
            <v>60</v>
          </cell>
          <cell r="T552" t="str">
            <v>Ноты-35</v>
          </cell>
        </row>
        <row r="553">
          <cell r="A553" t="str">
            <v>KZ52L0301A35</v>
          </cell>
          <cell r="B553" t="str">
            <v>26/24</v>
          </cell>
          <cell r="C553">
            <v>36895</v>
          </cell>
          <cell r="D553">
            <v>37624</v>
          </cell>
          <cell r="E553">
            <v>729</v>
          </cell>
          <cell r="H553">
            <v>15.38</v>
          </cell>
          <cell r="I553">
            <v>400000000</v>
          </cell>
          <cell r="J553">
            <v>277500</v>
          </cell>
          <cell r="K553">
            <v>277500000</v>
          </cell>
          <cell r="L553">
            <v>161000</v>
          </cell>
          <cell r="M553">
            <v>161000000</v>
          </cell>
          <cell r="N553">
            <v>69.375</v>
          </cell>
          <cell r="O553">
            <v>8</v>
          </cell>
          <cell r="P553">
            <v>1000</v>
          </cell>
          <cell r="S553">
            <v>50</v>
          </cell>
          <cell r="T553" t="str">
            <v>ГКО-24</v>
          </cell>
        </row>
        <row r="554">
          <cell r="A554" t="str">
            <v>KZ9AK1603A14</v>
          </cell>
          <cell r="B554" t="str">
            <v>483/n</v>
          </cell>
          <cell r="C554">
            <v>36896</v>
          </cell>
          <cell r="D554">
            <v>36966</v>
          </cell>
          <cell r="E554">
            <v>70</v>
          </cell>
          <cell r="F554">
            <v>98.54</v>
          </cell>
          <cell r="G554">
            <v>98.54</v>
          </cell>
          <cell r="H554">
            <v>7.70448548812662</v>
          </cell>
          <cell r="I554">
            <v>1000000000</v>
          </cell>
          <cell r="J554">
            <v>19070657</v>
          </cell>
          <cell r="K554">
            <v>1879100236.5999999</v>
          </cell>
          <cell r="L554">
            <v>16460502</v>
          </cell>
          <cell r="M554">
            <v>1622017867.0799999</v>
          </cell>
          <cell r="N554">
            <v>187.91002366000001</v>
          </cell>
          <cell r="O554">
            <v>11</v>
          </cell>
          <cell r="P554">
            <v>100</v>
          </cell>
          <cell r="S554">
            <v>60</v>
          </cell>
          <cell r="T554" t="str">
            <v>Ноты-70</v>
          </cell>
        </row>
        <row r="555">
          <cell r="A555" t="str">
            <v>KZ53L0801A47</v>
          </cell>
          <cell r="B555" t="str">
            <v>19/36</v>
          </cell>
          <cell r="C555">
            <v>36899</v>
          </cell>
          <cell r="D555">
            <v>37994</v>
          </cell>
          <cell r="E555">
            <v>1095</v>
          </cell>
          <cell r="I555">
            <v>500000000</v>
          </cell>
          <cell r="P555">
            <v>1000</v>
          </cell>
          <cell r="S555">
            <v>50</v>
          </cell>
          <cell r="T555" t="str">
            <v>ГКО-36</v>
          </cell>
        </row>
        <row r="556">
          <cell r="A556" t="str">
            <v>KZ9AK2003A18</v>
          </cell>
          <cell r="B556" t="str">
            <v>484/n</v>
          </cell>
          <cell r="C556">
            <v>36899</v>
          </cell>
          <cell r="D556">
            <v>36970</v>
          </cell>
          <cell r="E556">
            <v>70</v>
          </cell>
          <cell r="F556">
            <v>98.53</v>
          </cell>
          <cell r="G556">
            <v>98.53</v>
          </cell>
          <cell r="H556">
            <v>7.75804323556277</v>
          </cell>
          <cell r="I556">
            <v>900000000</v>
          </cell>
          <cell r="J556">
            <v>3210000</v>
          </cell>
          <cell r="K556">
            <v>314484000</v>
          </cell>
          <cell r="L556">
            <v>1200000</v>
          </cell>
          <cell r="M556">
            <v>118236000</v>
          </cell>
          <cell r="N556">
            <v>34.942666666666703</v>
          </cell>
          <cell r="O556">
            <v>4</v>
          </cell>
          <cell r="P556">
            <v>100</v>
          </cell>
          <cell r="S556">
            <v>60</v>
          </cell>
          <cell r="T556" t="str">
            <v>Ноты-70</v>
          </cell>
        </row>
        <row r="557">
          <cell r="A557" t="str">
            <v>KZ52L0901A39</v>
          </cell>
          <cell r="B557" t="str">
            <v>27/24</v>
          </cell>
          <cell r="C557">
            <v>36900</v>
          </cell>
          <cell r="D557">
            <v>37630</v>
          </cell>
          <cell r="E557">
            <v>730</v>
          </cell>
          <cell r="H557">
            <v>15.38</v>
          </cell>
          <cell r="I557">
            <v>400000000</v>
          </cell>
          <cell r="J557">
            <v>298000</v>
          </cell>
          <cell r="K557">
            <v>298000000</v>
          </cell>
          <cell r="L557">
            <v>200000</v>
          </cell>
          <cell r="M557">
            <v>200000000</v>
          </cell>
          <cell r="N557">
            <v>74.5</v>
          </cell>
          <cell r="O557">
            <v>8</v>
          </cell>
          <cell r="P557">
            <v>1000</v>
          </cell>
          <cell r="S557">
            <v>50</v>
          </cell>
          <cell r="T557" t="str">
            <v>ГКО-24</v>
          </cell>
        </row>
        <row r="558">
          <cell r="A558" t="str">
            <v>KZ8SK0802A16</v>
          </cell>
          <cell r="B558" t="str">
            <v>485/n</v>
          </cell>
          <cell r="C558">
            <v>36901</v>
          </cell>
          <cell r="D558">
            <v>36930</v>
          </cell>
          <cell r="E558">
            <v>28</v>
          </cell>
          <cell r="F558">
            <v>99.45</v>
          </cell>
          <cell r="G558">
            <v>99.45</v>
          </cell>
          <cell r="H558">
            <v>7.1895424836600901</v>
          </cell>
          <cell r="I558">
            <v>900000000</v>
          </cell>
          <cell r="J558">
            <v>6887853</v>
          </cell>
          <cell r="K558">
            <v>684634668.83000004</v>
          </cell>
          <cell r="L558">
            <v>3415067</v>
          </cell>
          <cell r="M558">
            <v>339628413.14999998</v>
          </cell>
          <cell r="N558">
            <v>76.070518758888895</v>
          </cell>
          <cell r="O558">
            <v>10</v>
          </cell>
          <cell r="P558">
            <v>100</v>
          </cell>
          <cell r="S558">
            <v>60</v>
          </cell>
          <cell r="T558" t="str">
            <v>Ноты-28</v>
          </cell>
        </row>
        <row r="559">
          <cell r="A559" t="str">
            <v>KZ4CL1101A21</v>
          </cell>
          <cell r="B559" t="str">
            <v>71/12</v>
          </cell>
          <cell r="C559">
            <v>36902</v>
          </cell>
          <cell r="D559">
            <v>37267</v>
          </cell>
          <cell r="E559">
            <v>365</v>
          </cell>
          <cell r="F559">
            <v>91.24</v>
          </cell>
          <cell r="G559">
            <v>91.24</v>
          </cell>
          <cell r="H559">
            <v>9.6010521701008393</v>
          </cell>
          <cell r="I559">
            <v>300000000</v>
          </cell>
          <cell r="J559">
            <v>5035000</v>
          </cell>
          <cell r="K559">
            <v>443383800</v>
          </cell>
          <cell r="L559">
            <v>1800000</v>
          </cell>
          <cell r="M559">
            <v>164232000</v>
          </cell>
          <cell r="N559">
            <v>147.7946</v>
          </cell>
          <cell r="O559">
            <v>9</v>
          </cell>
          <cell r="P559">
            <v>100</v>
          </cell>
          <cell r="S559">
            <v>50</v>
          </cell>
          <cell r="T559" t="str">
            <v>ГКО-12</v>
          </cell>
        </row>
        <row r="560">
          <cell r="A560" t="str">
            <v>KZ9CK0604A13</v>
          </cell>
          <cell r="B560" t="str">
            <v>486/n</v>
          </cell>
          <cell r="C560">
            <v>36903</v>
          </cell>
          <cell r="D560">
            <v>36987</v>
          </cell>
          <cell r="E560">
            <v>84</v>
          </cell>
          <cell r="F560">
            <v>98.22</v>
          </cell>
          <cell r="G560">
            <v>98.22</v>
          </cell>
          <cell r="H560">
            <v>7.8531188488427404</v>
          </cell>
          <cell r="I560">
            <v>900000000</v>
          </cell>
          <cell r="J560">
            <v>2754478</v>
          </cell>
          <cell r="K560">
            <v>270381935.23000002</v>
          </cell>
          <cell r="L560">
            <v>1436148</v>
          </cell>
          <cell r="M560">
            <v>141058456.56</v>
          </cell>
          <cell r="N560">
            <v>30.042437247777801</v>
          </cell>
          <cell r="O560">
            <v>5</v>
          </cell>
          <cell r="P560">
            <v>100</v>
          </cell>
          <cell r="S560">
            <v>60</v>
          </cell>
          <cell r="T560" t="str">
            <v>Ноты-84</v>
          </cell>
        </row>
        <row r="561">
          <cell r="A561" t="str">
            <v>KZ46L1907A14</v>
          </cell>
          <cell r="B561" t="str">
            <v>163/6</v>
          </cell>
          <cell r="C561">
            <v>36906</v>
          </cell>
          <cell r="D561">
            <v>37091</v>
          </cell>
          <cell r="E561">
            <v>185</v>
          </cell>
          <cell r="I561">
            <v>200000000</v>
          </cell>
          <cell r="P561">
            <v>100</v>
          </cell>
          <cell r="S561">
            <v>50</v>
          </cell>
          <cell r="T561" t="str">
            <v>ГКО-6</v>
          </cell>
        </row>
        <row r="562">
          <cell r="A562" t="str">
            <v>KZ98K1303A12</v>
          </cell>
          <cell r="B562" t="str">
            <v>487/n</v>
          </cell>
          <cell r="C562">
            <v>36906</v>
          </cell>
          <cell r="D562">
            <v>36963</v>
          </cell>
          <cell r="E562">
            <v>56</v>
          </cell>
          <cell r="F562">
            <v>98.83</v>
          </cell>
          <cell r="G562">
            <v>98.83</v>
          </cell>
          <cell r="H562">
            <v>7.6950318729130904</v>
          </cell>
          <cell r="I562">
            <v>1000000000</v>
          </cell>
          <cell r="J562">
            <v>1609430</v>
          </cell>
          <cell r="K562">
            <v>156868966.99000001</v>
          </cell>
          <cell r="L562">
            <v>209430</v>
          </cell>
          <cell r="M562">
            <v>20697966.899999999</v>
          </cell>
          <cell r="N562">
            <v>15.686896699</v>
          </cell>
          <cell r="O562">
            <v>6</v>
          </cell>
          <cell r="P562">
            <v>100</v>
          </cell>
          <cell r="S562">
            <v>60</v>
          </cell>
          <cell r="T562" t="str">
            <v>Ноты-56</v>
          </cell>
        </row>
        <row r="563">
          <cell r="A563" t="str">
            <v>KZ52L1601A30</v>
          </cell>
          <cell r="B563" t="str">
            <v>28/24</v>
          </cell>
          <cell r="C563">
            <v>36907</v>
          </cell>
          <cell r="D563">
            <v>37637</v>
          </cell>
          <cell r="E563">
            <v>730</v>
          </cell>
          <cell r="H563">
            <v>15.38</v>
          </cell>
          <cell r="I563">
            <v>400000000</v>
          </cell>
          <cell r="J563">
            <v>153700</v>
          </cell>
          <cell r="K563">
            <v>153700000</v>
          </cell>
          <cell r="L563">
            <v>82700</v>
          </cell>
          <cell r="M563">
            <v>82700000</v>
          </cell>
          <cell r="N563">
            <v>38.424999999999997</v>
          </cell>
          <cell r="O563">
            <v>8</v>
          </cell>
          <cell r="P563">
            <v>1000</v>
          </cell>
          <cell r="S563">
            <v>50</v>
          </cell>
          <cell r="T563" t="str">
            <v>ГКО-24</v>
          </cell>
        </row>
        <row r="564">
          <cell r="A564" t="str">
            <v>KZ9CK1204A15</v>
          </cell>
          <cell r="B564" t="str">
            <v>488/n</v>
          </cell>
          <cell r="C564">
            <v>36908</v>
          </cell>
          <cell r="D564">
            <v>36993</v>
          </cell>
          <cell r="E564">
            <v>84</v>
          </cell>
          <cell r="F564">
            <v>98.22</v>
          </cell>
          <cell r="G564">
            <v>98.22</v>
          </cell>
          <cell r="H564">
            <v>7.8531188488427404</v>
          </cell>
          <cell r="I564">
            <v>1000000000</v>
          </cell>
          <cell r="J564">
            <v>5981580</v>
          </cell>
          <cell r="K564">
            <v>587395662.39999998</v>
          </cell>
          <cell r="L564">
            <v>5421580</v>
          </cell>
          <cell r="M564">
            <v>532507587.60000002</v>
          </cell>
          <cell r="N564">
            <v>58.739566240000002</v>
          </cell>
          <cell r="O564">
            <v>8</v>
          </cell>
          <cell r="P564">
            <v>100</v>
          </cell>
          <cell r="S564">
            <v>60</v>
          </cell>
          <cell r="T564" t="str">
            <v>Ноты-84</v>
          </cell>
        </row>
        <row r="565">
          <cell r="A565" t="str">
            <v>KZ53L1601A47</v>
          </cell>
          <cell r="B565" t="str">
            <v>20/36</v>
          </cell>
          <cell r="C565">
            <v>36909</v>
          </cell>
          <cell r="D565">
            <v>38002</v>
          </cell>
          <cell r="E565">
            <v>1093</v>
          </cell>
          <cell r="H565">
            <v>17.100000000000001</v>
          </cell>
          <cell r="I565">
            <v>500000000</v>
          </cell>
          <cell r="J565">
            <v>372409</v>
          </cell>
          <cell r="K565">
            <v>372409000</v>
          </cell>
          <cell r="L565">
            <v>225409</v>
          </cell>
          <cell r="M565">
            <v>225409000</v>
          </cell>
          <cell r="N565">
            <v>74.481800000000007</v>
          </cell>
          <cell r="O565">
            <v>8</v>
          </cell>
          <cell r="P565">
            <v>1000</v>
          </cell>
          <cell r="S565">
            <v>50</v>
          </cell>
          <cell r="T565" t="str">
            <v>ГКО-36</v>
          </cell>
        </row>
        <row r="566">
          <cell r="A566" t="str">
            <v>KZ8LK0902A12</v>
          </cell>
          <cell r="B566" t="str">
            <v>489/n</v>
          </cell>
          <cell r="C566">
            <v>36910</v>
          </cell>
          <cell r="D566">
            <v>36931</v>
          </cell>
          <cell r="E566">
            <v>21</v>
          </cell>
          <cell r="F566">
            <v>99.59</v>
          </cell>
          <cell r="G566">
            <v>99.59</v>
          </cell>
          <cell r="H566">
            <v>7.13592395488162</v>
          </cell>
          <cell r="I566">
            <v>1000000000</v>
          </cell>
          <cell r="J566">
            <v>2294310</v>
          </cell>
          <cell r="K566">
            <v>228445155.97999999</v>
          </cell>
          <cell r="L566">
            <v>2134310</v>
          </cell>
          <cell r="M566">
            <v>212555932.90000001</v>
          </cell>
          <cell r="N566">
            <v>22.844515598000001</v>
          </cell>
          <cell r="O566">
            <v>8</v>
          </cell>
          <cell r="P566">
            <v>100</v>
          </cell>
          <cell r="S566">
            <v>60</v>
          </cell>
          <cell r="T566" t="str">
            <v>Ноты-70</v>
          </cell>
        </row>
        <row r="567">
          <cell r="A567" t="str">
            <v>KZ43L2604A11</v>
          </cell>
          <cell r="B567" t="str">
            <v>278/3</v>
          </cell>
          <cell r="C567">
            <v>36913</v>
          </cell>
          <cell r="D567">
            <v>37007</v>
          </cell>
          <cell r="E567">
            <v>94</v>
          </cell>
          <cell r="F567">
            <v>98.39</v>
          </cell>
          <cell r="G567">
            <v>98.38</v>
          </cell>
          <cell r="H567">
            <v>6.5453806281126097</v>
          </cell>
          <cell r="I567">
            <v>100000000</v>
          </cell>
          <cell r="J567">
            <v>6242250</v>
          </cell>
          <cell r="K567">
            <v>611924250</v>
          </cell>
          <cell r="L567">
            <v>908182</v>
          </cell>
          <cell r="M567">
            <v>89355026.980000004</v>
          </cell>
          <cell r="N567">
            <v>611.92425000000003</v>
          </cell>
          <cell r="O567">
            <v>8</v>
          </cell>
          <cell r="P567">
            <v>100</v>
          </cell>
          <cell r="S567">
            <v>50</v>
          </cell>
          <cell r="T567" t="str">
            <v>ГКО-3</v>
          </cell>
        </row>
        <row r="568">
          <cell r="A568" t="str">
            <v>KZ52L2301A31</v>
          </cell>
          <cell r="B568" t="str">
            <v>29/24</v>
          </cell>
          <cell r="C568">
            <v>36914</v>
          </cell>
          <cell r="D568">
            <v>37644</v>
          </cell>
          <cell r="E568">
            <v>730</v>
          </cell>
          <cell r="H568">
            <v>15.38</v>
          </cell>
          <cell r="I568">
            <v>400000000</v>
          </cell>
          <cell r="J568">
            <v>221000</v>
          </cell>
          <cell r="K568">
            <v>221000000</v>
          </cell>
          <cell r="L568">
            <v>185000</v>
          </cell>
          <cell r="M568">
            <v>185000000</v>
          </cell>
          <cell r="N568">
            <v>55.25</v>
          </cell>
          <cell r="O568">
            <v>6</v>
          </cell>
          <cell r="P568">
            <v>1000</v>
          </cell>
          <cell r="S568">
            <v>50</v>
          </cell>
          <cell r="T568" t="str">
            <v>ГКО-24</v>
          </cell>
        </row>
        <row r="569">
          <cell r="A569" t="str">
            <v>KZ98K2103A12</v>
          </cell>
          <cell r="B569" t="str">
            <v>490/n</v>
          </cell>
          <cell r="C569">
            <v>36914</v>
          </cell>
          <cell r="D569">
            <v>36971</v>
          </cell>
          <cell r="E569">
            <v>56</v>
          </cell>
          <cell r="F569">
            <v>98.83</v>
          </cell>
          <cell r="G569">
            <v>98.83</v>
          </cell>
          <cell r="H569">
            <v>7.6950318729130904</v>
          </cell>
          <cell r="I569">
            <v>500000000</v>
          </cell>
          <cell r="J569">
            <v>2901744</v>
          </cell>
          <cell r="K569">
            <v>286518207.51999998</v>
          </cell>
          <cell r="L569">
            <v>2581620</v>
          </cell>
          <cell r="M569">
            <v>255141504.59999999</v>
          </cell>
          <cell r="N569">
            <v>57.303641503999998</v>
          </cell>
          <cell r="O569">
            <v>9</v>
          </cell>
          <cell r="P569">
            <v>100</v>
          </cell>
          <cell r="S569">
            <v>60</v>
          </cell>
          <cell r="T569" t="str">
            <v>Ноты-56</v>
          </cell>
        </row>
        <row r="570">
          <cell r="A570" t="str">
            <v>KZ9AK0504A16</v>
          </cell>
          <cell r="B570" t="str">
            <v>491/n</v>
          </cell>
          <cell r="C570">
            <v>36915</v>
          </cell>
          <cell r="D570">
            <v>36986</v>
          </cell>
          <cell r="E570">
            <v>70</v>
          </cell>
          <cell r="I570">
            <v>500000000</v>
          </cell>
          <cell r="P570">
            <v>100</v>
          </cell>
          <cell r="S570">
            <v>60</v>
          </cell>
          <cell r="T570" t="str">
            <v>Ноты-70</v>
          </cell>
        </row>
        <row r="571">
          <cell r="A571" t="str">
            <v>KZ53L2301A48</v>
          </cell>
          <cell r="B571" t="str">
            <v>21/36</v>
          </cell>
          <cell r="C571">
            <v>36916</v>
          </cell>
          <cell r="D571">
            <v>38009</v>
          </cell>
          <cell r="E571">
            <v>1093</v>
          </cell>
          <cell r="H571">
            <v>17.100000000000001</v>
          </cell>
          <cell r="I571">
            <v>500000000</v>
          </cell>
          <cell r="J571">
            <v>251144</v>
          </cell>
          <cell r="K571">
            <v>251144000</v>
          </cell>
          <cell r="L571">
            <v>103144</v>
          </cell>
          <cell r="M571">
            <v>103144000</v>
          </cell>
          <cell r="N571">
            <v>50.2288</v>
          </cell>
          <cell r="O571">
            <v>10</v>
          </cell>
          <cell r="P571">
            <v>1000</v>
          </cell>
          <cell r="S571">
            <v>50</v>
          </cell>
          <cell r="T571" t="str">
            <v>ГКО-36</v>
          </cell>
        </row>
        <row r="572">
          <cell r="A572" t="str">
            <v>KZ8SK2302A17</v>
          </cell>
          <cell r="B572" t="str">
            <v>492/n</v>
          </cell>
          <cell r="C572">
            <v>36917</v>
          </cell>
          <cell r="D572">
            <v>36945</v>
          </cell>
          <cell r="E572">
            <v>28</v>
          </cell>
          <cell r="F572">
            <v>99.45</v>
          </cell>
          <cell r="G572">
            <v>99.45</v>
          </cell>
          <cell r="H572">
            <v>7.1895424836600901</v>
          </cell>
          <cell r="I572">
            <v>500000000</v>
          </cell>
          <cell r="J572">
            <v>5847009</v>
          </cell>
          <cell r="K572">
            <v>581433439.28999996</v>
          </cell>
          <cell r="L572">
            <v>5726946</v>
          </cell>
          <cell r="M572">
            <v>569544779.70000005</v>
          </cell>
          <cell r="N572">
            <v>116.28668785799999</v>
          </cell>
          <cell r="O572">
            <v>12</v>
          </cell>
          <cell r="P572">
            <v>100</v>
          </cell>
          <cell r="S572">
            <v>60</v>
          </cell>
          <cell r="T572" t="str">
            <v>Ноты-28</v>
          </cell>
        </row>
        <row r="573">
          <cell r="A573" t="str">
            <v>KZ52L3001A32</v>
          </cell>
          <cell r="B573" t="str">
            <v>30/24</v>
          </cell>
          <cell r="C573">
            <v>36920</v>
          </cell>
          <cell r="D573">
            <v>37651</v>
          </cell>
          <cell r="E573">
            <v>731</v>
          </cell>
          <cell r="H573">
            <v>15.38</v>
          </cell>
          <cell r="I573">
            <v>300000000</v>
          </cell>
          <cell r="J573">
            <v>532000</v>
          </cell>
          <cell r="K573">
            <v>532000000</v>
          </cell>
          <cell r="L573">
            <v>200000</v>
          </cell>
          <cell r="M573">
            <v>200000000</v>
          </cell>
          <cell r="N573">
            <v>177.333333333333</v>
          </cell>
          <cell r="O573">
            <v>12</v>
          </cell>
          <cell r="P573">
            <v>1000</v>
          </cell>
          <cell r="S573">
            <v>50</v>
          </cell>
          <cell r="T573" t="str">
            <v>ГКО-24</v>
          </cell>
        </row>
        <row r="574">
          <cell r="A574" t="str">
            <v>KZ53L2901A42</v>
          </cell>
          <cell r="B574" t="str">
            <v>22/36</v>
          </cell>
          <cell r="C574">
            <v>36921</v>
          </cell>
          <cell r="D574">
            <v>38015</v>
          </cell>
          <cell r="E574">
            <v>1094</v>
          </cell>
          <cell r="H574">
            <v>16.850000000000001</v>
          </cell>
          <cell r="I574">
            <v>400000000</v>
          </cell>
          <cell r="J574">
            <v>1605140</v>
          </cell>
          <cell r="K574">
            <v>1605140000</v>
          </cell>
          <cell r="L574">
            <v>523140</v>
          </cell>
          <cell r="M574">
            <v>523140000</v>
          </cell>
          <cell r="N574">
            <v>401.28500000000003</v>
          </cell>
          <cell r="O574">
            <v>9</v>
          </cell>
          <cell r="P574">
            <v>1000</v>
          </cell>
          <cell r="S574">
            <v>50</v>
          </cell>
          <cell r="T574" t="str">
            <v>ГКО-36</v>
          </cell>
        </row>
        <row r="575">
          <cell r="A575" t="str">
            <v>KZ98K2903A14</v>
          </cell>
          <cell r="B575" t="str">
            <v>493/n</v>
          </cell>
          <cell r="C575">
            <v>36922</v>
          </cell>
          <cell r="D575">
            <v>36979</v>
          </cell>
          <cell r="E575">
            <v>56</v>
          </cell>
          <cell r="F575">
            <v>98.83</v>
          </cell>
          <cell r="G575">
            <v>98.83</v>
          </cell>
          <cell r="H575">
            <v>7.6950318729130904</v>
          </cell>
          <cell r="I575">
            <v>500000000</v>
          </cell>
          <cell r="J575">
            <v>13663669</v>
          </cell>
          <cell r="K575">
            <v>1350199286.27</v>
          </cell>
          <cell r="L575">
            <v>11942309</v>
          </cell>
          <cell r="M575">
            <v>1180258398.47</v>
          </cell>
          <cell r="N575">
            <v>270.03985725400003</v>
          </cell>
          <cell r="O575">
            <v>11</v>
          </cell>
          <cell r="P575">
            <v>100</v>
          </cell>
          <cell r="S575">
            <v>60</v>
          </cell>
          <cell r="T575" t="str">
            <v>Ноты-56</v>
          </cell>
        </row>
        <row r="576">
          <cell r="A576" t="str">
            <v>KZ52L3101A31</v>
          </cell>
          <cell r="B576" t="str">
            <v>31/24</v>
          </cell>
          <cell r="C576">
            <v>36923</v>
          </cell>
          <cell r="D576">
            <v>37652</v>
          </cell>
          <cell r="E576">
            <v>729</v>
          </cell>
          <cell r="H576">
            <v>15.35</v>
          </cell>
          <cell r="I576">
            <v>200000000</v>
          </cell>
          <cell r="J576">
            <v>1241000</v>
          </cell>
          <cell r="K576">
            <v>1241000000</v>
          </cell>
          <cell r="L576">
            <v>200000</v>
          </cell>
          <cell r="M576">
            <v>200000000</v>
          </cell>
          <cell r="N576">
            <v>620.5</v>
          </cell>
          <cell r="O576">
            <v>12</v>
          </cell>
          <cell r="P576">
            <v>1000</v>
          </cell>
          <cell r="S576">
            <v>50</v>
          </cell>
          <cell r="T576" t="str">
            <v>ГКО-24</v>
          </cell>
        </row>
        <row r="577">
          <cell r="A577" t="str">
            <v>KZ96K1603A11</v>
          </cell>
          <cell r="B577" t="str">
            <v>494/n</v>
          </cell>
          <cell r="C577">
            <v>36924</v>
          </cell>
          <cell r="D577">
            <v>36966</v>
          </cell>
          <cell r="E577">
            <v>42</v>
          </cell>
          <cell r="F577">
            <v>99.2</v>
          </cell>
          <cell r="G577">
            <v>99.2</v>
          </cell>
          <cell r="H577">
            <v>6.9892473118279304</v>
          </cell>
          <cell r="I577">
            <v>500000000</v>
          </cell>
          <cell r="J577">
            <v>56877305</v>
          </cell>
          <cell r="K577">
            <v>5640666605.9399996</v>
          </cell>
          <cell r="L577">
            <v>33981260</v>
          </cell>
          <cell r="M577">
            <v>3370940992</v>
          </cell>
          <cell r="N577">
            <v>1128.1333211880001</v>
          </cell>
          <cell r="O577">
            <v>12</v>
          </cell>
          <cell r="P577">
            <v>100</v>
          </cell>
          <cell r="S577">
            <v>60</v>
          </cell>
          <cell r="T577" t="str">
            <v>Ноты-42</v>
          </cell>
        </row>
        <row r="578">
          <cell r="A578" t="str">
            <v>KZ53L0502A49</v>
          </cell>
          <cell r="B578" t="str">
            <v>23/36</v>
          </cell>
          <cell r="C578">
            <v>36927</v>
          </cell>
          <cell r="D578">
            <v>38022</v>
          </cell>
          <cell r="E578">
            <v>1095</v>
          </cell>
          <cell r="H578">
            <v>16.850000000000001</v>
          </cell>
          <cell r="I578">
            <v>300000000</v>
          </cell>
          <cell r="J578">
            <v>1118500</v>
          </cell>
          <cell r="K578">
            <v>1118500000</v>
          </cell>
          <cell r="L578">
            <v>300000</v>
          </cell>
          <cell r="M578">
            <v>300000000</v>
          </cell>
          <cell r="N578">
            <v>372.83333333333297</v>
          </cell>
          <cell r="O578">
            <v>9</v>
          </cell>
          <cell r="P578">
            <v>1000</v>
          </cell>
          <cell r="S578">
            <v>50</v>
          </cell>
          <cell r="T578" t="str">
            <v>ГКО-36</v>
          </cell>
        </row>
        <row r="579">
          <cell r="A579" t="str">
            <v>KZ52L0602A31</v>
          </cell>
          <cell r="B579" t="str">
            <v>32/24</v>
          </cell>
          <cell r="C579">
            <v>36928</v>
          </cell>
          <cell r="D579">
            <v>37658</v>
          </cell>
          <cell r="E579">
            <v>730</v>
          </cell>
          <cell r="H579">
            <v>14.99</v>
          </cell>
          <cell r="I579">
            <v>300000000</v>
          </cell>
          <cell r="J579">
            <v>1416000</v>
          </cell>
          <cell r="K579">
            <v>1416000000</v>
          </cell>
          <cell r="L579">
            <v>340000</v>
          </cell>
          <cell r="M579">
            <v>340000000</v>
          </cell>
          <cell r="N579">
            <v>472</v>
          </cell>
          <cell r="O579">
            <v>12</v>
          </cell>
          <cell r="P579">
            <v>1000</v>
          </cell>
          <cell r="S579">
            <v>50</v>
          </cell>
          <cell r="T579" t="str">
            <v>ГКО-24</v>
          </cell>
        </row>
        <row r="580">
          <cell r="A580" t="str">
            <v>KZ98K0504A11</v>
          </cell>
          <cell r="B580" t="str">
            <v>495/n</v>
          </cell>
          <cell r="C580">
            <v>36929</v>
          </cell>
          <cell r="D580">
            <v>36986</v>
          </cell>
          <cell r="E580">
            <v>56</v>
          </cell>
          <cell r="F580">
            <v>98.91</v>
          </cell>
          <cell r="G580">
            <v>98.91</v>
          </cell>
          <cell r="H580">
            <v>7.1630775452431701</v>
          </cell>
          <cell r="I580">
            <v>500000000</v>
          </cell>
          <cell r="J580">
            <v>28927255</v>
          </cell>
          <cell r="K580">
            <v>2860057096.4499998</v>
          </cell>
          <cell r="L580">
            <v>18168060</v>
          </cell>
          <cell r="M580">
            <v>1797002814.5999999</v>
          </cell>
          <cell r="N580">
            <v>572.01141929000005</v>
          </cell>
          <cell r="O580">
            <v>11</v>
          </cell>
          <cell r="P580">
            <v>100</v>
          </cell>
          <cell r="S580">
            <v>60</v>
          </cell>
          <cell r="T580" t="str">
            <v>Ноты-56</v>
          </cell>
        </row>
        <row r="581">
          <cell r="A581" t="str">
            <v>KZ53L0602A48</v>
          </cell>
          <cell r="B581" t="str">
            <v>24/36</v>
          </cell>
          <cell r="C581">
            <v>36930</v>
          </cell>
          <cell r="D581">
            <v>38023</v>
          </cell>
          <cell r="E581">
            <v>1093</v>
          </cell>
          <cell r="H581">
            <v>16.3</v>
          </cell>
          <cell r="I581">
            <v>400000000</v>
          </cell>
          <cell r="J581">
            <v>5570500</v>
          </cell>
          <cell r="K581">
            <v>5570500000</v>
          </cell>
          <cell r="L581">
            <v>400000</v>
          </cell>
          <cell r="M581">
            <v>400000000</v>
          </cell>
          <cell r="N581">
            <v>1392.625</v>
          </cell>
          <cell r="O581">
            <v>9</v>
          </cell>
          <cell r="P581">
            <v>1000</v>
          </cell>
          <cell r="S581">
            <v>50</v>
          </cell>
          <cell r="T581" t="str">
            <v>ГКО-36</v>
          </cell>
        </row>
        <row r="582">
          <cell r="A582" t="str">
            <v>KZ8SK0903A14</v>
          </cell>
          <cell r="B582" t="str">
            <v>496/n</v>
          </cell>
          <cell r="C582">
            <v>36930</v>
          </cell>
          <cell r="D582">
            <v>36959</v>
          </cell>
          <cell r="E582">
            <v>28</v>
          </cell>
          <cell r="F582">
            <v>99.49</v>
          </cell>
          <cell r="G582">
            <v>99.49</v>
          </cell>
          <cell r="H582">
            <v>6.6639863302845201</v>
          </cell>
          <cell r="I582">
            <v>500000000</v>
          </cell>
          <cell r="J582">
            <v>33050037</v>
          </cell>
          <cell r="K582">
            <v>3287427243.0100002</v>
          </cell>
          <cell r="L582">
            <v>25635037</v>
          </cell>
          <cell r="M582">
            <v>2550429831.1300001</v>
          </cell>
          <cell r="N582">
            <v>657.48544860200002</v>
          </cell>
          <cell r="O582">
            <v>12</v>
          </cell>
          <cell r="P582">
            <v>100</v>
          </cell>
          <cell r="S582">
            <v>60</v>
          </cell>
          <cell r="T582" t="str">
            <v>Ноты-28</v>
          </cell>
        </row>
        <row r="583">
          <cell r="A583" t="str">
            <v>KZ96K2303A12</v>
          </cell>
          <cell r="B583" t="str">
            <v>497/n</v>
          </cell>
          <cell r="C583">
            <v>36931</v>
          </cell>
          <cell r="D583">
            <v>36973</v>
          </cell>
          <cell r="E583">
            <v>42</v>
          </cell>
          <cell r="F583">
            <v>99.23</v>
          </cell>
          <cell r="G583">
            <v>99.23</v>
          </cell>
          <cell r="H583">
            <v>6.7251167321710099</v>
          </cell>
          <cell r="I583">
            <v>500000000</v>
          </cell>
          <cell r="J583">
            <v>26571911</v>
          </cell>
          <cell r="K583">
            <v>2606470237.0599999</v>
          </cell>
          <cell r="L583">
            <v>15510492</v>
          </cell>
          <cell r="M583">
            <v>1539106121.1600001</v>
          </cell>
          <cell r="N583">
            <v>521.29404741200005</v>
          </cell>
          <cell r="O583">
            <v>12</v>
          </cell>
          <cell r="P583">
            <v>100</v>
          </cell>
          <cell r="S583">
            <v>60</v>
          </cell>
          <cell r="T583" t="str">
            <v>Ноты-42</v>
          </cell>
        </row>
        <row r="584">
          <cell r="A584" t="str">
            <v>KZ53L1202A40</v>
          </cell>
          <cell r="B584" t="str">
            <v>25/36</v>
          </cell>
          <cell r="C584">
            <v>36934</v>
          </cell>
          <cell r="D584">
            <v>38029</v>
          </cell>
          <cell r="E584">
            <v>1095</v>
          </cell>
          <cell r="H584">
            <v>16</v>
          </cell>
          <cell r="I584">
            <v>300000000</v>
          </cell>
          <cell r="J584">
            <v>4236000</v>
          </cell>
          <cell r="K584">
            <v>4236000000</v>
          </cell>
          <cell r="L584">
            <v>500000</v>
          </cell>
          <cell r="M584">
            <v>500000000</v>
          </cell>
          <cell r="N584">
            <v>1412</v>
          </cell>
          <cell r="O584">
            <v>10</v>
          </cell>
          <cell r="P584">
            <v>1000</v>
          </cell>
          <cell r="S584">
            <v>50</v>
          </cell>
          <cell r="T584" t="str">
            <v>ГКО-36</v>
          </cell>
        </row>
        <row r="585">
          <cell r="A585" t="str">
            <v>KZ9AK2404A13</v>
          </cell>
          <cell r="B585" t="str">
            <v>498/n</v>
          </cell>
          <cell r="C585">
            <v>36934</v>
          </cell>
          <cell r="D585">
            <v>37005</v>
          </cell>
          <cell r="E585">
            <v>70</v>
          </cell>
          <cell r="F585">
            <v>98.68</v>
          </cell>
          <cell r="G585">
            <v>98.68</v>
          </cell>
          <cell r="H585">
            <v>6.9558167815159804</v>
          </cell>
          <cell r="I585">
            <v>500000000</v>
          </cell>
          <cell r="J585">
            <v>11580482</v>
          </cell>
          <cell r="K585">
            <v>1141489627.4200001</v>
          </cell>
          <cell r="L585">
            <v>7905324</v>
          </cell>
          <cell r="M585">
            <v>780097372.32000005</v>
          </cell>
          <cell r="N585">
            <v>228.29792548399999</v>
          </cell>
          <cell r="O585">
            <v>7</v>
          </cell>
          <cell r="P585">
            <v>100</v>
          </cell>
          <cell r="S585">
            <v>60</v>
          </cell>
          <cell r="T585" t="str">
            <v>Ноты-70</v>
          </cell>
        </row>
        <row r="586">
          <cell r="A586" t="str">
            <v>KZ52L1302A32</v>
          </cell>
          <cell r="B586" t="str">
            <v>33/24</v>
          </cell>
          <cell r="C586">
            <v>36935</v>
          </cell>
          <cell r="D586">
            <v>37665</v>
          </cell>
          <cell r="E586">
            <v>730</v>
          </cell>
          <cell r="H586">
            <v>14.5</v>
          </cell>
          <cell r="I586">
            <v>300000000</v>
          </cell>
          <cell r="J586">
            <v>1701700</v>
          </cell>
          <cell r="K586">
            <v>1701700000</v>
          </cell>
          <cell r="L586">
            <v>450000</v>
          </cell>
          <cell r="M586">
            <v>450000000</v>
          </cell>
          <cell r="N586">
            <v>567.23333333333301</v>
          </cell>
          <cell r="O586">
            <v>12</v>
          </cell>
          <cell r="P586">
            <v>1000</v>
          </cell>
          <cell r="S586">
            <v>50</v>
          </cell>
          <cell r="T586" t="str">
            <v>ГКО-24</v>
          </cell>
        </row>
        <row r="587">
          <cell r="A587" t="str">
            <v>KZ98K1204A12</v>
          </cell>
          <cell r="B587" t="str">
            <v>499/n</v>
          </cell>
          <cell r="C587">
            <v>36936</v>
          </cell>
          <cell r="D587">
            <v>36993</v>
          </cell>
          <cell r="E587">
            <v>56</v>
          </cell>
          <cell r="F587">
            <v>98.96</v>
          </cell>
          <cell r="G587">
            <v>98.96</v>
          </cell>
          <cell r="H587">
            <v>6.8310428455942196</v>
          </cell>
          <cell r="I587">
            <v>500000000</v>
          </cell>
          <cell r="J587">
            <v>26735877</v>
          </cell>
          <cell r="K587">
            <v>2644506130.2800002</v>
          </cell>
          <cell r="L587">
            <v>11442784</v>
          </cell>
          <cell r="M587">
            <v>1132377904.6400001</v>
          </cell>
          <cell r="N587">
            <v>528.90122605600004</v>
          </cell>
          <cell r="O587">
            <v>12</v>
          </cell>
          <cell r="P587">
            <v>100</v>
          </cell>
          <cell r="S587">
            <v>60</v>
          </cell>
          <cell r="T587" t="str">
            <v>Ноты-56</v>
          </cell>
        </row>
        <row r="588">
          <cell r="A588" t="str">
            <v>KZ53L1302A49</v>
          </cell>
          <cell r="B588" t="str">
            <v>26/36</v>
          </cell>
          <cell r="C588">
            <v>36937</v>
          </cell>
          <cell r="D588">
            <v>38030</v>
          </cell>
          <cell r="E588">
            <v>1093</v>
          </cell>
          <cell r="H588">
            <v>15.7</v>
          </cell>
          <cell r="I588">
            <v>400000000</v>
          </cell>
          <cell r="J588">
            <v>877000</v>
          </cell>
          <cell r="K588">
            <v>877000000</v>
          </cell>
          <cell r="L588">
            <v>645000</v>
          </cell>
          <cell r="M588">
            <v>645000000</v>
          </cell>
          <cell r="N588">
            <v>219.25</v>
          </cell>
          <cell r="O588">
            <v>12</v>
          </cell>
          <cell r="P588">
            <v>1000</v>
          </cell>
          <cell r="S588">
            <v>50</v>
          </cell>
          <cell r="T588" t="str">
            <v>ГКО-36</v>
          </cell>
        </row>
        <row r="589">
          <cell r="A589" t="str">
            <v>KZ96K3003A13</v>
          </cell>
          <cell r="B589" t="str">
            <v>500/n</v>
          </cell>
          <cell r="C589">
            <v>36937</v>
          </cell>
          <cell r="D589">
            <v>36980</v>
          </cell>
          <cell r="E589">
            <v>42</v>
          </cell>
          <cell r="F589">
            <v>99.26</v>
          </cell>
          <cell r="G589">
            <v>99.26</v>
          </cell>
          <cell r="H589">
            <v>6.4611458123446397</v>
          </cell>
          <cell r="I589">
            <v>500000000</v>
          </cell>
          <cell r="J589">
            <v>25530044</v>
          </cell>
          <cell r="K589">
            <v>2533039084.5999999</v>
          </cell>
          <cell r="L589">
            <v>13138912</v>
          </cell>
          <cell r="M589">
            <v>1304168405.1199999</v>
          </cell>
          <cell r="N589">
            <v>506.60781692</v>
          </cell>
          <cell r="O589">
            <v>13</v>
          </cell>
          <cell r="P589">
            <v>100</v>
          </cell>
          <cell r="S589">
            <v>60</v>
          </cell>
          <cell r="T589" t="str">
            <v>Ноты-42</v>
          </cell>
        </row>
        <row r="590">
          <cell r="A590" t="str">
            <v>KZ46L1708A15</v>
          </cell>
          <cell r="B590" t="str">
            <v>164/6</v>
          </cell>
          <cell r="C590">
            <v>36938</v>
          </cell>
          <cell r="D590">
            <v>37120</v>
          </cell>
          <cell r="E590">
            <v>182</v>
          </cell>
          <cell r="F590">
            <v>96.29</v>
          </cell>
          <cell r="G590">
            <v>96.29</v>
          </cell>
          <cell r="H590">
            <v>7.7058884619378798</v>
          </cell>
          <cell r="I590">
            <v>100000000</v>
          </cell>
          <cell r="J590">
            <v>8750000</v>
          </cell>
          <cell r="K590">
            <v>840600859</v>
          </cell>
          <cell r="L590">
            <v>1009265</v>
          </cell>
          <cell r="M590">
            <v>97182126.849999994</v>
          </cell>
          <cell r="N590">
            <v>840.60085900000001</v>
          </cell>
          <cell r="O590">
            <v>7</v>
          </cell>
          <cell r="P590">
            <v>100</v>
          </cell>
          <cell r="S590">
            <v>50</v>
          </cell>
          <cell r="T590" t="str">
            <v>ГКО-6</v>
          </cell>
        </row>
        <row r="591">
          <cell r="A591" t="str">
            <v>KZ53L1902A43</v>
          </cell>
          <cell r="B591" t="str">
            <v>27/36</v>
          </cell>
          <cell r="C591">
            <v>36941</v>
          </cell>
          <cell r="D591">
            <v>38036</v>
          </cell>
          <cell r="E591">
            <v>1095</v>
          </cell>
          <cell r="H591">
            <v>15.5</v>
          </cell>
          <cell r="I591">
            <v>600000000</v>
          </cell>
          <cell r="J591">
            <v>956000</v>
          </cell>
          <cell r="K591">
            <v>956000000</v>
          </cell>
          <cell r="L591">
            <v>600000</v>
          </cell>
          <cell r="M591">
            <v>600000000</v>
          </cell>
          <cell r="N591">
            <v>159.333333333333</v>
          </cell>
          <cell r="O591">
            <v>7</v>
          </cell>
          <cell r="P591">
            <v>1000</v>
          </cell>
          <cell r="S591">
            <v>50</v>
          </cell>
          <cell r="T591" t="str">
            <v>ГКО-36</v>
          </cell>
        </row>
        <row r="592">
          <cell r="A592" t="str">
            <v>KZ43L2405A12</v>
          </cell>
          <cell r="B592" t="str">
            <v>279/3</v>
          </cell>
          <cell r="C592">
            <v>36942</v>
          </cell>
          <cell r="D592">
            <v>37035</v>
          </cell>
          <cell r="E592">
            <v>93</v>
          </cell>
          <cell r="F592">
            <v>98.43</v>
          </cell>
          <cell r="G592">
            <v>98.43</v>
          </cell>
          <cell r="H592">
            <v>6.3801686477699597</v>
          </cell>
          <cell r="I592">
            <v>100000000</v>
          </cell>
          <cell r="J592">
            <v>6222000</v>
          </cell>
          <cell r="K592">
            <v>611259600</v>
          </cell>
          <cell r="L592">
            <v>1015950</v>
          </cell>
          <cell r="M592">
            <v>99999958.5</v>
          </cell>
          <cell r="N592">
            <v>611.25959999999998</v>
          </cell>
          <cell r="O592">
            <v>9</v>
          </cell>
          <cell r="P592">
            <v>100</v>
          </cell>
          <cell r="S592">
            <v>50</v>
          </cell>
          <cell r="T592" t="str">
            <v>ГКО-3</v>
          </cell>
        </row>
        <row r="593">
          <cell r="A593" t="str">
            <v>KZ9AK0205A18</v>
          </cell>
          <cell r="B593" t="str">
            <v>501/n</v>
          </cell>
          <cell r="C593">
            <v>36942</v>
          </cell>
          <cell r="D593">
            <v>37013</v>
          </cell>
          <cell r="E593">
            <v>70</v>
          </cell>
          <cell r="F593">
            <v>98.71</v>
          </cell>
          <cell r="G593">
            <v>98.71</v>
          </cell>
          <cell r="H593">
            <v>6.7956640664573298</v>
          </cell>
          <cell r="I593">
            <v>500000000</v>
          </cell>
          <cell r="J593">
            <v>2731609</v>
          </cell>
          <cell r="K593">
            <v>268813144.33999997</v>
          </cell>
          <cell r="L593">
            <v>311454</v>
          </cell>
          <cell r="M593">
            <v>30743624.34</v>
          </cell>
          <cell r="N593">
            <v>53.762628868</v>
          </cell>
          <cell r="O593">
            <v>10</v>
          </cell>
          <cell r="P593">
            <v>100</v>
          </cell>
          <cell r="S593">
            <v>60</v>
          </cell>
          <cell r="T593" t="str">
            <v>Ноты-70</v>
          </cell>
        </row>
        <row r="594">
          <cell r="A594" t="str">
            <v>KZ52L2102A32</v>
          </cell>
          <cell r="B594" t="str">
            <v>34/24</v>
          </cell>
          <cell r="C594">
            <v>36944</v>
          </cell>
          <cell r="D594">
            <v>37673</v>
          </cell>
          <cell r="E594">
            <v>729</v>
          </cell>
          <cell r="H594">
            <v>14</v>
          </cell>
          <cell r="I594">
            <v>400000000</v>
          </cell>
          <cell r="J594">
            <v>1572899</v>
          </cell>
          <cell r="K594">
            <v>1572899000</v>
          </cell>
          <cell r="L594">
            <v>400000</v>
          </cell>
          <cell r="M594">
            <v>400000000</v>
          </cell>
          <cell r="N594">
            <v>393.22474999999997</v>
          </cell>
          <cell r="O594">
            <v>13</v>
          </cell>
          <cell r="P594">
            <v>1000</v>
          </cell>
          <cell r="S594">
            <v>50</v>
          </cell>
          <cell r="T594" t="str">
            <v>ГКО-24</v>
          </cell>
        </row>
        <row r="595">
          <cell r="A595" t="str">
            <v>KZ98K2004A12</v>
          </cell>
          <cell r="B595" t="str">
            <v>502/n</v>
          </cell>
          <cell r="C595">
            <v>36944</v>
          </cell>
          <cell r="D595">
            <v>37001</v>
          </cell>
          <cell r="E595">
            <v>56</v>
          </cell>
          <cell r="F595">
            <v>99.01</v>
          </cell>
          <cell r="G595">
            <v>99.01</v>
          </cell>
          <cell r="H595">
            <v>6.4993435006564697</v>
          </cell>
          <cell r="I595">
            <v>500000000</v>
          </cell>
          <cell r="J595">
            <v>5539856</v>
          </cell>
          <cell r="K595">
            <v>548074901.69000006</v>
          </cell>
          <cell r="L595">
            <v>4318499</v>
          </cell>
          <cell r="M595">
            <v>427574585.99000001</v>
          </cell>
          <cell r="N595">
            <v>109.614980338</v>
          </cell>
          <cell r="O595">
            <v>13</v>
          </cell>
          <cell r="P595">
            <v>100</v>
          </cell>
          <cell r="S595">
            <v>60</v>
          </cell>
          <cell r="T595" t="str">
            <v>Ноты-56</v>
          </cell>
        </row>
        <row r="596">
          <cell r="A596" t="str">
            <v>KZ53L2002A40</v>
          </cell>
          <cell r="B596" t="str">
            <v>28/36</v>
          </cell>
          <cell r="C596">
            <v>36945</v>
          </cell>
          <cell r="D596">
            <v>38037</v>
          </cell>
          <cell r="E596">
            <v>1092</v>
          </cell>
          <cell r="H596">
            <v>15</v>
          </cell>
          <cell r="I596">
            <v>600000000</v>
          </cell>
          <cell r="J596">
            <v>1248000</v>
          </cell>
          <cell r="K596">
            <v>1248000000</v>
          </cell>
          <cell r="L596">
            <v>600000</v>
          </cell>
          <cell r="M596">
            <v>600000000</v>
          </cell>
          <cell r="N596">
            <v>208</v>
          </cell>
          <cell r="O596">
            <v>12</v>
          </cell>
          <cell r="P596">
            <v>1000</v>
          </cell>
          <cell r="S596">
            <v>50</v>
          </cell>
          <cell r="T596" t="str">
            <v>ГКО-36</v>
          </cell>
        </row>
        <row r="597">
          <cell r="A597" t="str">
            <v>KZ52L2702A36</v>
          </cell>
          <cell r="B597" t="str">
            <v>35/24</v>
          </cell>
          <cell r="C597">
            <v>36948</v>
          </cell>
          <cell r="D597">
            <v>37679</v>
          </cell>
          <cell r="E597">
            <v>731</v>
          </cell>
          <cell r="H597">
            <v>13.5</v>
          </cell>
          <cell r="I597">
            <v>400000000</v>
          </cell>
          <cell r="J597">
            <v>1791000</v>
          </cell>
          <cell r="K597">
            <v>1791000000</v>
          </cell>
          <cell r="L597">
            <v>400000</v>
          </cell>
          <cell r="M597">
            <v>400000000</v>
          </cell>
          <cell r="N597">
            <v>447.75</v>
          </cell>
          <cell r="O597">
            <v>10</v>
          </cell>
          <cell r="P597">
            <v>1000</v>
          </cell>
          <cell r="S597">
            <v>50</v>
          </cell>
          <cell r="T597" t="str">
            <v>ГКО-24</v>
          </cell>
        </row>
        <row r="598">
          <cell r="A598" t="str">
            <v>KZ3CL2702A49</v>
          </cell>
          <cell r="B598" t="str">
            <v>2/36i</v>
          </cell>
          <cell r="C598">
            <v>36949</v>
          </cell>
          <cell r="D598">
            <v>38044</v>
          </cell>
          <cell r="E598">
            <v>1092</v>
          </cell>
          <cell r="H598">
            <v>7.6</v>
          </cell>
          <cell r="I598">
            <v>300000000</v>
          </cell>
          <cell r="J598">
            <v>1676536</v>
          </cell>
          <cell r="K598">
            <v>1676536000</v>
          </cell>
          <cell r="L598">
            <v>310000</v>
          </cell>
          <cell r="M598">
            <v>310000000</v>
          </cell>
          <cell r="N598">
            <v>558.84533333333297</v>
          </cell>
          <cell r="O598">
            <v>11</v>
          </cell>
          <cell r="P598">
            <v>1000</v>
          </cell>
          <cell r="S598">
            <v>50</v>
          </cell>
          <cell r="T598" t="str">
            <v>ГИКО-36</v>
          </cell>
        </row>
        <row r="599">
          <cell r="A599" t="str">
            <v>KZ97K1904A16</v>
          </cell>
          <cell r="B599" t="str">
            <v>503/n</v>
          </cell>
          <cell r="C599">
            <v>36950</v>
          </cell>
          <cell r="D599">
            <v>37000</v>
          </cell>
          <cell r="E599">
            <v>49</v>
          </cell>
          <cell r="F599">
            <v>99.14</v>
          </cell>
          <cell r="G599">
            <v>99.14</v>
          </cell>
          <cell r="H599">
            <v>6.4439897403383304</v>
          </cell>
          <cell r="I599">
            <v>500000000</v>
          </cell>
          <cell r="J599">
            <v>19126596</v>
          </cell>
          <cell r="K599">
            <v>1895833174.55</v>
          </cell>
          <cell r="L599">
            <v>15704487</v>
          </cell>
          <cell r="M599">
            <v>1556942841.1800001</v>
          </cell>
          <cell r="N599">
            <v>379.16663491000003</v>
          </cell>
          <cell r="O599">
            <v>10</v>
          </cell>
          <cell r="P599">
            <v>100</v>
          </cell>
          <cell r="S599">
            <v>60</v>
          </cell>
          <cell r="T599" t="str">
            <v>Ноты-49</v>
          </cell>
        </row>
        <row r="600">
          <cell r="A600" t="str">
            <v>KZ53L2702A43</v>
          </cell>
          <cell r="B600" t="str">
            <v>29/36</v>
          </cell>
          <cell r="C600">
            <v>36952</v>
          </cell>
          <cell r="D600">
            <v>38044</v>
          </cell>
          <cell r="E600">
            <v>1092</v>
          </cell>
          <cell r="H600">
            <v>14.7</v>
          </cell>
          <cell r="I600">
            <v>500000000</v>
          </cell>
          <cell r="J600">
            <v>1572364</v>
          </cell>
          <cell r="K600">
            <v>1572364000</v>
          </cell>
          <cell r="L600">
            <v>500000</v>
          </cell>
          <cell r="M600">
            <v>500000000</v>
          </cell>
          <cell r="N600">
            <v>314.47280000000001</v>
          </cell>
          <cell r="O600">
            <v>9</v>
          </cell>
          <cell r="P600">
            <v>1000</v>
          </cell>
          <cell r="S600">
            <v>50</v>
          </cell>
          <cell r="T600" t="str">
            <v>ГКО-36</v>
          </cell>
        </row>
        <row r="601">
          <cell r="A601" t="str">
            <v>KZ9AK1105A17</v>
          </cell>
          <cell r="B601" t="str">
            <v>504/n</v>
          </cell>
          <cell r="C601">
            <v>36952</v>
          </cell>
          <cell r="D601">
            <v>37022</v>
          </cell>
          <cell r="E601">
            <v>70</v>
          </cell>
          <cell r="F601">
            <v>98.73</v>
          </cell>
          <cell r="G601">
            <v>98.73</v>
          </cell>
          <cell r="H601">
            <v>6.6889496606907501</v>
          </cell>
          <cell r="I601">
            <v>500000000</v>
          </cell>
          <cell r="J601">
            <v>30802003</v>
          </cell>
          <cell r="K601">
            <v>3040663237.3699999</v>
          </cell>
          <cell r="L601">
            <v>26675003</v>
          </cell>
          <cell r="M601">
            <v>2633623046.1900001</v>
          </cell>
          <cell r="N601">
            <v>608.13264747400001</v>
          </cell>
          <cell r="O601">
            <v>10</v>
          </cell>
          <cell r="P601">
            <v>100</v>
          </cell>
          <cell r="S601">
            <v>60</v>
          </cell>
          <cell r="T601" t="str">
            <v>Ноты-70</v>
          </cell>
        </row>
        <row r="602">
          <cell r="A602" t="str">
            <v>KZ52L0503A31</v>
          </cell>
          <cell r="B602" t="str">
            <v>36/24</v>
          </cell>
          <cell r="C602">
            <v>36955</v>
          </cell>
          <cell r="D602">
            <v>37685</v>
          </cell>
          <cell r="E602">
            <v>730</v>
          </cell>
          <cell r="H602">
            <v>12.99</v>
          </cell>
          <cell r="I602">
            <v>300000000</v>
          </cell>
          <cell r="J602">
            <v>1414369</v>
          </cell>
          <cell r="K602">
            <v>1414369000</v>
          </cell>
          <cell r="L602">
            <v>300000</v>
          </cell>
          <cell r="M602">
            <v>300000000</v>
          </cell>
          <cell r="N602">
            <v>471.45633333333302</v>
          </cell>
          <cell r="O602">
            <v>12</v>
          </cell>
          <cell r="P602">
            <v>1000</v>
          </cell>
          <cell r="S602">
            <v>50</v>
          </cell>
          <cell r="T602" t="str">
            <v>ГКО-24</v>
          </cell>
        </row>
        <row r="603">
          <cell r="A603" t="str">
            <v>KZ53L0303A40</v>
          </cell>
          <cell r="B603" t="str">
            <v>30/36</v>
          </cell>
          <cell r="C603">
            <v>36956</v>
          </cell>
          <cell r="D603">
            <v>38049</v>
          </cell>
          <cell r="E603">
            <v>1093</v>
          </cell>
          <cell r="H603">
            <v>14.2</v>
          </cell>
          <cell r="I603">
            <v>400000000</v>
          </cell>
          <cell r="J603">
            <v>2015523</v>
          </cell>
          <cell r="K603">
            <v>2015523000</v>
          </cell>
          <cell r="L603">
            <v>323523</v>
          </cell>
          <cell r="M603">
            <v>323523000</v>
          </cell>
          <cell r="N603">
            <v>503.88074999999998</v>
          </cell>
          <cell r="O603">
            <v>13</v>
          </cell>
          <cell r="P603">
            <v>1000</v>
          </cell>
          <cell r="S603">
            <v>50</v>
          </cell>
          <cell r="T603" t="str">
            <v>ГКО-36</v>
          </cell>
        </row>
        <row r="604">
          <cell r="A604" t="str">
            <v>KZ98K0205A13</v>
          </cell>
          <cell r="B604" t="str">
            <v>505/n</v>
          </cell>
          <cell r="C604">
            <v>36956</v>
          </cell>
          <cell r="D604">
            <v>37013</v>
          </cell>
          <cell r="E604">
            <v>56</v>
          </cell>
          <cell r="F604">
            <v>99.01</v>
          </cell>
          <cell r="G604">
            <v>99.01</v>
          </cell>
          <cell r="H604">
            <v>6.4993435006564697</v>
          </cell>
          <cell r="I604">
            <v>500000000</v>
          </cell>
          <cell r="J604">
            <v>35555864</v>
          </cell>
          <cell r="K604">
            <v>3520159336.8200002</v>
          </cell>
          <cell r="L604">
            <v>29704475</v>
          </cell>
          <cell r="M604">
            <v>2941040069.75</v>
          </cell>
          <cell r="N604">
            <v>704.03186736400005</v>
          </cell>
          <cell r="O604">
            <v>7</v>
          </cell>
          <cell r="P604">
            <v>100</v>
          </cell>
          <cell r="S604">
            <v>60</v>
          </cell>
          <cell r="T604" t="str">
            <v>Ноты-56</v>
          </cell>
        </row>
        <row r="605">
          <cell r="A605" t="str">
            <v>KZ9AK1605A12</v>
          </cell>
          <cell r="B605" t="str">
            <v>506/n</v>
          </cell>
          <cell r="C605">
            <v>36957</v>
          </cell>
          <cell r="D605">
            <v>37027</v>
          </cell>
          <cell r="E605">
            <v>70</v>
          </cell>
          <cell r="F605">
            <v>98.75</v>
          </cell>
          <cell r="G605">
            <v>98.75</v>
          </cell>
          <cell r="H605">
            <v>6.5822784810126604</v>
          </cell>
          <cell r="I605">
            <v>500000000</v>
          </cell>
          <cell r="J605">
            <v>14951550</v>
          </cell>
          <cell r="K605">
            <v>1475880062.5</v>
          </cell>
          <cell r="L605">
            <v>10171550</v>
          </cell>
          <cell r="M605">
            <v>1004440562.5</v>
          </cell>
          <cell r="N605">
            <v>295.17601250000001</v>
          </cell>
          <cell r="O605">
            <v>10</v>
          </cell>
          <cell r="P605">
            <v>100</v>
          </cell>
          <cell r="S605">
            <v>60</v>
          </cell>
          <cell r="T605" t="str">
            <v>Ноты-70</v>
          </cell>
        </row>
        <row r="606">
          <cell r="A606" t="str">
            <v>KZ52L1303A31</v>
          </cell>
          <cell r="B606" t="str">
            <v>37/24</v>
          </cell>
          <cell r="C606">
            <v>36962</v>
          </cell>
          <cell r="D606">
            <v>37693</v>
          </cell>
          <cell r="E606">
            <v>731</v>
          </cell>
          <cell r="H606">
            <v>11.99</v>
          </cell>
          <cell r="I606">
            <v>300000000</v>
          </cell>
          <cell r="J606">
            <v>1746000</v>
          </cell>
          <cell r="K606">
            <v>1746000000</v>
          </cell>
          <cell r="L606">
            <v>300000</v>
          </cell>
          <cell r="M606">
            <v>300000000</v>
          </cell>
          <cell r="N606">
            <v>582</v>
          </cell>
          <cell r="O606">
            <v>15</v>
          </cell>
          <cell r="P606">
            <v>1000</v>
          </cell>
          <cell r="S606">
            <v>50</v>
          </cell>
          <cell r="T606" t="str">
            <v>ГКО-24</v>
          </cell>
        </row>
        <row r="607">
          <cell r="A607" t="str">
            <v>KZ9AK2205A14</v>
          </cell>
          <cell r="B607" t="str">
            <v>507/n</v>
          </cell>
          <cell r="C607">
            <v>36962</v>
          </cell>
          <cell r="D607">
            <v>37033</v>
          </cell>
          <cell r="E607">
            <v>70</v>
          </cell>
          <cell r="F607">
            <v>98.77</v>
          </cell>
          <cell r="G607">
            <v>98.77</v>
          </cell>
          <cell r="H607">
            <v>6.4756505011643402</v>
          </cell>
          <cell r="I607">
            <v>500000000</v>
          </cell>
          <cell r="J607">
            <v>43855503</v>
          </cell>
          <cell r="K607">
            <v>4331310602.1800003</v>
          </cell>
          <cell r="L607">
            <v>36690093</v>
          </cell>
          <cell r="M607">
            <v>3623880485.6100001</v>
          </cell>
          <cell r="N607">
            <v>866.26212043600003</v>
          </cell>
          <cell r="O607">
            <v>9</v>
          </cell>
          <cell r="P607">
            <v>100</v>
          </cell>
          <cell r="S607">
            <v>60</v>
          </cell>
          <cell r="T607" t="str">
            <v>Ноты-70</v>
          </cell>
        </row>
        <row r="608">
          <cell r="A608" t="str">
            <v>KZ53L1103A40</v>
          </cell>
          <cell r="B608" t="str">
            <v>31/36</v>
          </cell>
          <cell r="C608">
            <v>36963</v>
          </cell>
          <cell r="D608">
            <v>38057</v>
          </cell>
          <cell r="E608">
            <v>1094</v>
          </cell>
          <cell r="H608">
            <v>12.99</v>
          </cell>
          <cell r="I608">
            <v>400000000</v>
          </cell>
          <cell r="J608">
            <v>2080533</v>
          </cell>
          <cell r="K608">
            <v>2080533000</v>
          </cell>
          <cell r="L608">
            <v>400000</v>
          </cell>
          <cell r="M608">
            <v>400000000</v>
          </cell>
          <cell r="N608">
            <v>520.13324999999998</v>
          </cell>
          <cell r="O608">
            <v>14</v>
          </cell>
          <cell r="P608">
            <v>1000</v>
          </cell>
          <cell r="S608">
            <v>50</v>
          </cell>
          <cell r="T608" t="str">
            <v>ГКО-36</v>
          </cell>
        </row>
        <row r="609">
          <cell r="A609" t="str">
            <v>KZ99K1705A15</v>
          </cell>
          <cell r="B609" t="str">
            <v>508/n</v>
          </cell>
          <cell r="C609">
            <v>36964</v>
          </cell>
          <cell r="D609">
            <v>37028</v>
          </cell>
          <cell r="E609">
            <v>63</v>
          </cell>
          <cell r="F609">
            <v>98.92</v>
          </cell>
          <cell r="G609">
            <v>98.92</v>
          </cell>
          <cell r="H609">
            <v>6.3081277800242503</v>
          </cell>
          <cell r="I609">
            <v>500000000</v>
          </cell>
          <cell r="J609">
            <v>44395065</v>
          </cell>
          <cell r="K609">
            <v>4391096016.4700003</v>
          </cell>
          <cell r="L609">
            <v>31635951</v>
          </cell>
          <cell r="M609">
            <v>3129428272.9200001</v>
          </cell>
          <cell r="N609">
            <v>878.21920329399995</v>
          </cell>
          <cell r="O609">
            <v>11</v>
          </cell>
          <cell r="P609">
            <v>100</v>
          </cell>
          <cell r="S609">
            <v>60</v>
          </cell>
          <cell r="T609" t="str">
            <v>Ноты-63</v>
          </cell>
        </row>
        <row r="610">
          <cell r="A610" t="str">
            <v>KZ9BK0106A17</v>
          </cell>
          <cell r="B610" t="str">
            <v>509/n</v>
          </cell>
          <cell r="C610">
            <v>36966</v>
          </cell>
          <cell r="D610">
            <v>37043</v>
          </cell>
          <cell r="E610">
            <v>77</v>
          </cell>
          <cell r="F610">
            <v>98.68</v>
          </cell>
          <cell r="G610">
            <v>98.68</v>
          </cell>
          <cell r="H610">
            <v>6.3234698013781596</v>
          </cell>
          <cell r="I610">
            <v>500000000</v>
          </cell>
          <cell r="J610">
            <v>37890024</v>
          </cell>
          <cell r="K610">
            <v>3738358011.9400001</v>
          </cell>
          <cell r="L610">
            <v>33953024</v>
          </cell>
          <cell r="M610">
            <v>3350484423.3200002</v>
          </cell>
          <cell r="N610">
            <v>747.671602388</v>
          </cell>
          <cell r="O610">
            <v>11</v>
          </cell>
          <cell r="P610">
            <v>100</v>
          </cell>
          <cell r="S610">
            <v>60</v>
          </cell>
          <cell r="T610" t="str">
            <v>Ноты-77</v>
          </cell>
        </row>
        <row r="611">
          <cell r="A611" t="str">
            <v>KZ52L1903A35</v>
          </cell>
          <cell r="B611" t="str">
            <v>38/24</v>
          </cell>
          <cell r="C611">
            <v>36969</v>
          </cell>
          <cell r="D611">
            <v>37699</v>
          </cell>
          <cell r="E611">
            <v>730</v>
          </cell>
          <cell r="H611">
            <v>10.85</v>
          </cell>
          <cell r="I611">
            <v>300000000</v>
          </cell>
          <cell r="J611">
            <v>1544038</v>
          </cell>
          <cell r="K611">
            <v>1544038000</v>
          </cell>
          <cell r="L611">
            <v>300000</v>
          </cell>
          <cell r="M611">
            <v>300000000</v>
          </cell>
          <cell r="N611">
            <v>514.67933333333303</v>
          </cell>
          <cell r="O611">
            <v>12</v>
          </cell>
          <cell r="P611">
            <v>1000</v>
          </cell>
          <cell r="S611">
            <v>50</v>
          </cell>
          <cell r="T611" t="str">
            <v>ГКО-24</v>
          </cell>
        </row>
        <row r="612">
          <cell r="A612" t="str">
            <v>KZ53L1703A44</v>
          </cell>
          <cell r="B612" t="str">
            <v>32/36</v>
          </cell>
          <cell r="C612">
            <v>36970</v>
          </cell>
          <cell r="D612">
            <v>38063</v>
          </cell>
          <cell r="E612">
            <v>1093</v>
          </cell>
          <cell r="H612">
            <v>11.7</v>
          </cell>
          <cell r="I612">
            <v>400000000</v>
          </cell>
          <cell r="J612">
            <v>1094268</v>
          </cell>
          <cell r="K612">
            <v>1094268000</v>
          </cell>
          <cell r="L612">
            <v>335268</v>
          </cell>
          <cell r="M612">
            <v>335268000</v>
          </cell>
          <cell r="N612">
            <v>273.56700000000001</v>
          </cell>
          <cell r="O612">
            <v>10</v>
          </cell>
          <cell r="P612">
            <v>1000</v>
          </cell>
          <cell r="S612">
            <v>50</v>
          </cell>
          <cell r="T612" t="str">
            <v>ГКО-36</v>
          </cell>
        </row>
        <row r="613">
          <cell r="A613" t="str">
            <v>KZ9BK0606A12</v>
          </cell>
          <cell r="B613" t="str">
            <v>510/n</v>
          </cell>
          <cell r="C613">
            <v>36971</v>
          </cell>
          <cell r="D613">
            <v>37048</v>
          </cell>
          <cell r="E613">
            <v>77</v>
          </cell>
          <cell r="F613">
            <v>98.69</v>
          </cell>
          <cell r="G613">
            <v>98.69</v>
          </cell>
          <cell r="H613">
            <v>6.2749288405383403</v>
          </cell>
          <cell r="I613">
            <v>500000000</v>
          </cell>
          <cell r="J613">
            <v>18191099</v>
          </cell>
          <cell r="K613">
            <v>1794206607.96</v>
          </cell>
          <cell r="L613">
            <v>15530950</v>
          </cell>
          <cell r="M613">
            <v>1532749464.5</v>
          </cell>
          <cell r="N613">
            <v>358.84132159199999</v>
          </cell>
          <cell r="O613">
            <v>13</v>
          </cell>
          <cell r="P613">
            <v>100</v>
          </cell>
          <cell r="S613">
            <v>60</v>
          </cell>
          <cell r="T613" t="str">
            <v>Ноты-70</v>
          </cell>
        </row>
        <row r="614">
          <cell r="A614" t="str">
            <v>KZ53L2503A44</v>
          </cell>
          <cell r="B614" t="str">
            <v>33/36</v>
          </cell>
          <cell r="C614">
            <v>36976</v>
          </cell>
          <cell r="D614">
            <v>38071</v>
          </cell>
          <cell r="E614">
            <v>1095</v>
          </cell>
          <cell r="H614">
            <v>10.5</v>
          </cell>
          <cell r="I614">
            <v>400000000</v>
          </cell>
          <cell r="J614">
            <v>1387000</v>
          </cell>
          <cell r="K614">
            <v>1387000000</v>
          </cell>
          <cell r="L614">
            <v>955000</v>
          </cell>
          <cell r="M614">
            <v>955000000</v>
          </cell>
          <cell r="N614">
            <v>346.75</v>
          </cell>
          <cell r="O614">
            <v>13</v>
          </cell>
          <cell r="P614">
            <v>1000</v>
          </cell>
          <cell r="S614">
            <v>50</v>
          </cell>
          <cell r="T614" t="str">
            <v>ГКО-36</v>
          </cell>
        </row>
        <row r="615">
          <cell r="A615" t="str">
            <v>KZ9BK1206A14</v>
          </cell>
          <cell r="B615" t="str">
            <v>511/n</v>
          </cell>
          <cell r="C615">
            <v>36976</v>
          </cell>
          <cell r="D615">
            <v>37054</v>
          </cell>
          <cell r="E615">
            <v>77</v>
          </cell>
          <cell r="F615">
            <v>98.72</v>
          </cell>
          <cell r="G615">
            <v>98.71</v>
          </cell>
          <cell r="H615">
            <v>6.1293649624281796</v>
          </cell>
          <cell r="I615">
            <v>500000000</v>
          </cell>
          <cell r="J615">
            <v>19604514</v>
          </cell>
          <cell r="K615">
            <v>1934257096.23</v>
          </cell>
          <cell r="L615">
            <v>15101959</v>
          </cell>
          <cell r="M615">
            <v>1490865392.48</v>
          </cell>
          <cell r="N615">
            <v>386.85141924599998</v>
          </cell>
          <cell r="O615">
            <v>15</v>
          </cell>
          <cell r="P615">
            <v>100</v>
          </cell>
          <cell r="S615">
            <v>60</v>
          </cell>
          <cell r="T615" t="str">
            <v>Ноты-77</v>
          </cell>
        </row>
        <row r="616">
          <cell r="A616" t="str">
            <v>KZ43L2806A17</v>
          </cell>
          <cell r="B616" t="str">
            <v>280/3</v>
          </cell>
          <cell r="C616">
            <v>36977</v>
          </cell>
          <cell r="D616">
            <v>37070</v>
          </cell>
          <cell r="E616">
            <v>93</v>
          </cell>
          <cell r="F616">
            <v>98.65</v>
          </cell>
          <cell r="G616">
            <v>98.65</v>
          </cell>
          <cell r="H616">
            <v>5.4738976178408301</v>
          </cell>
          <cell r="I616">
            <v>100000000</v>
          </cell>
          <cell r="J616">
            <v>6271400</v>
          </cell>
          <cell r="K616">
            <v>617040690</v>
          </cell>
          <cell r="L616">
            <v>1013685</v>
          </cell>
          <cell r="M616">
            <v>100000025.25</v>
          </cell>
          <cell r="N616">
            <v>617.04069000000004</v>
          </cell>
          <cell r="O616">
            <v>10</v>
          </cell>
          <cell r="P616">
            <v>100</v>
          </cell>
          <cell r="S616">
            <v>50</v>
          </cell>
          <cell r="T616" t="str">
            <v>ГКО-3</v>
          </cell>
        </row>
        <row r="617">
          <cell r="A617" t="str">
            <v>KZ9CK2106A12</v>
          </cell>
          <cell r="B617" t="str">
            <v>512/n</v>
          </cell>
          <cell r="C617">
            <v>36978</v>
          </cell>
          <cell r="D617">
            <v>37063</v>
          </cell>
          <cell r="E617">
            <v>84</v>
          </cell>
          <cell r="F617">
            <v>98.76</v>
          </cell>
          <cell r="G617">
            <v>98.76</v>
          </cell>
          <cell r="H617">
            <v>5.4407992439584003</v>
          </cell>
          <cell r="I617">
            <v>500000000</v>
          </cell>
          <cell r="J617">
            <v>36606562</v>
          </cell>
          <cell r="K617">
            <v>3611176282.6199999</v>
          </cell>
          <cell r="L617">
            <v>28411274</v>
          </cell>
          <cell r="M617">
            <v>2805897420.2399998</v>
          </cell>
          <cell r="N617">
            <v>722.23525652399996</v>
          </cell>
          <cell r="O617">
            <v>7</v>
          </cell>
          <cell r="P617">
            <v>100</v>
          </cell>
          <cell r="S617">
            <v>60</v>
          </cell>
          <cell r="T617" t="str">
            <v>Ноты-84</v>
          </cell>
        </row>
        <row r="618">
          <cell r="A618" t="str">
            <v>KZ3GL2803A50</v>
          </cell>
          <cell r="B618" t="str">
            <v>1/48i</v>
          </cell>
          <cell r="C618">
            <v>36979</v>
          </cell>
          <cell r="D618">
            <v>38439</v>
          </cell>
          <cell r="E618">
            <v>1456</v>
          </cell>
          <cell r="H618">
            <v>7</v>
          </cell>
          <cell r="I618">
            <v>400000000</v>
          </cell>
          <cell r="J618">
            <v>1632500</v>
          </cell>
          <cell r="K618">
            <v>1632500000</v>
          </cell>
          <cell r="L618">
            <v>400000</v>
          </cell>
          <cell r="M618">
            <v>400000000</v>
          </cell>
          <cell r="N618">
            <v>408.125</v>
          </cell>
          <cell r="O618">
            <v>7</v>
          </cell>
          <cell r="P618">
            <v>1000</v>
          </cell>
          <cell r="S618">
            <v>50</v>
          </cell>
          <cell r="T618" t="str">
            <v>ГИКО-48</v>
          </cell>
        </row>
        <row r="619">
          <cell r="A619" t="str">
            <v>KZ97K1805A16</v>
          </cell>
          <cell r="B619" t="str">
            <v>513/n</v>
          </cell>
          <cell r="C619">
            <v>36980</v>
          </cell>
          <cell r="D619">
            <v>37029</v>
          </cell>
          <cell r="E619">
            <v>49</v>
          </cell>
          <cell r="F619">
            <v>99.29</v>
          </cell>
          <cell r="G619">
            <v>99.27</v>
          </cell>
          <cell r="H619">
            <v>5.3120009208235102</v>
          </cell>
          <cell r="I619">
            <v>500000000</v>
          </cell>
          <cell r="J619">
            <v>36946890</v>
          </cell>
          <cell r="K619">
            <v>3667514755.3600001</v>
          </cell>
          <cell r="L619">
            <v>33157486</v>
          </cell>
          <cell r="M619">
            <v>3292197759.5599999</v>
          </cell>
          <cell r="N619">
            <v>733.50295107199997</v>
          </cell>
          <cell r="O619">
            <v>14</v>
          </cell>
          <cell r="P619">
            <v>100</v>
          </cell>
          <cell r="S619">
            <v>60</v>
          </cell>
          <cell r="T619" t="str">
            <v>Ноты-49</v>
          </cell>
        </row>
        <row r="620">
          <cell r="A620" t="str">
            <v>KZ53L0504A47</v>
          </cell>
          <cell r="B620" t="str">
            <v>34/36</v>
          </cell>
          <cell r="C620">
            <v>36983</v>
          </cell>
          <cell r="D620">
            <v>38081</v>
          </cell>
          <cell r="E620">
            <v>1098</v>
          </cell>
          <cell r="H620">
            <v>10.199999999999999</v>
          </cell>
          <cell r="I620">
            <v>800000000</v>
          </cell>
          <cell r="J620">
            <v>1681000</v>
          </cell>
          <cell r="K620">
            <v>1681000000</v>
          </cell>
          <cell r="L620">
            <v>800000</v>
          </cell>
          <cell r="M620">
            <v>800000000</v>
          </cell>
          <cell r="N620">
            <v>210.125</v>
          </cell>
          <cell r="O620">
            <v>14</v>
          </cell>
          <cell r="P620">
            <v>1000</v>
          </cell>
          <cell r="S620">
            <v>50</v>
          </cell>
          <cell r="T620" t="str">
            <v>ГКО-36</v>
          </cell>
        </row>
        <row r="621">
          <cell r="A621" t="str">
            <v>KZ9CK2806A15</v>
          </cell>
          <cell r="B621" t="str">
            <v>514/n</v>
          </cell>
          <cell r="C621">
            <v>36985</v>
          </cell>
          <cell r="D621">
            <v>37070</v>
          </cell>
          <cell r="E621">
            <v>84</v>
          </cell>
          <cell r="F621">
            <v>98.76</v>
          </cell>
          <cell r="G621">
            <v>98.76</v>
          </cell>
          <cell r="H621">
            <v>5.4407992439584003</v>
          </cell>
          <cell r="I621">
            <v>500000000</v>
          </cell>
          <cell r="J621">
            <v>27651057</v>
          </cell>
          <cell r="K621">
            <v>2729751272.3200002</v>
          </cell>
          <cell r="L621">
            <v>20391057</v>
          </cell>
          <cell r="M621">
            <v>2013820792.3199999</v>
          </cell>
          <cell r="N621">
            <v>545.95025446399995</v>
          </cell>
          <cell r="O621">
            <v>10</v>
          </cell>
          <cell r="P621">
            <v>100</v>
          </cell>
          <cell r="S621">
            <v>60</v>
          </cell>
          <cell r="T621" t="str">
            <v>Ноты-84</v>
          </cell>
        </row>
        <row r="622">
          <cell r="A622" t="str">
            <v>KZ9AK1506A12</v>
          </cell>
          <cell r="B622" t="str">
            <v>515/n</v>
          </cell>
          <cell r="C622">
            <v>36986</v>
          </cell>
          <cell r="D622">
            <v>37057</v>
          </cell>
          <cell r="E622">
            <v>70</v>
          </cell>
          <cell r="F622">
            <v>98.97</v>
          </cell>
          <cell r="G622">
            <v>98.97</v>
          </cell>
          <cell r="H622">
            <v>5.4117409315954399</v>
          </cell>
          <cell r="I622">
            <v>500000000</v>
          </cell>
          <cell r="J622">
            <v>27967854</v>
          </cell>
          <cell r="K622">
            <v>2766341148.98</v>
          </cell>
          <cell r="L622">
            <v>19964708</v>
          </cell>
          <cell r="M622">
            <v>1975909692.76</v>
          </cell>
          <cell r="N622">
            <v>553.26822979600001</v>
          </cell>
          <cell r="O622">
            <v>11</v>
          </cell>
          <cell r="P622">
            <v>100</v>
          </cell>
          <cell r="S622">
            <v>60</v>
          </cell>
          <cell r="T622" t="str">
            <v>Ноты-70</v>
          </cell>
        </row>
        <row r="623">
          <cell r="A623" t="str">
            <v>KZ52L1104A32</v>
          </cell>
          <cell r="B623" t="str">
            <v>39/24</v>
          </cell>
          <cell r="C623">
            <v>36990</v>
          </cell>
          <cell r="D623">
            <v>37722</v>
          </cell>
          <cell r="E623">
            <v>732</v>
          </cell>
          <cell r="H623">
            <v>10</v>
          </cell>
          <cell r="I623">
            <v>800000000</v>
          </cell>
          <cell r="J623">
            <v>2081000</v>
          </cell>
          <cell r="K623">
            <v>2081000000</v>
          </cell>
          <cell r="L623">
            <v>751000</v>
          </cell>
          <cell r="M623">
            <v>751000000</v>
          </cell>
          <cell r="N623">
            <v>260.125</v>
          </cell>
          <cell r="O623">
            <v>11</v>
          </cell>
          <cell r="P623">
            <v>1000</v>
          </cell>
          <cell r="S623">
            <v>50</v>
          </cell>
          <cell r="T623" t="str">
            <v>ГКО-24</v>
          </cell>
        </row>
        <row r="624">
          <cell r="A624" t="str">
            <v>KZ99K1306A18</v>
          </cell>
          <cell r="B624" t="str">
            <v>516/n</v>
          </cell>
          <cell r="C624">
            <v>36991</v>
          </cell>
          <cell r="D624">
            <v>37055</v>
          </cell>
          <cell r="E624">
            <v>63</v>
          </cell>
          <cell r="F624">
            <v>99.07</v>
          </cell>
          <cell r="G624">
            <v>99.07</v>
          </cell>
          <cell r="H624">
            <v>5.4237744355843098</v>
          </cell>
          <cell r="I624">
            <v>500000000</v>
          </cell>
          <cell r="J624">
            <v>6084030</v>
          </cell>
          <cell r="K624">
            <v>601629265.5</v>
          </cell>
          <cell r="L624">
            <v>1674030</v>
          </cell>
          <cell r="M624">
            <v>165846152.09999999</v>
          </cell>
          <cell r="N624">
            <v>120.3258531</v>
          </cell>
          <cell r="O624">
            <v>8</v>
          </cell>
          <cell r="P624">
            <v>100</v>
          </cell>
          <cell r="S624">
            <v>60</v>
          </cell>
          <cell r="T624" t="str">
            <v>Ноты-63</v>
          </cell>
        </row>
        <row r="625">
          <cell r="A625" t="str">
            <v>KZ53L1204A48</v>
          </cell>
          <cell r="B625" t="str">
            <v>35/36</v>
          </cell>
          <cell r="C625">
            <v>36992</v>
          </cell>
          <cell r="D625">
            <v>38089</v>
          </cell>
          <cell r="E625">
            <v>1097</v>
          </cell>
          <cell r="H625">
            <v>9.99</v>
          </cell>
          <cell r="I625">
            <v>800000000</v>
          </cell>
          <cell r="J625">
            <v>1562400</v>
          </cell>
          <cell r="K625">
            <v>1562400000</v>
          </cell>
          <cell r="L625">
            <v>872400</v>
          </cell>
          <cell r="M625">
            <v>872400000</v>
          </cell>
          <cell r="N625">
            <v>195.3</v>
          </cell>
          <cell r="O625">
            <v>11</v>
          </cell>
          <cell r="P625">
            <v>1000</v>
          </cell>
          <cell r="S625">
            <v>50</v>
          </cell>
          <cell r="T625" t="str">
            <v>ГКО-36</v>
          </cell>
        </row>
        <row r="626">
          <cell r="A626" t="str">
            <v>KZ9CK0607A10</v>
          </cell>
          <cell r="B626" t="str">
            <v>517/n</v>
          </cell>
          <cell r="C626">
            <v>36993</v>
          </cell>
          <cell r="D626">
            <v>37078</v>
          </cell>
          <cell r="E626">
            <v>84</v>
          </cell>
          <cell r="F626">
            <v>98.76</v>
          </cell>
          <cell r="G626">
            <v>98.76</v>
          </cell>
          <cell r="H626">
            <v>5.4407992439584003</v>
          </cell>
          <cell r="I626">
            <v>500000000</v>
          </cell>
          <cell r="J626">
            <v>21043115</v>
          </cell>
          <cell r="K626">
            <v>2074930039.4000001</v>
          </cell>
          <cell r="L626">
            <v>15878115</v>
          </cell>
          <cell r="M626">
            <v>1568122637.4000001</v>
          </cell>
          <cell r="N626">
            <v>414.98600787999999</v>
          </cell>
          <cell r="O626">
            <v>11</v>
          </cell>
          <cell r="P626">
            <v>100</v>
          </cell>
          <cell r="S626">
            <v>60</v>
          </cell>
          <cell r="T626" t="str">
            <v>Ноты-84</v>
          </cell>
        </row>
        <row r="627">
          <cell r="A627" t="str">
            <v>KZ43L1907A17</v>
          </cell>
          <cell r="B627" t="str">
            <v>281/3</v>
          </cell>
          <cell r="C627">
            <v>36997</v>
          </cell>
          <cell r="D627">
            <v>37091</v>
          </cell>
          <cell r="E627">
            <v>94</v>
          </cell>
          <cell r="F627">
            <v>98.69</v>
          </cell>
          <cell r="G627">
            <v>98.69</v>
          </cell>
          <cell r="H627">
            <v>5.3241418627982702</v>
          </cell>
          <cell r="I627">
            <v>100000000</v>
          </cell>
          <cell r="J627">
            <v>4990763</v>
          </cell>
          <cell r="K627">
            <v>492282208.47000003</v>
          </cell>
          <cell r="L627">
            <v>557400</v>
          </cell>
          <cell r="M627">
            <v>55009814</v>
          </cell>
          <cell r="N627">
            <v>492.28220847</v>
          </cell>
          <cell r="O627">
            <v>7</v>
          </cell>
          <cell r="P627">
            <v>100</v>
          </cell>
          <cell r="S627">
            <v>50</v>
          </cell>
          <cell r="T627" t="str">
            <v>ГКО-3</v>
          </cell>
        </row>
        <row r="628">
          <cell r="A628" t="str">
            <v>KZ9AK2806A17</v>
          </cell>
          <cell r="B628" t="str">
            <v>518/n</v>
          </cell>
          <cell r="C628">
            <v>36999</v>
          </cell>
          <cell r="D628">
            <v>37070</v>
          </cell>
          <cell r="E628">
            <v>70</v>
          </cell>
          <cell r="F628">
            <v>98.99</v>
          </cell>
          <cell r="G628">
            <v>98.99</v>
          </cell>
          <cell r="H628">
            <v>5.3055864228710199</v>
          </cell>
          <cell r="I628">
            <v>500000000</v>
          </cell>
          <cell r="J628">
            <v>9111022</v>
          </cell>
          <cell r="K628">
            <v>900304088.60000002</v>
          </cell>
          <cell r="L628">
            <v>1025100</v>
          </cell>
          <cell r="M628">
            <v>101474649</v>
          </cell>
          <cell r="N628">
            <v>180.06081771999999</v>
          </cell>
          <cell r="O628">
            <v>10</v>
          </cell>
          <cell r="P628">
            <v>100</v>
          </cell>
          <cell r="S628">
            <v>60</v>
          </cell>
          <cell r="T628" t="str">
            <v>Ноты-70</v>
          </cell>
        </row>
        <row r="629">
          <cell r="A629" t="str">
            <v>KZ54L1904A57</v>
          </cell>
          <cell r="B629" t="str">
            <v>1/48</v>
          </cell>
          <cell r="C629">
            <v>37000</v>
          </cell>
          <cell r="D629">
            <v>38461</v>
          </cell>
          <cell r="E629">
            <v>1461</v>
          </cell>
          <cell r="H629">
            <v>12</v>
          </cell>
          <cell r="I629">
            <v>800000000</v>
          </cell>
          <cell r="J629">
            <v>1408716</v>
          </cell>
          <cell r="K629">
            <v>1408716000</v>
          </cell>
          <cell r="L629">
            <v>612716</v>
          </cell>
          <cell r="M629">
            <v>612716000</v>
          </cell>
          <cell r="N629">
            <v>176.08949999999999</v>
          </cell>
          <cell r="O629">
            <v>8</v>
          </cell>
          <cell r="P629">
            <v>1000</v>
          </cell>
          <cell r="S629">
            <v>50</v>
          </cell>
          <cell r="T629" t="str">
            <v>ГКО-48</v>
          </cell>
        </row>
        <row r="630">
          <cell r="A630" t="str">
            <v>KZ9CK1307A11</v>
          </cell>
          <cell r="B630" t="str">
            <v>519/n</v>
          </cell>
          <cell r="C630">
            <v>37001</v>
          </cell>
          <cell r="D630">
            <v>37085</v>
          </cell>
          <cell r="E630">
            <v>84</v>
          </cell>
          <cell r="I630">
            <v>500000000</v>
          </cell>
          <cell r="P630">
            <v>100</v>
          </cell>
          <cell r="S630">
            <v>60</v>
          </cell>
          <cell r="T630" t="str">
            <v>Ноты-84</v>
          </cell>
        </row>
        <row r="631">
          <cell r="A631" t="str">
            <v>KZ53L2604A42</v>
          </cell>
          <cell r="B631" t="str">
            <v>36/36</v>
          </cell>
          <cell r="C631">
            <v>37004</v>
          </cell>
          <cell r="D631">
            <v>38103</v>
          </cell>
          <cell r="E631">
            <v>1097</v>
          </cell>
          <cell r="H631">
            <v>9</v>
          </cell>
          <cell r="I631">
            <v>800000000</v>
          </cell>
          <cell r="J631">
            <v>1312000</v>
          </cell>
          <cell r="K631">
            <v>1312000000</v>
          </cell>
          <cell r="L631">
            <v>401000</v>
          </cell>
          <cell r="M631">
            <v>401000000</v>
          </cell>
          <cell r="N631">
            <v>164</v>
          </cell>
          <cell r="O631">
            <v>8</v>
          </cell>
          <cell r="P631">
            <v>1000</v>
          </cell>
          <cell r="S631">
            <v>50</v>
          </cell>
          <cell r="T631" t="str">
            <v>ГКО-36</v>
          </cell>
        </row>
        <row r="632">
          <cell r="A632" t="str">
            <v>KZ9BK1207A13</v>
          </cell>
          <cell r="B632" t="str">
            <v>520/n</v>
          </cell>
          <cell r="C632">
            <v>37006</v>
          </cell>
          <cell r="D632">
            <v>37084</v>
          </cell>
          <cell r="E632">
            <v>77</v>
          </cell>
          <cell r="F632">
            <v>98.87</v>
          </cell>
          <cell r="G632">
            <v>98.87</v>
          </cell>
          <cell r="H632">
            <v>5.4028706198221501</v>
          </cell>
          <cell r="I632">
            <v>500000000</v>
          </cell>
          <cell r="J632">
            <v>8139179</v>
          </cell>
          <cell r="K632">
            <v>803113310.37</v>
          </cell>
          <cell r="L632">
            <v>324270</v>
          </cell>
          <cell r="M632">
            <v>32060575.899999999</v>
          </cell>
          <cell r="N632">
            <v>160.622662074</v>
          </cell>
          <cell r="O632">
            <v>8</v>
          </cell>
          <cell r="P632">
            <v>100</v>
          </cell>
          <cell r="S632">
            <v>60</v>
          </cell>
          <cell r="T632" t="str">
            <v>Ноты-77</v>
          </cell>
        </row>
        <row r="633">
          <cell r="A633" t="str">
            <v>KZ3GL2704A50</v>
          </cell>
          <cell r="B633" t="str">
            <v>2/48i</v>
          </cell>
          <cell r="C633">
            <v>37008</v>
          </cell>
          <cell r="D633">
            <v>38469</v>
          </cell>
          <cell r="E633">
            <v>1460</v>
          </cell>
          <cell r="H633">
            <v>4</v>
          </cell>
          <cell r="I633">
            <v>400000000</v>
          </cell>
          <cell r="J633">
            <v>2421000</v>
          </cell>
          <cell r="K633">
            <v>2421000000</v>
          </cell>
          <cell r="L633">
            <v>350000</v>
          </cell>
          <cell r="M633">
            <v>350000000</v>
          </cell>
          <cell r="N633">
            <v>605.25</v>
          </cell>
          <cell r="O633">
            <v>14</v>
          </cell>
          <cell r="P633">
            <v>1000</v>
          </cell>
          <cell r="S633">
            <v>50</v>
          </cell>
          <cell r="T633" t="str">
            <v>ГИКО-48</v>
          </cell>
        </row>
        <row r="634">
          <cell r="A634" t="str">
            <v>KZ9CK2007A12</v>
          </cell>
          <cell r="B634" t="str">
            <v>521/n</v>
          </cell>
          <cell r="C634">
            <v>37008</v>
          </cell>
          <cell r="D634">
            <v>37092</v>
          </cell>
          <cell r="E634">
            <v>84</v>
          </cell>
          <cell r="F634">
            <v>98.76</v>
          </cell>
          <cell r="G634">
            <v>98.76</v>
          </cell>
          <cell r="H634">
            <v>5.4407992439584003</v>
          </cell>
          <cell r="I634">
            <v>500000000</v>
          </cell>
          <cell r="J634">
            <v>5903100</v>
          </cell>
          <cell r="K634">
            <v>582053337</v>
          </cell>
          <cell r="L634">
            <v>3038100</v>
          </cell>
          <cell r="M634">
            <v>300042757</v>
          </cell>
          <cell r="N634">
            <v>116.41066739999999</v>
          </cell>
          <cell r="O634">
            <v>8</v>
          </cell>
          <cell r="P634">
            <v>100</v>
          </cell>
          <cell r="S634">
            <v>60</v>
          </cell>
          <cell r="T634" t="str">
            <v>Ноты-84</v>
          </cell>
        </row>
        <row r="635">
          <cell r="A635" t="str">
            <v>KZ9CK2607A16</v>
          </cell>
          <cell r="B635" t="str">
            <v>522/n</v>
          </cell>
          <cell r="C635">
            <v>37013</v>
          </cell>
          <cell r="D635">
            <v>37098</v>
          </cell>
          <cell r="E635">
            <v>84</v>
          </cell>
          <cell r="F635">
            <v>98.76</v>
          </cell>
          <cell r="G635">
            <v>98.76</v>
          </cell>
          <cell r="H635">
            <v>5.4407992439584003</v>
          </cell>
          <cell r="I635">
            <v>500000000</v>
          </cell>
          <cell r="J635">
            <v>11048257</v>
          </cell>
          <cell r="K635">
            <v>1088721446.3699999</v>
          </cell>
          <cell r="L635">
            <v>4670100</v>
          </cell>
          <cell r="M635">
            <v>461219076</v>
          </cell>
          <cell r="N635">
            <v>217.74428927400001</v>
          </cell>
          <cell r="O635">
            <v>12</v>
          </cell>
          <cell r="P635">
            <v>100</v>
          </cell>
          <cell r="S635">
            <v>60</v>
          </cell>
          <cell r="T635" t="str">
            <v>Ноты-84</v>
          </cell>
        </row>
        <row r="636">
          <cell r="A636" t="str">
            <v>KZ53L0305A48</v>
          </cell>
          <cell r="B636" t="str">
            <v>37/36</v>
          </cell>
          <cell r="C636">
            <v>37014</v>
          </cell>
          <cell r="D636">
            <v>38110</v>
          </cell>
          <cell r="E636">
            <v>1096</v>
          </cell>
          <cell r="H636">
            <v>8</v>
          </cell>
          <cell r="I636">
            <v>800000000</v>
          </cell>
          <cell r="J636">
            <v>751230</v>
          </cell>
          <cell r="K636">
            <v>751230000</v>
          </cell>
          <cell r="L636">
            <v>210230</v>
          </cell>
          <cell r="M636">
            <v>210230000</v>
          </cell>
          <cell r="N636">
            <v>93.903750000000002</v>
          </cell>
          <cell r="O636">
            <v>10</v>
          </cell>
          <cell r="P636">
            <v>1000</v>
          </cell>
          <cell r="S636">
            <v>50</v>
          </cell>
          <cell r="T636" t="str">
            <v>ГКО-36</v>
          </cell>
        </row>
        <row r="637">
          <cell r="A637" t="str">
            <v>KZ55L0805A66</v>
          </cell>
          <cell r="B637" t="str">
            <v>1/60</v>
          </cell>
          <cell r="C637">
            <v>37018</v>
          </cell>
          <cell r="D637">
            <v>38845</v>
          </cell>
          <cell r="E637">
            <v>1826</v>
          </cell>
          <cell r="H637">
            <v>8.1999999999999993</v>
          </cell>
          <cell r="I637">
            <v>300000000</v>
          </cell>
          <cell r="J637">
            <v>841100</v>
          </cell>
          <cell r="K637">
            <v>841100000</v>
          </cell>
          <cell r="L637">
            <v>50100</v>
          </cell>
          <cell r="M637">
            <v>50100000</v>
          </cell>
          <cell r="N637">
            <v>280.36666666666702</v>
          </cell>
          <cell r="O637">
            <v>7</v>
          </cell>
          <cell r="P637">
            <v>1000</v>
          </cell>
          <cell r="S637">
            <v>50</v>
          </cell>
          <cell r="T637" t="str">
            <v>ГКО-60</v>
          </cell>
        </row>
        <row r="638">
          <cell r="A638" t="str">
            <v>KZ9CK3107A19</v>
          </cell>
          <cell r="B638" t="str">
            <v>523/n</v>
          </cell>
          <cell r="C638">
            <v>37018</v>
          </cell>
          <cell r="D638">
            <v>37103</v>
          </cell>
          <cell r="E638">
            <v>84</v>
          </cell>
          <cell r="F638">
            <v>98.75</v>
          </cell>
          <cell r="G638">
            <v>98.75</v>
          </cell>
          <cell r="H638">
            <v>5.4852320675105499</v>
          </cell>
          <cell r="I638">
            <v>500000000</v>
          </cell>
          <cell r="J638">
            <v>4520239</v>
          </cell>
          <cell r="K638">
            <v>444474885.56999999</v>
          </cell>
          <cell r="L638">
            <v>500100</v>
          </cell>
          <cell r="M638">
            <v>49384876</v>
          </cell>
          <cell r="N638">
            <v>88.894977114</v>
          </cell>
          <cell r="O638">
            <v>11</v>
          </cell>
          <cell r="P638">
            <v>100</v>
          </cell>
          <cell r="S638">
            <v>60</v>
          </cell>
          <cell r="T638" t="str">
            <v>Ноты-84</v>
          </cell>
        </row>
        <row r="639">
          <cell r="A639" t="str">
            <v>KZ4CL1005A28</v>
          </cell>
          <cell r="B639" t="str">
            <v>72/12</v>
          </cell>
          <cell r="C639">
            <v>37021</v>
          </cell>
          <cell r="D639">
            <v>37386</v>
          </cell>
          <cell r="E639">
            <v>365</v>
          </cell>
          <cell r="F639">
            <v>93.2</v>
          </cell>
          <cell r="G639">
            <v>93.2</v>
          </cell>
          <cell r="H639">
            <v>7.2961373390557904</v>
          </cell>
          <cell r="I639">
            <v>250000000</v>
          </cell>
          <cell r="J639">
            <v>10670100</v>
          </cell>
          <cell r="K639">
            <v>976548493</v>
          </cell>
          <cell r="L639">
            <v>1491302</v>
          </cell>
          <cell r="M639">
            <v>138989519.40000001</v>
          </cell>
          <cell r="N639">
            <v>390.61939719999998</v>
          </cell>
          <cell r="O639">
            <v>12</v>
          </cell>
          <cell r="P639">
            <v>100</v>
          </cell>
          <cell r="S639">
            <v>50</v>
          </cell>
          <cell r="T639" t="str">
            <v>ГКО-12</v>
          </cell>
        </row>
        <row r="640">
          <cell r="A640" t="str">
            <v>KZ9BK2707A16</v>
          </cell>
          <cell r="B640" t="str">
            <v>524/n</v>
          </cell>
          <cell r="C640">
            <v>37022</v>
          </cell>
          <cell r="D640">
            <v>37099</v>
          </cell>
          <cell r="E640">
            <v>77</v>
          </cell>
          <cell r="F640">
            <v>98.87</v>
          </cell>
          <cell r="G640">
            <v>98.87</v>
          </cell>
          <cell r="H640">
            <v>5.4028706198221501</v>
          </cell>
          <cell r="I640">
            <v>500000000</v>
          </cell>
          <cell r="J640">
            <v>17108811</v>
          </cell>
          <cell r="K640">
            <v>1691201005.5699999</v>
          </cell>
          <cell r="L640">
            <v>15088811</v>
          </cell>
          <cell r="M640">
            <v>1491830743.5699999</v>
          </cell>
          <cell r="N640">
            <v>338.240201114</v>
          </cell>
          <cell r="O640">
            <v>8</v>
          </cell>
          <cell r="P640">
            <v>100</v>
          </cell>
          <cell r="S640">
            <v>60</v>
          </cell>
          <cell r="T640" t="str">
            <v>Ноты-77</v>
          </cell>
        </row>
        <row r="641">
          <cell r="A641" t="str">
            <v>KZ43L1708A18</v>
          </cell>
          <cell r="B641" t="str">
            <v>282/3</v>
          </cell>
          <cell r="C641">
            <v>37025</v>
          </cell>
          <cell r="D641">
            <v>37120</v>
          </cell>
          <cell r="E641">
            <v>95</v>
          </cell>
          <cell r="F641">
            <v>98.75</v>
          </cell>
          <cell r="G641">
            <v>98.75</v>
          </cell>
          <cell r="H641">
            <v>5.0772012797329298</v>
          </cell>
          <cell r="I641">
            <v>100000000</v>
          </cell>
          <cell r="J641">
            <v>7110100</v>
          </cell>
          <cell r="K641">
            <v>700719871</v>
          </cell>
          <cell r="L641">
            <v>1006329</v>
          </cell>
          <cell r="M641">
            <v>99374988.75</v>
          </cell>
          <cell r="N641">
            <v>700.71987100000001</v>
          </cell>
          <cell r="O641">
            <v>9</v>
          </cell>
          <cell r="P641">
            <v>100</v>
          </cell>
          <cell r="S641">
            <v>50</v>
          </cell>
          <cell r="T641" t="str">
            <v>ГКО-3</v>
          </cell>
        </row>
        <row r="642">
          <cell r="A642" t="str">
            <v>KZ98K1107A10</v>
          </cell>
          <cell r="B642" t="str">
            <v>525/n</v>
          </cell>
          <cell r="C642">
            <v>37026</v>
          </cell>
          <cell r="D642">
            <v>37083</v>
          </cell>
          <cell r="E642">
            <v>56</v>
          </cell>
          <cell r="F642">
            <v>99.18</v>
          </cell>
          <cell r="G642">
            <v>99.18</v>
          </cell>
          <cell r="H642">
            <v>5.3740673522887201</v>
          </cell>
          <cell r="I642">
            <v>500000000</v>
          </cell>
          <cell r="J642">
            <v>5372100</v>
          </cell>
          <cell r="K642">
            <v>532046604</v>
          </cell>
          <cell r="L642">
            <v>2252100</v>
          </cell>
          <cell r="M642">
            <v>223363284</v>
          </cell>
          <cell r="N642">
            <v>106.4093208</v>
          </cell>
          <cell r="O642">
            <v>9</v>
          </cell>
          <cell r="P642">
            <v>100</v>
          </cell>
          <cell r="S642">
            <v>60</v>
          </cell>
          <cell r="T642" t="str">
            <v>Ноты-56</v>
          </cell>
        </row>
        <row r="643">
          <cell r="A643" t="str">
            <v>KZ54L1705A58</v>
          </cell>
          <cell r="B643" t="str">
            <v>2/48</v>
          </cell>
          <cell r="C643">
            <v>37027</v>
          </cell>
          <cell r="D643">
            <v>38489</v>
          </cell>
          <cell r="E643">
            <v>1461</v>
          </cell>
          <cell r="H643">
            <v>10</v>
          </cell>
          <cell r="I643">
            <v>400000000</v>
          </cell>
          <cell r="J643">
            <v>293758</v>
          </cell>
          <cell r="K643">
            <v>293758000</v>
          </cell>
          <cell r="L643">
            <v>112758</v>
          </cell>
          <cell r="M643">
            <v>112758000</v>
          </cell>
          <cell r="N643">
            <v>73.439499999999995</v>
          </cell>
          <cell r="O643">
            <v>7</v>
          </cell>
          <cell r="P643">
            <v>1000</v>
          </cell>
          <cell r="S643">
            <v>50</v>
          </cell>
          <cell r="T643" t="str">
            <v>ГКО-48</v>
          </cell>
        </row>
        <row r="644">
          <cell r="A644" t="str">
            <v>KZ9CK1008A13</v>
          </cell>
          <cell r="B644" t="str">
            <v>526/n</v>
          </cell>
          <cell r="C644">
            <v>37028</v>
          </cell>
          <cell r="D644">
            <v>37113</v>
          </cell>
          <cell r="E644">
            <v>84</v>
          </cell>
          <cell r="F644">
            <v>98.75</v>
          </cell>
          <cell r="G644">
            <v>98.75</v>
          </cell>
          <cell r="H644">
            <v>5.4852320675105499</v>
          </cell>
          <cell r="I644">
            <v>500000000</v>
          </cell>
          <cell r="J644">
            <v>23265963</v>
          </cell>
          <cell r="K644">
            <v>2289640876.25</v>
          </cell>
          <cell r="L644">
            <v>9569463</v>
          </cell>
          <cell r="M644">
            <v>944984471.25</v>
          </cell>
          <cell r="N644">
            <v>457.92817524999998</v>
          </cell>
          <cell r="O644">
            <v>7</v>
          </cell>
          <cell r="P644">
            <v>100</v>
          </cell>
          <cell r="S644">
            <v>60</v>
          </cell>
          <cell r="T644" t="str">
            <v>Ноты-84</v>
          </cell>
        </row>
        <row r="645">
          <cell r="A645" t="str">
            <v>KZ9BK0308A13</v>
          </cell>
          <cell r="B645" t="str">
            <v>527/n</v>
          </cell>
          <cell r="C645">
            <v>37029</v>
          </cell>
          <cell r="D645">
            <v>37106</v>
          </cell>
          <cell r="E645">
            <v>77</v>
          </cell>
          <cell r="F645">
            <v>98.86</v>
          </cell>
          <cell r="G645">
            <v>98.86</v>
          </cell>
          <cell r="H645">
            <v>5.4512349879535797</v>
          </cell>
          <cell r="I645">
            <v>500000000</v>
          </cell>
          <cell r="J645">
            <v>11244095</v>
          </cell>
          <cell r="K645">
            <v>1111282186.7</v>
          </cell>
          <cell r="L645">
            <v>6904095</v>
          </cell>
          <cell r="M645">
            <v>682538831.70000005</v>
          </cell>
          <cell r="N645">
            <v>222.25643733999999</v>
          </cell>
          <cell r="O645">
            <v>9</v>
          </cell>
          <cell r="P645">
            <v>100</v>
          </cell>
          <cell r="S645">
            <v>60</v>
          </cell>
          <cell r="T645" t="str">
            <v>Ноты-77</v>
          </cell>
        </row>
        <row r="646">
          <cell r="A646" t="str">
            <v>KZ53L2205A45</v>
          </cell>
          <cell r="B646" t="str">
            <v>38/36</v>
          </cell>
          <cell r="C646">
            <v>37032</v>
          </cell>
          <cell r="D646">
            <v>38129</v>
          </cell>
          <cell r="E646">
            <v>1097</v>
          </cell>
          <cell r="H646">
            <v>8</v>
          </cell>
          <cell r="I646">
            <v>350000000</v>
          </cell>
          <cell r="J646">
            <v>627200</v>
          </cell>
          <cell r="K646">
            <v>627200000</v>
          </cell>
          <cell r="L646">
            <v>175200</v>
          </cell>
          <cell r="M646">
            <v>175200000</v>
          </cell>
          <cell r="N646">
            <v>179.2</v>
          </cell>
          <cell r="O646">
            <v>10</v>
          </cell>
          <cell r="P646">
            <v>1000</v>
          </cell>
          <cell r="S646">
            <v>50</v>
          </cell>
          <cell r="T646" t="str">
            <v>ГКО-36</v>
          </cell>
        </row>
        <row r="647">
          <cell r="A647" t="str">
            <v>KZ9CK1508A18</v>
          </cell>
          <cell r="B647" t="str">
            <v>528/n</v>
          </cell>
          <cell r="C647">
            <v>37033</v>
          </cell>
          <cell r="D647">
            <v>37118</v>
          </cell>
          <cell r="E647">
            <v>84</v>
          </cell>
          <cell r="F647">
            <v>98.75</v>
          </cell>
          <cell r="G647">
            <v>98.75</v>
          </cell>
          <cell r="H647">
            <v>5.4852320675105499</v>
          </cell>
          <cell r="I647">
            <v>500000000</v>
          </cell>
          <cell r="J647">
            <v>14860095</v>
          </cell>
          <cell r="K647">
            <v>1458039234.3099999</v>
          </cell>
          <cell r="L647">
            <v>1792888</v>
          </cell>
          <cell r="M647">
            <v>177047690</v>
          </cell>
          <cell r="N647">
            <v>291.60784686199997</v>
          </cell>
          <cell r="O647">
            <v>12</v>
          </cell>
          <cell r="P647">
            <v>100</v>
          </cell>
          <cell r="S647">
            <v>60</v>
          </cell>
          <cell r="T647" t="str">
            <v>Ноты-84</v>
          </cell>
        </row>
        <row r="648">
          <cell r="A648" t="str">
            <v>KZ9AK0308A14</v>
          </cell>
          <cell r="B648" t="str">
            <v>529/n</v>
          </cell>
          <cell r="C648">
            <v>37035</v>
          </cell>
          <cell r="D648">
            <v>37106</v>
          </cell>
          <cell r="E648">
            <v>70</v>
          </cell>
          <cell r="F648">
            <v>98.99</v>
          </cell>
          <cell r="G648">
            <v>98.99</v>
          </cell>
          <cell r="H648">
            <v>5.3055864228710199</v>
          </cell>
          <cell r="I648">
            <v>500000000</v>
          </cell>
          <cell r="J648">
            <v>3164444</v>
          </cell>
          <cell r="K648">
            <v>312336980.75999999</v>
          </cell>
          <cell r="L648">
            <v>954644</v>
          </cell>
          <cell r="M648">
            <v>94500209.560000002</v>
          </cell>
          <cell r="N648">
            <v>62.467396151999999</v>
          </cell>
          <cell r="O648">
            <v>8</v>
          </cell>
          <cell r="P648">
            <v>100</v>
          </cell>
          <cell r="S648">
            <v>60</v>
          </cell>
          <cell r="T648" t="str">
            <v>Ноты-70</v>
          </cell>
        </row>
        <row r="649">
          <cell r="A649" t="str">
            <v>KZ54L3005A51</v>
          </cell>
          <cell r="B649" t="str">
            <v>3/48</v>
          </cell>
          <cell r="C649">
            <v>37039</v>
          </cell>
          <cell r="D649">
            <v>38502</v>
          </cell>
          <cell r="E649">
            <v>1461</v>
          </cell>
          <cell r="H649">
            <v>10</v>
          </cell>
          <cell r="I649">
            <v>400000000</v>
          </cell>
          <cell r="J649">
            <v>592100</v>
          </cell>
          <cell r="K649">
            <v>592100000</v>
          </cell>
          <cell r="L649">
            <v>250100</v>
          </cell>
          <cell r="M649">
            <v>250100000</v>
          </cell>
          <cell r="N649">
            <v>148.02500000000001</v>
          </cell>
          <cell r="O649">
            <v>9</v>
          </cell>
          <cell r="P649">
            <v>1000</v>
          </cell>
          <cell r="S649">
            <v>50</v>
          </cell>
          <cell r="T649" t="str">
            <v>ГКО-48</v>
          </cell>
        </row>
        <row r="650">
          <cell r="A650" t="str">
            <v>KZ9BK1508A19</v>
          </cell>
          <cell r="B650" t="str">
            <v>530/n</v>
          </cell>
          <cell r="C650">
            <v>37040</v>
          </cell>
          <cell r="D650">
            <v>37118</v>
          </cell>
          <cell r="E650">
            <v>77</v>
          </cell>
          <cell r="F650">
            <v>98.86</v>
          </cell>
          <cell r="G650">
            <v>98.86</v>
          </cell>
          <cell r="H650">
            <v>5.4512349879535797</v>
          </cell>
          <cell r="I650">
            <v>500000000</v>
          </cell>
          <cell r="J650">
            <v>2383240</v>
          </cell>
          <cell r="K650">
            <v>233967676.40000001</v>
          </cell>
          <cell r="L650">
            <v>670240</v>
          </cell>
          <cell r="M650">
            <v>66259926.399999999</v>
          </cell>
          <cell r="N650">
            <v>46.79353528</v>
          </cell>
          <cell r="O650">
            <v>5</v>
          </cell>
          <cell r="P650">
            <v>100</v>
          </cell>
          <cell r="S650">
            <v>60</v>
          </cell>
          <cell r="T650" t="str">
            <v>Ноты-77</v>
          </cell>
        </row>
        <row r="651">
          <cell r="A651" t="str">
            <v>KZ3KL3005A66</v>
          </cell>
          <cell r="B651" t="str">
            <v>1/60i</v>
          </cell>
          <cell r="C651">
            <v>37041</v>
          </cell>
          <cell r="D651">
            <v>38867</v>
          </cell>
          <cell r="E651">
            <v>1826</v>
          </cell>
          <cell r="H651">
            <v>4.3</v>
          </cell>
          <cell r="I651">
            <v>400000000</v>
          </cell>
          <cell r="J651">
            <v>943100</v>
          </cell>
          <cell r="K651">
            <v>943100000</v>
          </cell>
          <cell r="L651">
            <v>200400</v>
          </cell>
          <cell r="M651">
            <v>200400000</v>
          </cell>
          <cell r="N651">
            <v>235.77500000000001</v>
          </cell>
          <cell r="O651">
            <v>9</v>
          </cell>
          <cell r="P651">
            <v>1000</v>
          </cell>
          <cell r="S651">
            <v>50</v>
          </cell>
          <cell r="T651" t="str">
            <v>ГИКО-60</v>
          </cell>
        </row>
        <row r="652">
          <cell r="A652" t="str">
            <v>KZ9CK2408A17</v>
          </cell>
          <cell r="B652" t="str">
            <v>531/n</v>
          </cell>
          <cell r="C652">
            <v>37042</v>
          </cell>
          <cell r="D652">
            <v>37127</v>
          </cell>
          <cell r="E652">
            <v>84</v>
          </cell>
          <cell r="F652">
            <v>98.75</v>
          </cell>
          <cell r="G652">
            <v>98.75</v>
          </cell>
          <cell r="H652">
            <v>5.4852320675105499</v>
          </cell>
          <cell r="I652">
            <v>500000000</v>
          </cell>
          <cell r="J652">
            <v>7876299</v>
          </cell>
          <cell r="K652">
            <v>777304480.64999998</v>
          </cell>
          <cell r="L652">
            <v>5464299</v>
          </cell>
          <cell r="M652">
            <v>539599526.25</v>
          </cell>
          <cell r="N652">
            <v>155.46089613000001</v>
          </cell>
          <cell r="O652">
            <v>11</v>
          </cell>
          <cell r="P652">
            <v>100</v>
          </cell>
          <cell r="S652">
            <v>60</v>
          </cell>
          <cell r="T652" t="str">
            <v>Ноты-84</v>
          </cell>
        </row>
        <row r="653">
          <cell r="A653" t="str">
            <v>KZ99K0308A18</v>
          </cell>
          <cell r="B653" t="str">
            <v>532/n</v>
          </cell>
          <cell r="C653">
            <v>37043</v>
          </cell>
          <cell r="D653">
            <v>37106</v>
          </cell>
          <cell r="E653">
            <v>63</v>
          </cell>
          <cell r="F653">
            <v>99.07</v>
          </cell>
          <cell r="G653">
            <v>99.06</v>
          </cell>
          <cell r="H653">
            <v>5.4237744355843098</v>
          </cell>
          <cell r="I653">
            <v>500000000</v>
          </cell>
          <cell r="J653">
            <v>11510000</v>
          </cell>
          <cell r="K653">
            <v>1139685000</v>
          </cell>
          <cell r="L653">
            <v>3000000</v>
          </cell>
          <cell r="M653">
            <v>297200000</v>
          </cell>
          <cell r="N653">
            <v>227.93700000000001</v>
          </cell>
          <cell r="O653">
            <v>11</v>
          </cell>
          <cell r="P653">
            <v>100</v>
          </cell>
          <cell r="S653">
            <v>60</v>
          </cell>
          <cell r="T653" t="str">
            <v>Ноты-63</v>
          </cell>
        </row>
        <row r="654">
          <cell r="A654" t="str">
            <v>KZ55L0606A67</v>
          </cell>
          <cell r="B654" t="str">
            <v>2/60</v>
          </cell>
          <cell r="C654">
            <v>37046</v>
          </cell>
          <cell r="D654">
            <v>38874</v>
          </cell>
          <cell r="E654">
            <v>1826</v>
          </cell>
          <cell r="H654">
            <v>8.1999999999999993</v>
          </cell>
          <cell r="I654">
            <v>450000000</v>
          </cell>
          <cell r="J654">
            <v>1055912</v>
          </cell>
          <cell r="K654">
            <v>1055912000</v>
          </cell>
          <cell r="L654">
            <v>288912</v>
          </cell>
          <cell r="M654">
            <v>288912000</v>
          </cell>
          <cell r="N654">
            <v>234.647111111111</v>
          </cell>
          <cell r="O654">
            <v>9</v>
          </cell>
          <cell r="P654">
            <v>1000</v>
          </cell>
          <cell r="S654">
            <v>50</v>
          </cell>
          <cell r="T654" t="str">
            <v>ГКО-60</v>
          </cell>
        </row>
        <row r="655">
          <cell r="A655" t="str">
            <v>KZ9AK1508A10</v>
          </cell>
          <cell r="B655" t="str">
            <v>533/n</v>
          </cell>
          <cell r="C655">
            <v>37047</v>
          </cell>
          <cell r="D655">
            <v>37118</v>
          </cell>
          <cell r="E655">
            <v>70</v>
          </cell>
          <cell r="F655">
            <v>98.95</v>
          </cell>
          <cell r="G655">
            <v>98.94</v>
          </cell>
          <cell r="H655">
            <v>5.5179383527033696</v>
          </cell>
          <cell r="I655">
            <v>500000000</v>
          </cell>
          <cell r="J655">
            <v>14113058</v>
          </cell>
          <cell r="K655">
            <v>1394354589.0999999</v>
          </cell>
          <cell r="L655">
            <v>10603058</v>
          </cell>
          <cell r="M655">
            <v>1049192589.1</v>
          </cell>
          <cell r="N655">
            <v>278.87091781999999</v>
          </cell>
          <cell r="O655">
            <v>8</v>
          </cell>
          <cell r="P655">
            <v>100</v>
          </cell>
          <cell r="S655">
            <v>60</v>
          </cell>
          <cell r="T655" t="str">
            <v>Ноты-70</v>
          </cell>
        </row>
        <row r="656">
          <cell r="A656" t="str">
            <v>KZ9BK2308A19</v>
          </cell>
          <cell r="B656" t="str">
            <v>535/n</v>
          </cell>
          <cell r="C656">
            <v>37048</v>
          </cell>
          <cell r="D656">
            <v>37126</v>
          </cell>
          <cell r="E656">
            <v>77</v>
          </cell>
          <cell r="F656">
            <v>98.83</v>
          </cell>
          <cell r="G656">
            <v>98.83</v>
          </cell>
          <cell r="H656">
            <v>5.5963868166640696</v>
          </cell>
          <cell r="I656">
            <v>500000000</v>
          </cell>
          <cell r="J656">
            <v>19643648</v>
          </cell>
          <cell r="K656">
            <v>1936622028.1800001</v>
          </cell>
          <cell r="L656">
            <v>14158526</v>
          </cell>
          <cell r="M656">
            <v>1399287124.5799999</v>
          </cell>
          <cell r="N656">
            <v>387.32440563599999</v>
          </cell>
          <cell r="O656">
            <v>10</v>
          </cell>
          <cell r="P656">
            <v>100</v>
          </cell>
          <cell r="S656">
            <v>60</v>
          </cell>
          <cell r="T656" t="str">
            <v>Ноты-77</v>
          </cell>
        </row>
        <row r="657">
          <cell r="A657" t="str">
            <v>KZ9CK3108A18</v>
          </cell>
          <cell r="B657" t="str">
            <v>534/n</v>
          </cell>
          <cell r="C657">
            <v>37049</v>
          </cell>
          <cell r="D657">
            <v>37134</v>
          </cell>
          <cell r="E657">
            <v>84</v>
          </cell>
          <cell r="F657">
            <v>98.73</v>
          </cell>
          <cell r="G657">
            <v>98.73</v>
          </cell>
          <cell r="H657">
            <v>5.5741247172422899</v>
          </cell>
          <cell r="I657">
            <v>500000000</v>
          </cell>
          <cell r="J657">
            <v>6099235</v>
          </cell>
          <cell r="K657">
            <v>602110171.54999995</v>
          </cell>
          <cell r="L657">
            <v>5589235</v>
          </cell>
          <cell r="M657">
            <v>551825171.54999995</v>
          </cell>
          <cell r="N657">
            <v>120.42203431</v>
          </cell>
          <cell r="O657">
            <v>5</v>
          </cell>
          <cell r="P657">
            <v>100</v>
          </cell>
          <cell r="S657">
            <v>60</v>
          </cell>
          <cell r="T657" t="str">
            <v>Ноты-84</v>
          </cell>
        </row>
        <row r="658">
          <cell r="A658" t="str">
            <v>KZ54L1306A51</v>
          </cell>
          <cell r="B658" t="str">
            <v>4/48</v>
          </cell>
          <cell r="C658">
            <v>37053</v>
          </cell>
          <cell r="D658">
            <v>38516</v>
          </cell>
          <cell r="E658">
            <v>1461</v>
          </cell>
          <cell r="H658">
            <v>9</v>
          </cell>
          <cell r="I658">
            <v>300000000</v>
          </cell>
          <cell r="J658">
            <v>553000</v>
          </cell>
          <cell r="K658">
            <v>553000000</v>
          </cell>
          <cell r="L658">
            <v>51000</v>
          </cell>
          <cell r="M658">
            <v>51000000</v>
          </cell>
          <cell r="N658">
            <v>184.333333333333</v>
          </cell>
          <cell r="O658">
            <v>11</v>
          </cell>
          <cell r="P658">
            <v>1000</v>
          </cell>
          <cell r="S658">
            <v>50</v>
          </cell>
          <cell r="T658" t="str">
            <v>ГКО-48</v>
          </cell>
        </row>
        <row r="659">
          <cell r="A659" t="str">
            <v>KZ9CK0509A19</v>
          </cell>
          <cell r="B659" t="str">
            <v>536/n</v>
          </cell>
          <cell r="C659">
            <v>37054</v>
          </cell>
          <cell r="D659">
            <v>37139</v>
          </cell>
          <cell r="E659">
            <v>84</v>
          </cell>
          <cell r="F659">
            <v>98.73</v>
          </cell>
          <cell r="G659">
            <v>98.73</v>
          </cell>
          <cell r="H659">
            <v>5.5741247172422899</v>
          </cell>
          <cell r="I659">
            <v>500000000</v>
          </cell>
          <cell r="J659">
            <v>17803955</v>
          </cell>
          <cell r="K659">
            <v>1756784866.1900001</v>
          </cell>
          <cell r="L659">
            <v>14183818</v>
          </cell>
          <cell r="M659">
            <v>1400368351.1400001</v>
          </cell>
          <cell r="N659">
            <v>351.35697323800002</v>
          </cell>
          <cell r="O659">
            <v>12</v>
          </cell>
          <cell r="P659">
            <v>100</v>
          </cell>
          <cell r="S659">
            <v>60</v>
          </cell>
          <cell r="T659" t="str">
            <v>Ноты-84</v>
          </cell>
        </row>
        <row r="660">
          <cell r="A660" t="str">
            <v>KZ9BK3108A19</v>
          </cell>
          <cell r="B660" t="str">
            <v>537/n</v>
          </cell>
          <cell r="C660">
            <v>37056</v>
          </cell>
          <cell r="D660">
            <v>37134</v>
          </cell>
          <cell r="E660">
            <v>77</v>
          </cell>
          <cell r="F660">
            <v>98.83</v>
          </cell>
          <cell r="G660">
            <v>98.83</v>
          </cell>
          <cell r="H660">
            <v>5.5963868166640696</v>
          </cell>
          <cell r="I660">
            <v>500000000</v>
          </cell>
          <cell r="J660">
            <v>24323120</v>
          </cell>
          <cell r="K660">
            <v>2402727594.1999998</v>
          </cell>
          <cell r="L660">
            <v>21723120</v>
          </cell>
          <cell r="M660">
            <v>2146895949.5999999</v>
          </cell>
          <cell r="N660">
            <v>480.54551884</v>
          </cell>
          <cell r="O660">
            <v>10</v>
          </cell>
          <cell r="P660">
            <v>100</v>
          </cell>
          <cell r="S660">
            <v>60</v>
          </cell>
          <cell r="T660" t="str">
            <v>Ноты-77</v>
          </cell>
        </row>
        <row r="661">
          <cell r="A661" t="str">
            <v>KZ95K2007A12</v>
          </cell>
          <cell r="B661" t="str">
            <v>538/n</v>
          </cell>
          <cell r="C661">
            <v>37057</v>
          </cell>
          <cell r="D661">
            <v>37092</v>
          </cell>
          <cell r="E661">
            <v>35</v>
          </cell>
          <cell r="F661">
            <v>99.51</v>
          </cell>
          <cell r="G661">
            <v>99.51</v>
          </cell>
          <cell r="H661">
            <v>5.1210933574514597</v>
          </cell>
          <cell r="I661">
            <v>500000000</v>
          </cell>
          <cell r="J661">
            <v>25465168</v>
          </cell>
          <cell r="K661">
            <v>2532874667.6799998</v>
          </cell>
          <cell r="L661">
            <v>21425168</v>
          </cell>
          <cell r="M661">
            <v>2132018467.6800001</v>
          </cell>
          <cell r="N661">
            <v>506.574933536</v>
          </cell>
          <cell r="O661">
            <v>8</v>
          </cell>
          <cell r="P661">
            <v>100</v>
          </cell>
          <cell r="S661">
            <v>60</v>
          </cell>
          <cell r="T661" t="str">
            <v>Ноты-35</v>
          </cell>
        </row>
        <row r="662">
          <cell r="A662" t="str">
            <v>KZ43L2009A12</v>
          </cell>
          <cell r="B662" t="str">
            <v>283/3</v>
          </cell>
          <cell r="C662">
            <v>37060</v>
          </cell>
          <cell r="D662">
            <v>37154</v>
          </cell>
          <cell r="E662">
            <v>94</v>
          </cell>
          <cell r="F662">
            <v>98.8</v>
          </cell>
          <cell r="G662">
            <v>98.8</v>
          </cell>
          <cell r="H662">
            <v>4.8716465720514401</v>
          </cell>
          <cell r="I662">
            <v>100000000</v>
          </cell>
          <cell r="J662">
            <v>9899100</v>
          </cell>
          <cell r="K662">
            <v>976174157</v>
          </cell>
          <cell r="L662">
            <v>1012146</v>
          </cell>
          <cell r="M662">
            <v>100000024.8</v>
          </cell>
          <cell r="N662">
            <v>976.17415700000004</v>
          </cell>
          <cell r="O662">
            <v>10</v>
          </cell>
          <cell r="P662">
            <v>100</v>
          </cell>
          <cell r="S662">
            <v>50</v>
          </cell>
          <cell r="T662" t="str">
            <v>ГКО-3</v>
          </cell>
        </row>
        <row r="663">
          <cell r="A663" t="str">
            <v>KZ7051806A46</v>
          </cell>
          <cell r="B663" t="str">
            <v>1/36VKO</v>
          </cell>
          <cell r="C663">
            <v>37061</v>
          </cell>
          <cell r="D663">
            <v>38156</v>
          </cell>
          <cell r="E663">
            <v>1095</v>
          </cell>
          <cell r="H663">
            <v>6.3</v>
          </cell>
          <cell r="I663">
            <v>500000000</v>
          </cell>
          <cell r="J663">
            <v>57500</v>
          </cell>
          <cell r="K663">
            <v>5750000</v>
          </cell>
          <cell r="L663">
            <v>6000</v>
          </cell>
          <cell r="M663">
            <v>600000</v>
          </cell>
          <cell r="N663">
            <v>168.41749999999999</v>
          </cell>
          <cell r="O663">
            <v>7</v>
          </cell>
          <cell r="P663">
            <v>100</v>
          </cell>
          <cell r="Q663">
            <v>146.44999999999999</v>
          </cell>
          <cell r="S663">
            <v>0</v>
          </cell>
          <cell r="T663" t="str">
            <v>VKU036.001</v>
          </cell>
        </row>
        <row r="664">
          <cell r="A664" t="str">
            <v>KZ9BK0509A10</v>
          </cell>
          <cell r="B664" t="str">
            <v>539/n</v>
          </cell>
          <cell r="C664">
            <v>37061</v>
          </cell>
          <cell r="D664">
            <v>37139</v>
          </cell>
          <cell r="E664">
            <v>77</v>
          </cell>
          <cell r="F664">
            <v>98.83</v>
          </cell>
          <cell r="G664">
            <v>98.83</v>
          </cell>
          <cell r="H664">
            <v>5.5963868166640696</v>
          </cell>
          <cell r="I664">
            <v>500000000</v>
          </cell>
          <cell r="J664">
            <v>11367592</v>
          </cell>
          <cell r="K664">
            <v>1123304117.3599999</v>
          </cell>
          <cell r="L664">
            <v>9367592</v>
          </cell>
          <cell r="M664">
            <v>925799117.36000001</v>
          </cell>
          <cell r="N664">
            <v>224.660823472</v>
          </cell>
          <cell r="O664">
            <v>6</v>
          </cell>
          <cell r="P664">
            <v>100</v>
          </cell>
          <cell r="S664">
            <v>60</v>
          </cell>
          <cell r="T664" t="str">
            <v>Ноты-77</v>
          </cell>
        </row>
        <row r="665">
          <cell r="A665" t="str">
            <v>KZ9CK1409A18</v>
          </cell>
          <cell r="B665" t="str">
            <v>540/n</v>
          </cell>
          <cell r="C665">
            <v>37063</v>
          </cell>
          <cell r="D665">
            <v>37148</v>
          </cell>
          <cell r="E665">
            <v>84</v>
          </cell>
          <cell r="F665">
            <v>98.73</v>
          </cell>
          <cell r="G665">
            <v>98.73</v>
          </cell>
          <cell r="H665">
            <v>5.5741247172422899</v>
          </cell>
          <cell r="I665">
            <v>500000000</v>
          </cell>
          <cell r="J665">
            <v>18930386</v>
          </cell>
          <cell r="K665">
            <v>1867973553.24</v>
          </cell>
          <cell r="L665">
            <v>14330386</v>
          </cell>
          <cell r="M665">
            <v>1414839009.78</v>
          </cell>
          <cell r="N665">
            <v>373.59471064799999</v>
          </cell>
          <cell r="O665">
            <v>9</v>
          </cell>
          <cell r="P665">
            <v>100</v>
          </cell>
          <cell r="S665">
            <v>60</v>
          </cell>
          <cell r="T665" t="str">
            <v>Ноты-84</v>
          </cell>
        </row>
        <row r="666">
          <cell r="A666" t="str">
            <v>KZ52L2706A32</v>
          </cell>
          <cell r="B666" t="str">
            <v>40/24</v>
          </cell>
          <cell r="C666">
            <v>37067</v>
          </cell>
          <cell r="D666">
            <v>37799</v>
          </cell>
          <cell r="E666">
            <v>732</v>
          </cell>
          <cell r="H666">
            <v>7.1</v>
          </cell>
          <cell r="I666">
            <v>350000000</v>
          </cell>
          <cell r="J666">
            <v>926000</v>
          </cell>
          <cell r="K666">
            <v>926000000</v>
          </cell>
          <cell r="L666">
            <v>195000</v>
          </cell>
          <cell r="M666">
            <v>195000000</v>
          </cell>
          <cell r="N666">
            <v>264.57142857142901</v>
          </cell>
          <cell r="O666">
            <v>11</v>
          </cell>
          <cell r="P666">
            <v>1000</v>
          </cell>
          <cell r="S666">
            <v>50</v>
          </cell>
          <cell r="T666" t="str">
            <v>ГКО-24</v>
          </cell>
        </row>
        <row r="667">
          <cell r="A667" t="str">
            <v>KZ7051806A46</v>
          </cell>
          <cell r="B667" t="str">
            <v>1/36VKO1</v>
          </cell>
          <cell r="C667">
            <v>37068</v>
          </cell>
          <cell r="D667">
            <v>38156</v>
          </cell>
          <cell r="E667">
            <v>1095</v>
          </cell>
          <cell r="F667">
            <v>94.806200000000004</v>
          </cell>
          <cell r="G667">
            <v>94.32</v>
          </cell>
          <cell r="H667">
            <v>8.3026999999999997</v>
          </cell>
          <cell r="I667">
            <v>412130000</v>
          </cell>
          <cell r="J667">
            <v>60100</v>
          </cell>
          <cell r="K667">
            <v>5649492.5972602703</v>
          </cell>
          <cell r="L667">
            <v>29635</v>
          </cell>
          <cell r="M667">
            <v>2813140.7575342502</v>
          </cell>
          <cell r="N667">
            <v>200.82271746745701</v>
          </cell>
          <cell r="O667">
            <v>4</v>
          </cell>
          <cell r="P667">
            <v>100</v>
          </cell>
          <cell r="Q667">
            <v>146.5</v>
          </cell>
          <cell r="S667">
            <v>0</v>
          </cell>
          <cell r="T667" t="str">
            <v>VKU036.001</v>
          </cell>
        </row>
        <row r="668">
          <cell r="A668" t="str">
            <v>KZ99K2908A18</v>
          </cell>
          <cell r="B668" t="str">
            <v>541/n</v>
          </cell>
          <cell r="C668">
            <v>37068</v>
          </cell>
          <cell r="D668">
            <v>37132</v>
          </cell>
          <cell r="E668">
            <v>63</v>
          </cell>
          <cell r="F668">
            <v>99.05</v>
          </cell>
          <cell r="G668">
            <v>99.05</v>
          </cell>
          <cell r="H668">
            <v>5.5415334567278203</v>
          </cell>
          <cell r="I668">
            <v>500000000</v>
          </cell>
          <cell r="J668">
            <v>21294325</v>
          </cell>
          <cell r="K668">
            <v>2108164603.25</v>
          </cell>
          <cell r="L668">
            <v>9594325</v>
          </cell>
          <cell r="M668">
            <v>950317891.25</v>
          </cell>
          <cell r="N668">
            <v>421.63292065000002</v>
          </cell>
          <cell r="O668">
            <v>9</v>
          </cell>
          <cell r="P668">
            <v>100</v>
          </cell>
          <cell r="S668">
            <v>60</v>
          </cell>
          <cell r="T668" t="str">
            <v>Ноты-63</v>
          </cell>
        </row>
        <row r="669">
          <cell r="A669" t="str">
            <v>KZ3KL2806A69</v>
          </cell>
          <cell r="B669" t="str">
            <v>2/60i</v>
          </cell>
          <cell r="C669">
            <v>37070</v>
          </cell>
          <cell r="D669">
            <v>38896</v>
          </cell>
          <cell r="E669">
            <v>1826</v>
          </cell>
          <cell r="H669">
            <v>4</v>
          </cell>
          <cell r="I669">
            <v>300000000</v>
          </cell>
          <cell r="J669">
            <v>1325100</v>
          </cell>
          <cell r="K669">
            <v>1325100000</v>
          </cell>
          <cell r="L669">
            <v>300000</v>
          </cell>
          <cell r="M669">
            <v>300000000</v>
          </cell>
          <cell r="N669">
            <v>441.7</v>
          </cell>
          <cell r="O669">
            <v>9</v>
          </cell>
          <cell r="P669">
            <v>1000</v>
          </cell>
          <cell r="S669">
            <v>50</v>
          </cell>
          <cell r="T669" t="str">
            <v>ГИКО-60</v>
          </cell>
        </row>
        <row r="670">
          <cell r="A670" t="str">
            <v>KZ9CK2109A19</v>
          </cell>
          <cell r="B670" t="str">
            <v>542/n</v>
          </cell>
          <cell r="C670">
            <v>37071</v>
          </cell>
          <cell r="D670">
            <v>37155</v>
          </cell>
          <cell r="E670">
            <v>84</v>
          </cell>
          <cell r="F670">
            <v>98.73</v>
          </cell>
          <cell r="G670">
            <v>98.73</v>
          </cell>
          <cell r="H670">
            <v>5.5741247172422899</v>
          </cell>
          <cell r="I670">
            <v>500000000</v>
          </cell>
          <cell r="J670">
            <v>41137699</v>
          </cell>
          <cell r="K670">
            <v>4059404393.4400001</v>
          </cell>
          <cell r="L670">
            <v>26327557</v>
          </cell>
          <cell r="M670">
            <v>2599319702.6100001</v>
          </cell>
          <cell r="N670">
            <v>811.88087868800005</v>
          </cell>
          <cell r="O670">
            <v>11</v>
          </cell>
          <cell r="P670">
            <v>100</v>
          </cell>
          <cell r="S670">
            <v>60</v>
          </cell>
          <cell r="T670" t="str">
            <v>Ноты-84</v>
          </cell>
        </row>
        <row r="671">
          <cell r="A671" t="str">
            <v>KZ54L0407A51</v>
          </cell>
          <cell r="B671" t="str">
            <v>5/48</v>
          </cell>
          <cell r="C671">
            <v>37074</v>
          </cell>
          <cell r="D671">
            <v>38537</v>
          </cell>
          <cell r="E671">
            <v>1461</v>
          </cell>
          <cell r="H671">
            <v>8.57</v>
          </cell>
          <cell r="I671">
            <v>450000000</v>
          </cell>
          <cell r="J671">
            <v>671100</v>
          </cell>
          <cell r="K671">
            <v>671100000</v>
          </cell>
          <cell r="L671">
            <v>75100</v>
          </cell>
          <cell r="M671">
            <v>75100000</v>
          </cell>
          <cell r="N671">
            <v>149.13333333333301</v>
          </cell>
          <cell r="O671">
            <v>9</v>
          </cell>
          <cell r="P671">
            <v>1000</v>
          </cell>
          <cell r="S671">
            <v>50</v>
          </cell>
          <cell r="T671" t="str">
            <v>ГКО-48</v>
          </cell>
        </row>
        <row r="672">
          <cell r="A672" t="str">
            <v>KZ97K2208A17</v>
          </cell>
          <cell r="B672" t="str">
            <v>543/n</v>
          </cell>
          <cell r="C672">
            <v>37075</v>
          </cell>
          <cell r="D672">
            <v>37125</v>
          </cell>
          <cell r="E672">
            <v>49</v>
          </cell>
          <cell r="F672">
            <v>99.29</v>
          </cell>
          <cell r="G672">
            <v>99.29</v>
          </cell>
          <cell r="H672">
            <v>5.3120009208235102</v>
          </cell>
          <cell r="I672">
            <v>500000000</v>
          </cell>
          <cell r="J672">
            <v>32731000</v>
          </cell>
          <cell r="K672">
            <v>3248833890</v>
          </cell>
          <cell r="L672">
            <v>17331000</v>
          </cell>
          <cell r="M672">
            <v>1720794990</v>
          </cell>
          <cell r="N672">
            <v>649.76677800000004</v>
          </cell>
          <cell r="O672">
            <v>10</v>
          </cell>
          <cell r="P672">
            <v>100</v>
          </cell>
          <cell r="S672">
            <v>60</v>
          </cell>
          <cell r="T672" t="str">
            <v>Ноты-49</v>
          </cell>
        </row>
        <row r="673">
          <cell r="A673" t="str">
            <v>KZ9AK1309A11</v>
          </cell>
          <cell r="B673" t="str">
            <v>544/n</v>
          </cell>
          <cell r="C673">
            <v>37076</v>
          </cell>
          <cell r="D673">
            <v>37147</v>
          </cell>
          <cell r="E673">
            <v>70</v>
          </cell>
          <cell r="F673">
            <v>98.95</v>
          </cell>
          <cell r="G673">
            <v>98.95</v>
          </cell>
          <cell r="H673">
            <v>5.5179383527033696</v>
          </cell>
          <cell r="I673">
            <v>500000000</v>
          </cell>
          <cell r="J673">
            <v>9571835</v>
          </cell>
          <cell r="K673">
            <v>947130573.25</v>
          </cell>
          <cell r="L673">
            <v>9321835</v>
          </cell>
          <cell r="M673">
            <v>922395573.25</v>
          </cell>
          <cell r="N673">
            <v>189.42611464999999</v>
          </cell>
          <cell r="O673">
            <v>4</v>
          </cell>
          <cell r="P673">
            <v>100</v>
          </cell>
          <cell r="S673">
            <v>60</v>
          </cell>
          <cell r="T673" t="str">
            <v>Ноты-70</v>
          </cell>
        </row>
        <row r="674">
          <cell r="A674" t="str">
            <v>KZ55L0507A67</v>
          </cell>
          <cell r="B674" t="str">
            <v>3/60</v>
          </cell>
          <cell r="C674">
            <v>37077</v>
          </cell>
          <cell r="D674">
            <v>38903</v>
          </cell>
          <cell r="E674">
            <v>1826</v>
          </cell>
          <cell r="I674">
            <v>450000000</v>
          </cell>
          <cell r="P674">
            <v>1000</v>
          </cell>
          <cell r="S674">
            <v>50</v>
          </cell>
          <cell r="T674" t="str">
            <v>ГКО-60</v>
          </cell>
        </row>
        <row r="675">
          <cell r="A675" t="str">
            <v>KZ9CK2809A12</v>
          </cell>
          <cell r="B675" t="str">
            <v>545/n</v>
          </cell>
          <cell r="C675">
            <v>37078</v>
          </cell>
          <cell r="D675">
            <v>37162</v>
          </cell>
          <cell r="E675">
            <v>84</v>
          </cell>
          <cell r="F675">
            <v>98.73</v>
          </cell>
          <cell r="G675">
            <v>98.73</v>
          </cell>
          <cell r="H675">
            <v>5.5741247172422899</v>
          </cell>
          <cell r="I675">
            <v>500000000</v>
          </cell>
          <cell r="J675">
            <v>10206158</v>
          </cell>
          <cell r="K675">
            <v>1007114979.34</v>
          </cell>
          <cell r="L675">
            <v>6356158</v>
          </cell>
          <cell r="M675">
            <v>627543479.34000003</v>
          </cell>
          <cell r="N675">
            <v>201.42299586799999</v>
          </cell>
          <cell r="O675">
            <v>11</v>
          </cell>
          <cell r="P675">
            <v>100</v>
          </cell>
          <cell r="S675">
            <v>60</v>
          </cell>
          <cell r="T675" t="str">
            <v>Ноты-84</v>
          </cell>
        </row>
        <row r="676">
          <cell r="A676" t="str">
            <v>KZ54L1107A52</v>
          </cell>
          <cell r="B676" t="str">
            <v>6/48</v>
          </cell>
          <cell r="C676">
            <v>37081</v>
          </cell>
          <cell r="D676">
            <v>38544</v>
          </cell>
          <cell r="E676">
            <v>1461</v>
          </cell>
          <cell r="H676">
            <v>8</v>
          </cell>
          <cell r="I676">
            <v>450000000</v>
          </cell>
          <cell r="J676">
            <v>581100</v>
          </cell>
          <cell r="K676">
            <v>581100000</v>
          </cell>
          <cell r="L676">
            <v>100000</v>
          </cell>
          <cell r="M676">
            <v>100000000</v>
          </cell>
          <cell r="N676">
            <v>129.13333333333301</v>
          </cell>
          <cell r="O676">
            <v>8</v>
          </cell>
          <cell r="P676">
            <v>1000</v>
          </cell>
          <cell r="S676">
            <v>50</v>
          </cell>
          <cell r="T676" t="str">
            <v>ГКО-48</v>
          </cell>
        </row>
        <row r="677">
          <cell r="A677" t="str">
            <v>KZ9AK1909A15</v>
          </cell>
          <cell r="B677" t="str">
            <v>546/n</v>
          </cell>
          <cell r="C677">
            <v>37082</v>
          </cell>
          <cell r="D677">
            <v>37153</v>
          </cell>
          <cell r="E677">
            <v>70</v>
          </cell>
          <cell r="F677">
            <v>98.95</v>
          </cell>
          <cell r="G677">
            <v>98.95</v>
          </cell>
          <cell r="H677">
            <v>5.5179383527033696</v>
          </cell>
          <cell r="I677">
            <v>500000000</v>
          </cell>
          <cell r="J677">
            <v>12775417</v>
          </cell>
          <cell r="K677">
            <v>1263453728.8499999</v>
          </cell>
          <cell r="L677">
            <v>8375417</v>
          </cell>
          <cell r="M677">
            <v>828747512.14999998</v>
          </cell>
          <cell r="N677">
            <v>252.69074577000001</v>
          </cell>
          <cell r="O677">
            <v>9</v>
          </cell>
          <cell r="P677">
            <v>100</v>
          </cell>
          <cell r="S677">
            <v>60</v>
          </cell>
          <cell r="T677" t="str">
            <v>Ноты-70</v>
          </cell>
        </row>
        <row r="678">
          <cell r="A678" t="str">
            <v>KZ9CK0510A16</v>
          </cell>
          <cell r="B678" t="str">
            <v>547/n</v>
          </cell>
          <cell r="C678">
            <v>37084</v>
          </cell>
          <cell r="D678">
            <v>37169</v>
          </cell>
          <cell r="E678">
            <v>84</v>
          </cell>
          <cell r="F678" t="str">
            <v>н/д</v>
          </cell>
          <cell r="G678" t="str">
            <v>н/д</v>
          </cell>
          <cell r="H678" t="str">
            <v>н/д</v>
          </cell>
          <cell r="I678">
            <v>500000000</v>
          </cell>
          <cell r="J678" t="str">
            <v>н/д</v>
          </cell>
          <cell r="K678" t="str">
            <v>н/д</v>
          </cell>
          <cell r="L678" t="str">
            <v>н/д</v>
          </cell>
          <cell r="M678" t="str">
            <v>н/д</v>
          </cell>
          <cell r="N678" t="str">
            <v>н/д</v>
          </cell>
          <cell r="O678" t="str">
            <v>н/д</v>
          </cell>
          <cell r="P678">
            <v>100</v>
          </cell>
          <cell r="S678">
            <v>60</v>
          </cell>
          <cell r="T678" t="str">
            <v>Ноты-84</v>
          </cell>
        </row>
        <row r="679">
          <cell r="A679" t="str">
            <v>KZ9BK2809A13</v>
          </cell>
          <cell r="B679" t="str">
            <v>548/n</v>
          </cell>
          <cell r="C679">
            <v>37085</v>
          </cell>
          <cell r="D679">
            <v>37162</v>
          </cell>
          <cell r="E679">
            <v>77</v>
          </cell>
          <cell r="F679">
            <v>98.83</v>
          </cell>
          <cell r="G679">
            <v>98.83</v>
          </cell>
          <cell r="H679">
            <v>5.5963868166640696</v>
          </cell>
          <cell r="I679">
            <v>500000000</v>
          </cell>
          <cell r="J679">
            <v>12148858</v>
          </cell>
          <cell r="K679">
            <v>1200487758.98</v>
          </cell>
          <cell r="L679">
            <v>7434726</v>
          </cell>
          <cell r="M679">
            <v>734773970.58000004</v>
          </cell>
          <cell r="N679">
            <v>240.097551796</v>
          </cell>
          <cell r="O679">
            <v>8</v>
          </cell>
          <cell r="P679">
            <v>100</v>
          </cell>
          <cell r="S679">
            <v>60</v>
          </cell>
          <cell r="T679" t="str">
            <v>Ноты-77</v>
          </cell>
        </row>
        <row r="680">
          <cell r="A680" t="str">
            <v>KZ55L1807A62</v>
          </cell>
          <cell r="B680" t="str">
            <v>4/60</v>
          </cell>
          <cell r="C680">
            <v>37088</v>
          </cell>
          <cell r="D680">
            <v>38916</v>
          </cell>
          <cell r="E680">
            <v>1826</v>
          </cell>
          <cell r="H680">
            <v>8.1999999999999993</v>
          </cell>
          <cell r="I680">
            <v>450000000</v>
          </cell>
          <cell r="J680">
            <v>691100</v>
          </cell>
          <cell r="K680">
            <v>691100000</v>
          </cell>
          <cell r="L680">
            <v>66100</v>
          </cell>
          <cell r="M680">
            <v>66100000</v>
          </cell>
          <cell r="N680">
            <v>153.57777777777801</v>
          </cell>
          <cell r="O680">
            <v>9</v>
          </cell>
          <cell r="P680">
            <v>1000</v>
          </cell>
          <cell r="S680">
            <v>50</v>
          </cell>
          <cell r="T680" t="str">
            <v>ГКО-60</v>
          </cell>
        </row>
        <row r="681">
          <cell r="A681" t="str">
            <v>KZ9BK0310A19</v>
          </cell>
          <cell r="B681" t="str">
            <v>549/n</v>
          </cell>
          <cell r="C681">
            <v>37089</v>
          </cell>
          <cell r="D681">
            <v>37167</v>
          </cell>
          <cell r="E681">
            <v>77</v>
          </cell>
          <cell r="F681">
            <v>98.83</v>
          </cell>
          <cell r="G681">
            <v>98.83</v>
          </cell>
          <cell r="H681">
            <v>5.5963868166640696</v>
          </cell>
          <cell r="I681">
            <v>500000000</v>
          </cell>
          <cell r="J681">
            <v>8606169</v>
          </cell>
          <cell r="K681">
            <v>850159627.11000001</v>
          </cell>
          <cell r="L681">
            <v>5543037</v>
          </cell>
          <cell r="M681">
            <v>547818346.71000004</v>
          </cell>
          <cell r="N681">
            <v>170.031925422</v>
          </cell>
          <cell r="O681">
            <v>8</v>
          </cell>
          <cell r="P681">
            <v>100</v>
          </cell>
          <cell r="S681">
            <v>60</v>
          </cell>
          <cell r="T681" t="str">
            <v>Ноты-77</v>
          </cell>
        </row>
        <row r="682">
          <cell r="A682" t="str">
            <v>KZ9CK1210A17</v>
          </cell>
          <cell r="B682" t="str">
            <v>550/n</v>
          </cell>
          <cell r="C682">
            <v>37091</v>
          </cell>
          <cell r="D682">
            <v>37176</v>
          </cell>
          <cell r="E682">
            <v>84</v>
          </cell>
          <cell r="F682">
            <v>98.73</v>
          </cell>
          <cell r="G682">
            <v>98.73</v>
          </cell>
          <cell r="H682">
            <v>5.5741247172422899</v>
          </cell>
          <cell r="I682">
            <v>500000000</v>
          </cell>
          <cell r="J682">
            <v>3466184</v>
          </cell>
          <cell r="K682">
            <v>342066851.62</v>
          </cell>
          <cell r="L682">
            <v>956050</v>
          </cell>
          <cell r="M682">
            <v>94390816.5</v>
          </cell>
          <cell r="N682">
            <v>68.413370323999999</v>
          </cell>
          <cell r="O682">
            <v>6</v>
          </cell>
          <cell r="P682">
            <v>100</v>
          </cell>
          <cell r="S682">
            <v>60</v>
          </cell>
          <cell r="T682" t="str">
            <v>Ноты-84</v>
          </cell>
        </row>
        <row r="683">
          <cell r="A683" t="str">
            <v>KZ9AK2809A14</v>
          </cell>
          <cell r="B683" t="str">
            <v>551/n</v>
          </cell>
          <cell r="C683">
            <v>37092</v>
          </cell>
          <cell r="D683">
            <v>37162</v>
          </cell>
          <cell r="E683">
            <v>70</v>
          </cell>
          <cell r="F683">
            <v>98.99</v>
          </cell>
          <cell r="G683">
            <v>98.97</v>
          </cell>
          <cell r="H683">
            <v>5.3055864228710199</v>
          </cell>
          <cell r="I683">
            <v>500000000</v>
          </cell>
          <cell r="J683">
            <v>3120727</v>
          </cell>
          <cell r="K683">
            <v>308465351.19</v>
          </cell>
          <cell r="L683">
            <v>420727</v>
          </cell>
          <cell r="M683">
            <v>41647351.189999998</v>
          </cell>
          <cell r="N683">
            <v>61.693070237999997</v>
          </cell>
          <cell r="O683">
            <v>8</v>
          </cell>
          <cell r="P683">
            <v>100</v>
          </cell>
          <cell r="S683">
            <v>60</v>
          </cell>
          <cell r="T683" t="str">
            <v>Ноты-70</v>
          </cell>
        </row>
        <row r="684">
          <cell r="A684" t="str">
            <v>KZ43L2510A14</v>
          </cell>
          <cell r="B684" t="str">
            <v>284/3</v>
          </cell>
          <cell r="C684">
            <v>37095</v>
          </cell>
          <cell r="D684">
            <v>37189</v>
          </cell>
          <cell r="E684">
            <v>94</v>
          </cell>
          <cell r="F684">
            <v>98.81</v>
          </cell>
          <cell r="G684">
            <v>98.81</v>
          </cell>
          <cell r="H684">
            <v>4.8305605941472702</v>
          </cell>
          <cell r="I684">
            <v>100000000</v>
          </cell>
          <cell r="J684">
            <v>8925000</v>
          </cell>
          <cell r="K684">
            <v>881587820</v>
          </cell>
          <cell r="L684">
            <v>1012022</v>
          </cell>
          <cell r="M684">
            <v>99997893.819999993</v>
          </cell>
          <cell r="N684">
            <v>881.58781999999997</v>
          </cell>
          <cell r="O684">
            <v>6</v>
          </cell>
          <cell r="P684">
            <v>100</v>
          </cell>
          <cell r="S684">
            <v>50</v>
          </cell>
          <cell r="T684" t="str">
            <v>ГКО-3</v>
          </cell>
        </row>
        <row r="685">
          <cell r="A685" t="str">
            <v>KZ9BK1010A10</v>
          </cell>
          <cell r="B685" t="str">
            <v>552/n</v>
          </cell>
          <cell r="C685">
            <v>37096</v>
          </cell>
          <cell r="D685">
            <v>37174</v>
          </cell>
          <cell r="E685">
            <v>77</v>
          </cell>
          <cell r="F685">
            <v>98.83</v>
          </cell>
          <cell r="G685">
            <v>98.83</v>
          </cell>
          <cell r="H685">
            <v>5.5963868166640696</v>
          </cell>
          <cell r="I685">
            <v>500000000</v>
          </cell>
          <cell r="J685">
            <v>9164724</v>
          </cell>
          <cell r="K685">
            <v>903743035.75999999</v>
          </cell>
          <cell r="L685">
            <v>1350592</v>
          </cell>
          <cell r="M685">
            <v>133479007.36</v>
          </cell>
          <cell r="N685">
            <v>180.74860715200001</v>
          </cell>
          <cell r="O685">
            <v>9</v>
          </cell>
          <cell r="P685">
            <v>100</v>
          </cell>
          <cell r="S685">
            <v>60</v>
          </cell>
          <cell r="T685" t="str">
            <v>Ноты-77</v>
          </cell>
        </row>
        <row r="686">
          <cell r="A686" t="str">
            <v>KZ9CK1910A10</v>
          </cell>
          <cell r="B686" t="str">
            <v>553/n</v>
          </cell>
          <cell r="C686">
            <v>37098</v>
          </cell>
          <cell r="D686">
            <v>37183</v>
          </cell>
          <cell r="E686">
            <v>84</v>
          </cell>
          <cell r="F686">
            <v>98.73</v>
          </cell>
          <cell r="G686">
            <v>98.73</v>
          </cell>
          <cell r="H686">
            <v>5.5741247172422899</v>
          </cell>
          <cell r="I686">
            <v>500000000</v>
          </cell>
          <cell r="J686">
            <v>6110403</v>
          </cell>
          <cell r="K686">
            <v>601923517.23000002</v>
          </cell>
          <cell r="L686">
            <v>748266</v>
          </cell>
          <cell r="M686">
            <v>73876302.180000007</v>
          </cell>
          <cell r="N686">
            <v>120.384703446</v>
          </cell>
          <cell r="O686">
            <v>9</v>
          </cell>
          <cell r="P686">
            <v>100</v>
          </cell>
          <cell r="S686">
            <v>60</v>
          </cell>
          <cell r="T686" t="str">
            <v>Ноты-84</v>
          </cell>
        </row>
        <row r="687">
          <cell r="A687" t="str">
            <v>KZW1KD775545</v>
          </cell>
          <cell r="B687" t="str">
            <v>554/n</v>
          </cell>
          <cell r="C687">
            <v>37099</v>
          </cell>
          <cell r="D687">
            <v>37176</v>
          </cell>
          <cell r="E687">
            <v>77</v>
          </cell>
          <cell r="F687">
            <v>98.83</v>
          </cell>
          <cell r="G687">
            <v>98.83</v>
          </cell>
          <cell r="H687">
            <v>5.5963868166640696</v>
          </cell>
          <cell r="I687">
            <v>500000000</v>
          </cell>
          <cell r="J687">
            <v>9878592</v>
          </cell>
          <cell r="K687">
            <v>975216707.36000001</v>
          </cell>
          <cell r="L687">
            <v>2278592</v>
          </cell>
          <cell r="M687">
            <v>225193247.36000001</v>
          </cell>
          <cell r="N687">
            <v>195.04334147200001</v>
          </cell>
          <cell r="O687">
            <v>7</v>
          </cell>
          <cell r="P687">
            <v>100</v>
          </cell>
          <cell r="S687">
            <v>60</v>
          </cell>
          <cell r="T687" t="str">
            <v>Ноты-77</v>
          </cell>
        </row>
        <row r="688">
          <cell r="A688" t="str">
            <v>KZ3KL3007A64</v>
          </cell>
          <cell r="B688" t="str">
            <v>3/60i</v>
          </cell>
          <cell r="C688">
            <v>37102</v>
          </cell>
          <cell r="D688">
            <v>38928</v>
          </cell>
          <cell r="E688">
            <v>1826</v>
          </cell>
          <cell r="H688">
            <v>4</v>
          </cell>
          <cell r="I688">
            <v>400000000</v>
          </cell>
          <cell r="J688">
            <v>980100</v>
          </cell>
          <cell r="K688">
            <v>980100000</v>
          </cell>
          <cell r="L688">
            <v>220000</v>
          </cell>
          <cell r="M688">
            <v>220000000</v>
          </cell>
          <cell r="N688">
            <v>245.02500000000001</v>
          </cell>
          <cell r="O688">
            <v>10</v>
          </cell>
          <cell r="P688">
            <v>1000</v>
          </cell>
          <cell r="S688">
            <v>50</v>
          </cell>
          <cell r="T688" t="str">
            <v>ГИКО-60</v>
          </cell>
        </row>
        <row r="689">
          <cell r="A689" t="str">
            <v>KZ7051806A46</v>
          </cell>
          <cell r="B689" t="str">
            <v>1/36VKO2</v>
          </cell>
          <cell r="C689">
            <v>37103</v>
          </cell>
          <cell r="D689">
            <v>38156</v>
          </cell>
          <cell r="E689">
            <v>1053</v>
          </cell>
          <cell r="I689">
            <v>500000000</v>
          </cell>
          <cell r="J689">
            <v>0</v>
          </cell>
          <cell r="K689">
            <v>0</v>
          </cell>
          <cell r="O689">
            <v>0</v>
          </cell>
          <cell r="P689">
            <v>100</v>
          </cell>
          <cell r="S689">
            <v>0</v>
          </cell>
          <cell r="T689" t="str">
            <v>VKU036.001</v>
          </cell>
        </row>
        <row r="690">
          <cell r="A690" t="str">
            <v>KZW1KD775552</v>
          </cell>
          <cell r="B690" t="str">
            <v>555/n</v>
          </cell>
          <cell r="C690">
            <v>37103</v>
          </cell>
          <cell r="D690">
            <v>37181</v>
          </cell>
          <cell r="E690">
            <v>77</v>
          </cell>
          <cell r="F690">
            <v>98.83</v>
          </cell>
          <cell r="G690">
            <v>98.83</v>
          </cell>
          <cell r="H690">
            <v>5.5963868166640696</v>
          </cell>
          <cell r="I690">
            <v>500000000</v>
          </cell>
          <cell r="J690">
            <v>15338497</v>
          </cell>
          <cell r="K690">
            <v>1515154220.1099999</v>
          </cell>
          <cell r="L690">
            <v>8738497</v>
          </cell>
          <cell r="M690">
            <v>863625658.50999999</v>
          </cell>
          <cell r="N690">
            <v>303.030844022</v>
          </cell>
          <cell r="O690">
            <v>10</v>
          </cell>
          <cell r="P690">
            <v>100</v>
          </cell>
          <cell r="S690">
            <v>60</v>
          </cell>
          <cell r="T690" t="str">
            <v>Ноты-77</v>
          </cell>
        </row>
        <row r="691">
          <cell r="A691" t="str">
            <v>KZW1KD845561</v>
          </cell>
          <cell r="B691" t="str">
            <v>556/n</v>
          </cell>
          <cell r="C691">
            <v>37105</v>
          </cell>
          <cell r="D691">
            <v>37190</v>
          </cell>
          <cell r="E691">
            <v>84</v>
          </cell>
          <cell r="F691">
            <v>98.73</v>
          </cell>
          <cell r="G691">
            <v>98.73</v>
          </cell>
          <cell r="H691">
            <v>5.5741247172422899</v>
          </cell>
          <cell r="I691">
            <v>500000000</v>
          </cell>
          <cell r="J691">
            <v>10289887</v>
          </cell>
          <cell r="K691">
            <v>1015557464.79</v>
          </cell>
          <cell r="L691">
            <v>6311754</v>
          </cell>
          <cell r="M691">
            <v>623159472.41999996</v>
          </cell>
          <cell r="N691">
            <v>203.11149295800001</v>
          </cell>
          <cell r="O691">
            <v>12</v>
          </cell>
          <cell r="P691">
            <v>100</v>
          </cell>
          <cell r="S691">
            <v>60</v>
          </cell>
          <cell r="T691" t="str">
            <v>Ноты-84</v>
          </cell>
        </row>
        <row r="692">
          <cell r="A692" t="str">
            <v>KZW1KD705575</v>
          </cell>
          <cell r="B692" t="str">
            <v>557/n</v>
          </cell>
          <cell r="C692">
            <v>37106</v>
          </cell>
          <cell r="D692">
            <v>37176</v>
          </cell>
          <cell r="E692">
            <v>70</v>
          </cell>
          <cell r="F692">
            <v>98.99</v>
          </cell>
          <cell r="G692">
            <v>98.99</v>
          </cell>
          <cell r="H692">
            <v>5.3055864228710199</v>
          </cell>
          <cell r="I692">
            <v>500000000</v>
          </cell>
          <cell r="J692">
            <v>10110122</v>
          </cell>
          <cell r="K692">
            <v>1000548353.6</v>
          </cell>
          <cell r="L692">
            <v>7130000</v>
          </cell>
          <cell r="M692">
            <v>705798700</v>
          </cell>
          <cell r="N692">
            <v>200.10967072</v>
          </cell>
          <cell r="O692">
            <v>7</v>
          </cell>
          <cell r="P692">
            <v>100</v>
          </cell>
          <cell r="S692">
            <v>60</v>
          </cell>
          <cell r="T692" t="str">
            <v>Ноты-70</v>
          </cell>
        </row>
        <row r="693">
          <cell r="A693" t="str">
            <v>KZW1KD775586</v>
          </cell>
          <cell r="B693" t="str">
            <v>558/n</v>
          </cell>
          <cell r="C693">
            <v>37109</v>
          </cell>
          <cell r="D693">
            <v>37187</v>
          </cell>
          <cell r="E693">
            <v>77</v>
          </cell>
          <cell r="F693">
            <v>98.83</v>
          </cell>
          <cell r="G693">
            <v>98.83</v>
          </cell>
          <cell r="H693">
            <v>5.5963868166640696</v>
          </cell>
          <cell r="I693">
            <v>500000000</v>
          </cell>
          <cell r="J693">
            <v>4619856</v>
          </cell>
          <cell r="K693">
            <v>455713198.48000002</v>
          </cell>
          <cell r="L693">
            <v>2119856</v>
          </cell>
          <cell r="M693">
            <v>209505368.47999999</v>
          </cell>
          <cell r="N693">
            <v>91.142639696000003</v>
          </cell>
          <cell r="O693">
            <v>6</v>
          </cell>
          <cell r="P693">
            <v>100</v>
          </cell>
          <cell r="S693">
            <v>60</v>
          </cell>
          <cell r="T693" t="str">
            <v>Ноты-77</v>
          </cell>
        </row>
        <row r="694">
          <cell r="A694" t="str">
            <v>KZ7051806A46</v>
          </cell>
          <cell r="B694" t="str">
            <v>1/36VKO3</v>
          </cell>
          <cell r="C694">
            <v>37110</v>
          </cell>
          <cell r="D694">
            <v>38156</v>
          </cell>
          <cell r="E694">
            <v>1046</v>
          </cell>
          <cell r="F694">
            <v>92.858999999999995</v>
          </cell>
          <cell r="G694">
            <v>92.82</v>
          </cell>
          <cell r="H694">
            <v>9.1856000000000009</v>
          </cell>
          <cell r="I694">
            <v>500000000</v>
          </cell>
          <cell r="J694">
            <v>42800</v>
          </cell>
          <cell r="K694">
            <v>4005540.0965753398</v>
          </cell>
          <cell r="L694">
            <v>36000</v>
          </cell>
          <cell r="M694">
            <v>3373364.7232876699</v>
          </cell>
          <cell r="N694">
            <v>117.802934240281</v>
          </cell>
          <cell r="O694">
            <v>4</v>
          </cell>
          <cell r="P694">
            <v>100</v>
          </cell>
          <cell r="Q694">
            <v>147.05000000000001</v>
          </cell>
          <cell r="S694">
            <v>0</v>
          </cell>
          <cell r="T694" t="str">
            <v>VKU036.001</v>
          </cell>
        </row>
        <row r="695">
          <cell r="A695" t="str">
            <v>KZK2KY040071</v>
          </cell>
          <cell r="B695" t="str">
            <v>7/48</v>
          </cell>
          <cell r="C695">
            <v>37110</v>
          </cell>
          <cell r="D695">
            <v>38572</v>
          </cell>
          <cell r="E695">
            <v>1461</v>
          </cell>
          <cell r="H695">
            <v>7.98</v>
          </cell>
          <cell r="I695">
            <v>300000000</v>
          </cell>
          <cell r="J695">
            <v>900000</v>
          </cell>
          <cell r="K695">
            <v>900000000</v>
          </cell>
          <cell r="L695">
            <v>300000</v>
          </cell>
          <cell r="M695">
            <v>300000000</v>
          </cell>
          <cell r="N695">
            <v>300</v>
          </cell>
          <cell r="O695">
            <v>12</v>
          </cell>
          <cell r="P695">
            <v>1000</v>
          </cell>
          <cell r="S695">
            <v>50</v>
          </cell>
          <cell r="T695" t="str">
            <v>ГКО-48</v>
          </cell>
        </row>
        <row r="696">
          <cell r="A696" t="str">
            <v>KZW1KD845595</v>
          </cell>
          <cell r="B696" t="str">
            <v>559/n</v>
          </cell>
          <cell r="C696">
            <v>37111</v>
          </cell>
          <cell r="D696">
            <v>37196</v>
          </cell>
          <cell r="E696">
            <v>84</v>
          </cell>
          <cell r="F696">
            <v>98.73</v>
          </cell>
          <cell r="G696">
            <v>98.73</v>
          </cell>
          <cell r="H696">
            <v>5.5741247172422899</v>
          </cell>
          <cell r="I696">
            <v>500000000</v>
          </cell>
          <cell r="J696">
            <v>9159697</v>
          </cell>
          <cell r="K696">
            <v>903056004.80999994</v>
          </cell>
          <cell r="L696">
            <v>3791697</v>
          </cell>
          <cell r="M696">
            <v>374354244.81</v>
          </cell>
          <cell r="N696">
            <v>180.611200962</v>
          </cell>
          <cell r="O696">
            <v>9</v>
          </cell>
          <cell r="P696">
            <v>100</v>
          </cell>
          <cell r="S696">
            <v>60</v>
          </cell>
          <cell r="T696" t="str">
            <v>Ноты-84</v>
          </cell>
        </row>
        <row r="697">
          <cell r="A697" t="str">
            <v>KZK2KY050054</v>
          </cell>
          <cell r="B697" t="str">
            <v>5/60</v>
          </cell>
          <cell r="C697">
            <v>37112</v>
          </cell>
          <cell r="D697">
            <v>38938</v>
          </cell>
          <cell r="E697">
            <v>1826</v>
          </cell>
          <cell r="H697">
            <v>8</v>
          </cell>
          <cell r="I697">
            <v>300000000</v>
          </cell>
          <cell r="J697">
            <v>654821</v>
          </cell>
          <cell r="K697">
            <v>654821000</v>
          </cell>
          <cell r="L697">
            <v>204281</v>
          </cell>
          <cell r="M697">
            <v>204281000</v>
          </cell>
          <cell r="N697">
            <v>218.273666666667</v>
          </cell>
          <cell r="O697">
            <v>7</v>
          </cell>
          <cell r="P697">
            <v>1000</v>
          </cell>
          <cell r="S697">
            <v>50</v>
          </cell>
          <cell r="T697" t="str">
            <v>ГКО-60</v>
          </cell>
        </row>
        <row r="698">
          <cell r="A698" t="str">
            <v>KZW1KD845603</v>
          </cell>
          <cell r="B698" t="str">
            <v>560/n</v>
          </cell>
          <cell r="C698">
            <v>37113</v>
          </cell>
          <cell r="D698">
            <v>37197</v>
          </cell>
          <cell r="E698">
            <v>84</v>
          </cell>
          <cell r="F698">
            <v>98.73</v>
          </cell>
          <cell r="G698">
            <v>98.73</v>
          </cell>
          <cell r="H698">
            <v>5.5741247172422899</v>
          </cell>
          <cell r="I698">
            <v>500000000</v>
          </cell>
          <cell r="J698">
            <v>9384803</v>
          </cell>
          <cell r="K698">
            <v>924528986.28999996</v>
          </cell>
          <cell r="L698">
            <v>3523664</v>
          </cell>
          <cell r="M698">
            <v>347891346.72000003</v>
          </cell>
          <cell r="N698">
            <v>184.90579725800001</v>
          </cell>
          <cell r="O698">
            <v>12</v>
          </cell>
          <cell r="P698">
            <v>100</v>
          </cell>
          <cell r="S698">
            <v>60</v>
          </cell>
          <cell r="T698" t="str">
            <v>Ноты-84</v>
          </cell>
        </row>
        <row r="699">
          <cell r="A699" t="str">
            <v>KZK2KY040089</v>
          </cell>
          <cell r="B699" t="str">
            <v>8/48</v>
          </cell>
          <cell r="C699">
            <v>37116</v>
          </cell>
          <cell r="D699">
            <v>38579</v>
          </cell>
          <cell r="E699">
            <v>1461</v>
          </cell>
          <cell r="H699">
            <v>7.85</v>
          </cell>
          <cell r="I699">
            <v>300000000</v>
          </cell>
          <cell r="J699">
            <v>450100</v>
          </cell>
          <cell r="K699">
            <v>450100000</v>
          </cell>
          <cell r="L699">
            <v>170100</v>
          </cell>
          <cell r="M699">
            <v>170100000</v>
          </cell>
          <cell r="N699">
            <v>150.03333333333299</v>
          </cell>
          <cell r="O699">
            <v>9</v>
          </cell>
          <cell r="P699">
            <v>1000</v>
          </cell>
          <cell r="S699">
            <v>50</v>
          </cell>
          <cell r="T699" t="str">
            <v>ГКО-48</v>
          </cell>
        </row>
        <row r="700">
          <cell r="A700" t="str">
            <v>KZ7051806A46</v>
          </cell>
          <cell r="B700" t="str">
            <v>1/36VKO4</v>
          </cell>
          <cell r="C700">
            <v>37117</v>
          </cell>
          <cell r="D700">
            <v>38156</v>
          </cell>
          <cell r="E700">
            <v>1039</v>
          </cell>
          <cell r="I700">
            <v>3946717.45</v>
          </cell>
          <cell r="J700">
            <v>5300</v>
          </cell>
          <cell r="K700">
            <v>492986.84931506898</v>
          </cell>
          <cell r="N700">
            <v>1837.43494305629</v>
          </cell>
          <cell r="O700">
            <v>2</v>
          </cell>
          <cell r="P700">
            <v>100</v>
          </cell>
          <cell r="S700">
            <v>0</v>
          </cell>
          <cell r="T700" t="str">
            <v>VKU036.001</v>
          </cell>
        </row>
        <row r="701">
          <cell r="A701" t="str">
            <v>KZW1KD845611</v>
          </cell>
          <cell r="B701" t="str">
            <v>561/n</v>
          </cell>
          <cell r="C701">
            <v>37118</v>
          </cell>
          <cell r="D701">
            <v>37203</v>
          </cell>
          <cell r="E701">
            <v>84</v>
          </cell>
          <cell r="F701">
            <v>98.73</v>
          </cell>
          <cell r="G701">
            <v>98.73</v>
          </cell>
          <cell r="H701">
            <v>5.5741247172422899</v>
          </cell>
          <cell r="I701">
            <v>500000000</v>
          </cell>
          <cell r="J701">
            <v>6509265</v>
          </cell>
          <cell r="K701">
            <v>641175203.45000005</v>
          </cell>
          <cell r="L701">
            <v>2658265</v>
          </cell>
          <cell r="M701">
            <v>262450503.44999999</v>
          </cell>
          <cell r="N701">
            <v>128.23504069000001</v>
          </cell>
          <cell r="O701">
            <v>13</v>
          </cell>
          <cell r="P701">
            <v>100</v>
          </cell>
          <cell r="S701">
            <v>60</v>
          </cell>
          <cell r="T701" t="str">
            <v>Ноты-84</v>
          </cell>
        </row>
        <row r="702">
          <cell r="A702" t="str">
            <v>KZK2KY050062</v>
          </cell>
          <cell r="B702" t="str">
            <v>6/60</v>
          </cell>
          <cell r="C702">
            <v>37119</v>
          </cell>
          <cell r="D702">
            <v>38945</v>
          </cell>
          <cell r="E702">
            <v>1826</v>
          </cell>
          <cell r="H702">
            <v>8</v>
          </cell>
          <cell r="I702">
            <v>300000000</v>
          </cell>
          <cell r="J702">
            <v>173855</v>
          </cell>
          <cell r="K702">
            <v>173855000</v>
          </cell>
          <cell r="L702">
            <v>33855</v>
          </cell>
          <cell r="M702">
            <v>33855000</v>
          </cell>
          <cell r="N702">
            <v>57.951666666666704</v>
          </cell>
          <cell r="O702">
            <v>5</v>
          </cell>
          <cell r="P702">
            <v>1000</v>
          </cell>
          <cell r="S702">
            <v>50</v>
          </cell>
          <cell r="T702" t="str">
            <v>ГКО-60</v>
          </cell>
        </row>
        <row r="703">
          <cell r="A703" t="str">
            <v>KZW1KD775628</v>
          </cell>
          <cell r="B703" t="str">
            <v>562/n</v>
          </cell>
          <cell r="C703">
            <v>37120</v>
          </cell>
          <cell r="D703">
            <v>37197</v>
          </cell>
          <cell r="E703">
            <v>77</v>
          </cell>
          <cell r="F703">
            <v>98.83</v>
          </cell>
          <cell r="G703">
            <v>98.83</v>
          </cell>
          <cell r="H703">
            <v>5.5963868166640696</v>
          </cell>
          <cell r="I703">
            <v>500000000</v>
          </cell>
          <cell r="J703">
            <v>2585724</v>
          </cell>
          <cell r="K703">
            <v>255158985.75999999</v>
          </cell>
          <cell r="L703">
            <v>725592</v>
          </cell>
          <cell r="M703">
            <v>71710257.359999999</v>
          </cell>
          <cell r="N703">
            <v>51.031797152000003</v>
          </cell>
          <cell r="O703">
            <v>7</v>
          </cell>
          <cell r="P703">
            <v>100</v>
          </cell>
          <cell r="S703">
            <v>60</v>
          </cell>
          <cell r="T703" t="str">
            <v>Ноты-70</v>
          </cell>
        </row>
        <row r="704">
          <cell r="A704" t="str">
            <v>KZK2KY020412</v>
          </cell>
          <cell r="B704" t="str">
            <v>41/24</v>
          </cell>
          <cell r="C704">
            <v>37123</v>
          </cell>
          <cell r="D704">
            <v>37856</v>
          </cell>
          <cell r="E704">
            <v>733</v>
          </cell>
          <cell r="H704">
            <v>7.1</v>
          </cell>
          <cell r="I704">
            <v>300000000</v>
          </cell>
          <cell r="J704">
            <v>1045100</v>
          </cell>
          <cell r="K704">
            <v>1045100000</v>
          </cell>
          <cell r="L704">
            <v>240100</v>
          </cell>
          <cell r="M704">
            <v>240100000</v>
          </cell>
          <cell r="N704">
            <v>348.36666666666702</v>
          </cell>
          <cell r="O704">
            <v>13</v>
          </cell>
          <cell r="P704">
            <v>1000</v>
          </cell>
          <cell r="S704">
            <v>50</v>
          </cell>
          <cell r="T704" t="str">
            <v>ГКО-24</v>
          </cell>
        </row>
        <row r="705">
          <cell r="A705" t="str">
            <v>KZ7051806A46</v>
          </cell>
          <cell r="B705" t="str">
            <v>1/36VKO5</v>
          </cell>
          <cell r="C705">
            <v>37124</v>
          </cell>
          <cell r="D705">
            <v>38156</v>
          </cell>
          <cell r="E705">
            <v>1032</v>
          </cell>
          <cell r="F705">
            <v>92.9</v>
          </cell>
          <cell r="G705">
            <v>92.9</v>
          </cell>
          <cell r="H705">
            <v>9.2029999999999994</v>
          </cell>
          <cell r="I705">
            <v>3946717.45</v>
          </cell>
          <cell r="J705">
            <v>270</v>
          </cell>
          <cell r="K705">
            <v>25376.597260274</v>
          </cell>
          <cell r="L705">
            <v>270</v>
          </cell>
          <cell r="M705">
            <v>25376.597260274</v>
          </cell>
          <cell r="N705">
            <v>94.614482393446096</v>
          </cell>
          <cell r="O705">
            <v>1</v>
          </cell>
          <cell r="P705">
            <v>100</v>
          </cell>
          <cell r="Q705">
            <v>147.15</v>
          </cell>
          <cell r="S705">
            <v>0</v>
          </cell>
          <cell r="T705" t="str">
            <v>VKU036.001</v>
          </cell>
        </row>
        <row r="706">
          <cell r="A706" t="str">
            <v>KZW1KD495631</v>
          </cell>
          <cell r="B706" t="str">
            <v>563/n</v>
          </cell>
          <cell r="C706">
            <v>37124</v>
          </cell>
          <cell r="D706">
            <v>37174</v>
          </cell>
          <cell r="E706">
            <v>49</v>
          </cell>
          <cell r="F706">
            <v>99.29</v>
          </cell>
          <cell r="G706">
            <v>99.29</v>
          </cell>
          <cell r="H706">
            <v>5.3120009208235102</v>
          </cell>
          <cell r="I706">
            <v>500000000</v>
          </cell>
          <cell r="J706">
            <v>3018936</v>
          </cell>
          <cell r="K706">
            <v>299700048.16000003</v>
          </cell>
          <cell r="L706">
            <v>2018936</v>
          </cell>
          <cell r="M706">
            <v>200460155.44</v>
          </cell>
          <cell r="N706">
            <v>59.940009631999999</v>
          </cell>
          <cell r="O706">
            <v>5</v>
          </cell>
          <cell r="P706">
            <v>100</v>
          </cell>
          <cell r="S706">
            <v>60</v>
          </cell>
          <cell r="T706" t="str">
            <v>Ноты-49</v>
          </cell>
        </row>
        <row r="707">
          <cell r="A707" t="str">
            <v>KZW1KD565649</v>
          </cell>
          <cell r="B707" t="str">
            <v>564/n</v>
          </cell>
          <cell r="C707">
            <v>37126</v>
          </cell>
          <cell r="D707">
            <v>37183</v>
          </cell>
          <cell r="E707">
            <v>56</v>
          </cell>
          <cell r="F707">
            <v>99.18</v>
          </cell>
          <cell r="G707">
            <v>99.18</v>
          </cell>
          <cell r="H707">
            <v>5.3740673522887201</v>
          </cell>
          <cell r="I707">
            <v>500000000</v>
          </cell>
          <cell r="J707">
            <v>4245215</v>
          </cell>
          <cell r="K707">
            <v>420848687.69999999</v>
          </cell>
          <cell r="L707">
            <v>2135215</v>
          </cell>
          <cell r="M707">
            <v>211770623.69999999</v>
          </cell>
          <cell r="N707">
            <v>84.16973754</v>
          </cell>
          <cell r="O707">
            <v>8</v>
          </cell>
          <cell r="P707">
            <v>100</v>
          </cell>
          <cell r="S707">
            <v>60</v>
          </cell>
          <cell r="T707" t="str">
            <v>Ноты-56</v>
          </cell>
        </row>
        <row r="708">
          <cell r="A708" t="str">
            <v>KZK1KM032858</v>
          </cell>
          <cell r="B708" t="str">
            <v>285/3</v>
          </cell>
          <cell r="C708">
            <v>37130</v>
          </cell>
          <cell r="D708">
            <v>37222</v>
          </cell>
          <cell r="E708">
            <v>94</v>
          </cell>
          <cell r="F708">
            <v>98.84</v>
          </cell>
          <cell r="G708">
            <v>98.84</v>
          </cell>
          <cell r="H708">
            <v>4.7073525422371896</v>
          </cell>
          <cell r="I708">
            <v>100000000</v>
          </cell>
          <cell r="J708">
            <v>16990100</v>
          </cell>
          <cell r="K708">
            <v>1653311783</v>
          </cell>
          <cell r="L708">
            <v>1005868</v>
          </cell>
          <cell r="M708">
            <v>99419993.120000005</v>
          </cell>
          <cell r="N708">
            <v>1653.3117830000001</v>
          </cell>
          <cell r="O708">
            <v>8</v>
          </cell>
          <cell r="P708">
            <v>100</v>
          </cell>
          <cell r="S708">
            <v>50</v>
          </cell>
          <cell r="T708" t="str">
            <v>ГКО-3</v>
          </cell>
        </row>
        <row r="709">
          <cell r="A709" t="str">
            <v>KZK4KY070019</v>
          </cell>
          <cell r="B709" t="str">
            <v>1/84i</v>
          </cell>
          <cell r="C709">
            <v>37131</v>
          </cell>
          <cell r="D709">
            <v>39687</v>
          </cell>
          <cell r="E709">
            <v>2555</v>
          </cell>
          <cell r="H709">
            <v>4.0999999999999996</v>
          </cell>
          <cell r="I709">
            <v>300000000</v>
          </cell>
          <cell r="J709">
            <v>1304599</v>
          </cell>
          <cell r="K709">
            <v>1304599000</v>
          </cell>
          <cell r="L709">
            <v>214599</v>
          </cell>
          <cell r="M709">
            <v>214599000</v>
          </cell>
          <cell r="N709">
            <v>434.86633333333299</v>
          </cell>
          <cell r="O709">
            <v>4</v>
          </cell>
          <cell r="P709">
            <v>1000</v>
          </cell>
          <cell r="S709">
            <v>50</v>
          </cell>
          <cell r="T709" t="str">
            <v>ГИКО-84</v>
          </cell>
        </row>
        <row r="710">
          <cell r="A710" t="str">
            <v>KZW1KD425653</v>
          </cell>
          <cell r="B710" t="str">
            <v>565/n</v>
          </cell>
          <cell r="C710">
            <v>37132</v>
          </cell>
          <cell r="D710">
            <v>37174</v>
          </cell>
          <cell r="E710">
            <v>42</v>
          </cell>
          <cell r="F710">
            <v>99.4</v>
          </cell>
          <cell r="G710">
            <v>99.4</v>
          </cell>
          <cell r="H710">
            <v>5.2313883299798301</v>
          </cell>
          <cell r="I710">
            <v>500000000</v>
          </cell>
          <cell r="J710">
            <v>5021305</v>
          </cell>
          <cell r="K710">
            <v>497698063.60000002</v>
          </cell>
          <cell r="L710">
            <v>2111305</v>
          </cell>
          <cell r="M710">
            <v>209863717</v>
          </cell>
          <cell r="N710">
            <v>99.539612719999994</v>
          </cell>
          <cell r="O710">
            <v>9</v>
          </cell>
          <cell r="P710">
            <v>100</v>
          </cell>
          <cell r="S710">
            <v>60</v>
          </cell>
          <cell r="T710" t="str">
            <v>Ноты-42</v>
          </cell>
        </row>
        <row r="711">
          <cell r="A711" t="str">
            <v>KZW1KD615667</v>
          </cell>
          <cell r="B711" t="str">
            <v>566/n</v>
          </cell>
          <cell r="C711">
            <v>37136</v>
          </cell>
          <cell r="D711">
            <v>37197</v>
          </cell>
          <cell r="E711">
            <v>61</v>
          </cell>
          <cell r="F711">
            <v>99.11</v>
          </cell>
          <cell r="G711">
            <v>99.11</v>
          </cell>
          <cell r="H711">
            <v>5.3585104148230798</v>
          </cell>
          <cell r="I711">
            <v>500000000</v>
          </cell>
          <cell r="J711">
            <v>10625175</v>
          </cell>
          <cell r="K711">
            <v>1052861094.25</v>
          </cell>
          <cell r="L711">
            <v>9125175</v>
          </cell>
          <cell r="M711">
            <v>904396094.25</v>
          </cell>
          <cell r="N711">
            <v>210.57221885000001</v>
          </cell>
          <cell r="O711">
            <v>6</v>
          </cell>
          <cell r="P711">
            <v>100</v>
          </cell>
          <cell r="S711">
            <v>60</v>
          </cell>
          <cell r="T711" t="str">
            <v>Ноты-61</v>
          </cell>
        </row>
        <row r="712">
          <cell r="A712" t="str">
            <v>KZK2KY040097</v>
          </cell>
          <cell r="B712" t="str">
            <v>9/48</v>
          </cell>
          <cell r="C712">
            <v>37137</v>
          </cell>
          <cell r="D712">
            <v>38598</v>
          </cell>
          <cell r="E712">
            <v>1460</v>
          </cell>
          <cell r="H712">
            <v>8</v>
          </cell>
          <cell r="I712">
            <v>400000000</v>
          </cell>
          <cell r="J712">
            <v>1455500</v>
          </cell>
          <cell r="K712">
            <v>1455500000</v>
          </cell>
          <cell r="L712">
            <v>230500</v>
          </cell>
          <cell r="M712">
            <v>230500000</v>
          </cell>
          <cell r="N712">
            <v>363.875</v>
          </cell>
          <cell r="O712">
            <v>10</v>
          </cell>
          <cell r="P712">
            <v>1000</v>
          </cell>
          <cell r="S712">
            <v>50</v>
          </cell>
          <cell r="T712" t="str">
            <v>ГКО-48</v>
          </cell>
        </row>
        <row r="713">
          <cell r="A713" t="str">
            <v>KZK1KM061659</v>
          </cell>
          <cell r="B713" t="str">
            <v>165/6</v>
          </cell>
          <cell r="C713">
            <v>37138</v>
          </cell>
          <cell r="D713">
            <v>37321</v>
          </cell>
          <cell r="E713">
            <v>182</v>
          </cell>
          <cell r="F713">
            <v>97.32</v>
          </cell>
          <cell r="G713">
            <v>97.32</v>
          </cell>
          <cell r="H713">
            <v>5.5227345609589902</v>
          </cell>
          <cell r="I713">
            <v>400000000</v>
          </cell>
          <cell r="J713">
            <v>8040000</v>
          </cell>
          <cell r="K713">
            <v>776572600</v>
          </cell>
          <cell r="L713">
            <v>5040000</v>
          </cell>
          <cell r="M713">
            <v>490492800</v>
          </cell>
          <cell r="N713">
            <v>194.14314999999999</v>
          </cell>
          <cell r="O713">
            <v>8</v>
          </cell>
          <cell r="P713">
            <v>100</v>
          </cell>
          <cell r="S713">
            <v>50</v>
          </cell>
          <cell r="T713" t="str">
            <v>ГКО-6</v>
          </cell>
        </row>
        <row r="714">
          <cell r="A714" t="str">
            <v>KZW1KD635673</v>
          </cell>
          <cell r="B714" t="str">
            <v>567/n</v>
          </cell>
          <cell r="C714">
            <v>37139</v>
          </cell>
          <cell r="D714">
            <v>37203</v>
          </cell>
          <cell r="E714">
            <v>63</v>
          </cell>
          <cell r="F714">
            <v>99.07</v>
          </cell>
          <cell r="G714">
            <v>99.07</v>
          </cell>
          <cell r="H714">
            <v>5.4237744355843098</v>
          </cell>
          <cell r="I714">
            <v>500000000</v>
          </cell>
          <cell r="J714">
            <v>10832100</v>
          </cell>
          <cell r="K714">
            <v>1072948447</v>
          </cell>
          <cell r="L714">
            <v>9830100</v>
          </cell>
          <cell r="M714">
            <v>973868007</v>
          </cell>
          <cell r="N714">
            <v>214.5896894</v>
          </cell>
          <cell r="O714">
            <v>7</v>
          </cell>
          <cell r="P714">
            <v>100</v>
          </cell>
          <cell r="S714">
            <v>60</v>
          </cell>
          <cell r="T714" t="str">
            <v>Ноты-63</v>
          </cell>
        </row>
        <row r="715">
          <cell r="B715" t="str">
            <v>42/24</v>
          </cell>
          <cell r="C715">
            <v>37140</v>
          </cell>
          <cell r="D715">
            <v>37871</v>
          </cell>
          <cell r="E715">
            <v>730</v>
          </cell>
          <cell r="F715" t="str">
            <v>н/д</v>
          </cell>
          <cell r="G715" t="str">
            <v>н/д</v>
          </cell>
          <cell r="H715" t="str">
            <v>н/д</v>
          </cell>
          <cell r="I715">
            <v>400000000</v>
          </cell>
          <cell r="J715" t="str">
            <v>н/д</v>
          </cell>
          <cell r="K715" t="str">
            <v>н/д</v>
          </cell>
          <cell r="L715" t="str">
            <v>н/д</v>
          </cell>
          <cell r="M715" t="str">
            <v>н/д</v>
          </cell>
          <cell r="N715" t="str">
            <v>н/д</v>
          </cell>
          <cell r="O715" t="str">
            <v>н/д</v>
          </cell>
          <cell r="P715">
            <v>1000</v>
          </cell>
          <cell r="S715">
            <v>50</v>
          </cell>
          <cell r="T715" t="str">
            <v>ГКО-24</v>
          </cell>
        </row>
        <row r="716">
          <cell r="B716" t="str">
            <v>568/n</v>
          </cell>
          <cell r="C716">
            <v>37141</v>
          </cell>
          <cell r="D716">
            <v>37218</v>
          </cell>
          <cell r="E716">
            <v>77</v>
          </cell>
          <cell r="F716" t="str">
            <v>н/д</v>
          </cell>
          <cell r="G716" t="str">
            <v>н/д</v>
          </cell>
          <cell r="H716" t="str">
            <v>н/д</v>
          </cell>
          <cell r="I716">
            <v>500000000</v>
          </cell>
          <cell r="J716" t="str">
            <v>н/д</v>
          </cell>
          <cell r="K716" t="str">
            <v>н/д</v>
          </cell>
          <cell r="L716" t="str">
            <v>н/д</v>
          </cell>
          <cell r="M716" t="str">
            <v>н/д</v>
          </cell>
          <cell r="N716" t="str">
            <v>н/д</v>
          </cell>
          <cell r="O716" t="str">
            <v>н/д</v>
          </cell>
          <cell r="P716">
            <v>100</v>
          </cell>
          <cell r="S716">
            <v>60</v>
          </cell>
          <cell r="T716" t="str">
            <v>Ноты-77</v>
          </cell>
        </row>
      </sheetData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ЯНВАРЬ"/>
      <sheetName val="База"/>
      <sheetName val="PP&amp;E mvt for 2003"/>
      <sheetName val="стр.245 (2)"/>
      <sheetName val="SETUP"/>
      <sheetName val="Преискурант"/>
      <sheetName val="Добыча нефти4"/>
      <sheetName val="form"/>
      <sheetName val="Собственный капитал"/>
      <sheetName val="СписокТЭП"/>
      <sheetName val="исп.см."/>
      <sheetName val="из сем"/>
      <sheetName val="Instructions"/>
      <sheetName val="US Dollar 2003"/>
      <sheetName val="SDR 2003"/>
      <sheetName val="Captions"/>
      <sheetName val="1NK"/>
      <sheetName val="Info"/>
      <sheetName val="#ССЫЛКА"/>
      <sheetName val="Пр2"/>
      <sheetName val="из_сем1"/>
      <sheetName val="US_Dollar_20031"/>
      <sheetName val="SDR_20031"/>
      <sheetName val="из_сем"/>
      <sheetName val="US_Dollar_2003"/>
      <sheetName val="SDR_2003"/>
      <sheetName val="из_сем2"/>
      <sheetName val="US_Dollar_20032"/>
      <sheetName val="SDR_20032"/>
      <sheetName val="Статьи"/>
      <sheetName val="L&amp;E"/>
      <sheetName val="Const"/>
      <sheetName val="Dep_OpEx"/>
      <sheetName val="Input"/>
      <sheetName val="Anlagevermögen"/>
      <sheetName val="Control Settings"/>
      <sheetName val="GTM BK"/>
      <sheetName val="Consolidator Inputs"/>
      <sheetName val="Auxilliary_Info"/>
      <sheetName val="KreПК"/>
      <sheetName val="Sheet1"/>
      <sheetName val="7.1"/>
      <sheetName val="поставка сравн13"/>
      <sheetName val="Budget"/>
      <sheetName val="2.2 ОтклОТМ"/>
      <sheetName val="1.3.2 ОТМ"/>
      <sheetName val="Предпр"/>
      <sheetName val="ЦентрЗатр"/>
      <sheetName val="ЕдИзм"/>
      <sheetName val="Cost 99v98"/>
      <sheetName val="cant sim"/>
      <sheetName val="PYTB"/>
      <sheetName val="XLR_NoRangeSheet"/>
      <sheetName val="1"/>
      <sheetName val="фот пп2000разбивка"/>
      <sheetName val="Production_Ref Q-1-3"/>
      <sheetName val="ЗАО_н.ит"/>
      <sheetName val="ЗАО_мес"/>
      <sheetName val="Aug"/>
      <sheetName val="Apr"/>
      <sheetName val="Dec"/>
      <sheetName val="Jul"/>
      <sheetName val="Jun"/>
      <sheetName val="May"/>
      <sheetName val="Mar"/>
      <sheetName val="Nov"/>
      <sheetName val="Oct"/>
      <sheetName val="Sep"/>
      <sheetName val="Feb"/>
      <sheetName val="Jan"/>
      <sheetName val="Нефть"/>
      <sheetName val="FP20DB (3)"/>
      <sheetName val="Курс валют"/>
      <sheetName val="АЗФ"/>
      <sheetName val="АК"/>
      <sheetName val="Актюбе"/>
      <sheetName val="ССГПО"/>
      <sheetName val="Другие расходы"/>
      <sheetName val="Форма 4 кап.зат-ты (2)"/>
      <sheetName val="2006 AJE RJE"/>
      <sheetName val="FES"/>
      <sheetName val="группа"/>
      <sheetName val="GAAP TB 31.12.01  detail p&amp;l"/>
      <sheetName val="КЭШ"/>
      <sheetName val="ОПиУ"/>
      <sheetName val="Лист1"/>
      <sheetName val="1БО"/>
      <sheetName val="штат"/>
      <sheetName val="КВЛ"/>
      <sheetName val="Канцтовары"/>
      <sheetName val="аренда"/>
      <sheetName val="связь"/>
      <sheetName val="реклама"/>
      <sheetName val="расхмат"/>
      <sheetName val="прочие стор"/>
      <sheetName val="услуги прочие"/>
      <sheetName val="обуч"/>
      <sheetName val="ком"/>
      <sheetName val="Выкуп порталов"/>
      <sheetName val="представ"/>
      <sheetName val="обуч (2)"/>
      <sheetName val="прочие стор (2)"/>
      <sheetName val="ком (2)"/>
      <sheetName val="КВЛ (2)"/>
      <sheetName val="СД"/>
      <sheetName val="прочие расходы"/>
      <sheetName val="шт (2)"/>
      <sheetName val="аренда (2)"/>
      <sheetName val="прогноз движения денег в ежемес"/>
      <sheetName val="ОПиУ в ежемес."/>
      <sheetName val="Баланс"/>
      <sheetName val="курсы"/>
      <sheetName val="Добыча_нефти41"/>
      <sheetName val="Добыча_нефти4"/>
      <sheetName val="Добыча_нефти42"/>
      <sheetName val="Добычанефти4"/>
      <sheetName val="поставкасравн13"/>
      <sheetName val="XREF"/>
      <sheetName val="Movements"/>
      <sheetName val="АПК реформа"/>
      <sheetName val="топливо"/>
      <sheetName val="Потребители"/>
      <sheetName val="Сдача "/>
      <sheetName val="МО 0012"/>
      <sheetName val="класс"/>
      <sheetName val="14.1.2.2.(Услуги связи)"/>
      <sheetName val="Осн"/>
      <sheetName val="13 NGDO"/>
      <sheetName val="  2.3.2"/>
      <sheetName val=""/>
      <sheetName val="Ввод"/>
      <sheetName val="12 из 57 АЗС"/>
      <sheetName val="Авансы-1"/>
      <sheetName val="постоянные затраты"/>
      <sheetName val="Бюджет"/>
      <sheetName val="Пок"/>
      <sheetName val="U2 775 - COGS comparison per su"/>
      <sheetName val="Financial ratios А3"/>
      <sheetName val="2_2 ОтклОТМ"/>
      <sheetName val="1_3_2 ОТМ"/>
      <sheetName val="I. Прогноз доходов"/>
      <sheetName val="Production_ref_Q4"/>
      <sheetName val="Sales-COS"/>
      <sheetName val="SMSTemp"/>
      <sheetName val="Cash flows - PBC"/>
      <sheetName val="FA register"/>
      <sheetName val="H3.100 Rollforward"/>
      <sheetName val="свод"/>
      <sheetName val="Б.мчас (П)"/>
      <sheetName val="calc"/>
      <sheetName val="ОборБалФормОтч"/>
      <sheetName val="ТитулЛистОтч"/>
      <sheetName val="L-1"/>
      <sheetName val="ввод-вывод ОС авг2004- 2005"/>
      <sheetName val="1 вариант  2009 "/>
      <sheetName val="Налоги"/>
      <sheetName val="Capex"/>
      <sheetName val="Kolommen_balans"/>
      <sheetName val="SA Procedures"/>
      <sheetName val="Пр 41"/>
      <sheetName val="5R"/>
      <sheetName val="Analytics"/>
      <sheetName val="FA Movement Kyrg"/>
      <sheetName val="Reference"/>
      <sheetName val="Список документов"/>
      <sheetName val="перевозки"/>
      <sheetName val="9"/>
      <sheetName val="2008 ГСМ"/>
      <sheetName val="Плата за загрязнение "/>
      <sheetName val="Типограф"/>
      <sheetName val="IS"/>
      <sheetName val="Hidden"/>
      <sheetName val="ОТЧЕТ КТЖ 01.01.09"/>
      <sheetName val="ОТиТБ"/>
      <sheetName val="Graph"/>
      <sheetName val="д.7.001"/>
      <sheetName val="-расчет налогов от ФОТ  на 2014"/>
      <sheetName val="misc"/>
      <sheetName val="Pbs_Wbs_ATC"/>
      <sheetName val="Non-Statistical Sampling Master"/>
      <sheetName val="Global Data"/>
      <sheetName val="GAAP TB 30.09.01  detail p&amp;l"/>
      <sheetName val="УПРАВЛЕНИЕ11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Balance Sheet"/>
      <sheetName val="summary"/>
      <sheetName val="канц"/>
      <sheetName val="Datasheet"/>
      <sheetName val="Лист2"/>
      <sheetName val="Форма3.6"/>
      <sheetName val="FA Movement "/>
      <sheetName val="depreciation tes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дель (н)"/>
      <sheetName val="модель (в)"/>
      <sheetName val="модель (свод)"/>
      <sheetName val="нефть"/>
      <sheetName val="вода"/>
      <sheetName val="свод"/>
      <sheetName val="нефть (2)"/>
      <sheetName val="вода (2)"/>
      <sheetName val="свод (2)"/>
      <sheetName val="Анализ"/>
      <sheetName val="Анализ2"/>
      <sheetName val="Сырье и материалы"/>
      <sheetName val="ГСМ"/>
      <sheetName val="Лист4"/>
      <sheetName val="Энергия"/>
      <sheetName val="Топливо"/>
      <sheetName val="ФОТ"/>
      <sheetName val="ФОТ2"/>
      <sheetName val="ФОТ3"/>
      <sheetName val="Соцналог"/>
      <sheetName val="соцналог2"/>
      <sheetName val="Амортизация"/>
      <sheetName val="Кап. ремонт"/>
      <sheetName val="Капитализация (ЗФ)"/>
      <sheetName val="ЗФ КР"/>
      <sheetName val="Тек.ремонт"/>
      <sheetName val="ПНР"/>
      <sheetName val="Технол.расходы"/>
      <sheetName val="Связь"/>
      <sheetName val="Связь2"/>
      <sheetName val="Приложение связь"/>
      <sheetName val="Транспорт грузов"/>
      <sheetName val="Авиа"/>
      <sheetName val="метрология"/>
      <sheetName val="Ком.расходы"/>
      <sheetName val="Диагностика"/>
      <sheetName val="ОТиТБ"/>
      <sheetName val="НИОКР"/>
      <sheetName val="НТД"/>
      <sheetName val="подготовка кадров 2"/>
      <sheetName val="подгот кадров 3"/>
      <sheetName val="под кад"/>
      <sheetName val="Охрана окр.среды"/>
      <sheetName val="Исп.природ.сырья"/>
      <sheetName val="Страхование"/>
      <sheetName val="сод. и лиц. автотр."/>
      <sheetName val="охрана"/>
      <sheetName val="Другие прочие "/>
      <sheetName val="Услуги банков"/>
      <sheetName val="почтово-канц. расходы"/>
      <sheetName val="Канцтовары"/>
      <sheetName val="Аренда"/>
      <sheetName val="Сод.адм.зданий"/>
      <sheetName val="юр конслт услуги"/>
      <sheetName val="Налоги"/>
      <sheetName val="Реклама"/>
      <sheetName val="Имиджевая"/>
      <sheetName val="Другие2"/>
      <sheetName val="Соцпособия2"/>
      <sheetName val="Спонсорская"/>
      <sheetName val="Социальная сфера"/>
      <sheetName val="Расх.на кул.озд.мер."/>
      <sheetName val="Пр. соцвыплаты"/>
      <sheetName val="КВЛ"/>
      <sheetName val="ПИР"/>
      <sheetName val="Лист1"/>
      <sheetName val="Лист2"/>
      <sheetName val="Форма2"/>
      <sheetName val="Форма1"/>
      <sheetName val="База"/>
      <sheetName val="Добыча нефти4"/>
      <sheetName val="поставка сравн13"/>
      <sheetName val="2.2 ОтклОТМ"/>
      <sheetName val="1.3.2 ОТМ"/>
      <sheetName val="6НК-cт."/>
      <sheetName val="модель_(н)1"/>
      <sheetName val="модель_(в)1"/>
      <sheetName val="модель_(свод)1"/>
      <sheetName val="нефть_(2)1"/>
      <sheetName val="вода_(2)1"/>
      <sheetName val="свод_(2)1"/>
      <sheetName val="Сырье_и_материалы1"/>
      <sheetName val="Кап__ремонт1"/>
      <sheetName val="Капитализация_(ЗФ)1"/>
      <sheetName val="ЗФ_КР1"/>
      <sheetName val="Тек_ремонт1"/>
      <sheetName val="Технол_расходы1"/>
      <sheetName val="Приложение_связь1"/>
      <sheetName val="Транспорт_грузов1"/>
      <sheetName val="Ком_расходы1"/>
      <sheetName val="подготовка_кадров_21"/>
      <sheetName val="подгот_кадров_31"/>
      <sheetName val="под_кад1"/>
      <sheetName val="Охрана_окр_среды1"/>
      <sheetName val="Исп_природ_сырья1"/>
      <sheetName val="сод__и_лиц__автотр_1"/>
      <sheetName val="Другие_прочие_1"/>
      <sheetName val="Услуги_банков1"/>
      <sheetName val="почтово-канц__расходы1"/>
      <sheetName val="Сод_адм_зданий1"/>
      <sheetName val="юр_конслт_услуги1"/>
      <sheetName val="Социальная_сфера1"/>
      <sheetName val="Расх_на_кул_озд_мер_1"/>
      <sheetName val="Пр__соцвыплаты1"/>
      <sheetName val="модель_(н)"/>
      <sheetName val="модель_(в)"/>
      <sheetName val="модель_(свод)"/>
      <sheetName val="нефть_(2)"/>
      <sheetName val="вода_(2)"/>
      <sheetName val="свод_(2)"/>
      <sheetName val="Сырье_и_материалы"/>
      <sheetName val="Кап__ремонт"/>
      <sheetName val="Капитализация_(ЗФ)"/>
      <sheetName val="ЗФ_КР"/>
      <sheetName val="Тек_ремонт"/>
      <sheetName val="Технол_расходы"/>
      <sheetName val="Приложение_связь"/>
      <sheetName val="Транспорт_грузов"/>
      <sheetName val="Ком_расходы"/>
      <sheetName val="подготовка_кадров_2"/>
      <sheetName val="подгот_кадров_3"/>
      <sheetName val="под_кад"/>
      <sheetName val="Охрана_окр_среды"/>
      <sheetName val="Исп_природ_сырья"/>
      <sheetName val="сод__и_лиц__автотр_"/>
      <sheetName val="Другие_прочие_"/>
      <sheetName val="Услуги_банков"/>
      <sheetName val="почтово-канц__расходы"/>
      <sheetName val="Сод_адм_зданий"/>
      <sheetName val="юр_конслт_услуги"/>
      <sheetName val="Социальная_сфера"/>
      <sheetName val="Расх_на_кул_озд_мер_"/>
      <sheetName val="Пр__соцвыплаты"/>
      <sheetName val="модель_(н)2"/>
      <sheetName val="модель_(в)2"/>
      <sheetName val="модель_(свод)2"/>
      <sheetName val="нефть_(2)2"/>
      <sheetName val="вода_(2)2"/>
      <sheetName val="свод_(2)2"/>
      <sheetName val="Сырье_и_материалы2"/>
      <sheetName val="Кап__ремонт2"/>
      <sheetName val="Капитализация_(ЗФ)2"/>
      <sheetName val="ЗФ_КР2"/>
      <sheetName val="Тек_ремонт2"/>
      <sheetName val="Технол_расходы2"/>
      <sheetName val="Приложение_связь2"/>
      <sheetName val="Транспорт_грузов2"/>
      <sheetName val="Ком_расходы2"/>
      <sheetName val="подготовка_кадров_22"/>
      <sheetName val="подгот_кадров_32"/>
      <sheetName val="под_кад2"/>
      <sheetName val="Охрана_окр_среды2"/>
      <sheetName val="Исп_природ_сырья2"/>
      <sheetName val="сод__и_лиц__автотр_2"/>
      <sheetName val="Другие_прочие_2"/>
      <sheetName val="Услуги_банков2"/>
      <sheetName val="почтово-канц__расходы2"/>
      <sheetName val="Сод_адм_зданий2"/>
      <sheetName val="юр_конслт_услуги2"/>
      <sheetName val="Социальная_сфера2"/>
      <sheetName val="Расх_на_кул_озд_мер_2"/>
      <sheetName val="Пр__соцвыплаты2"/>
      <sheetName val="ЦентрЗатр"/>
      <sheetName val="ЕдИзм"/>
      <sheetName val="Предпр"/>
      <sheetName val="Апрель"/>
      <sheetName val="Январь"/>
      <sheetName val="Сентябрь"/>
      <sheetName val="Ноябрь"/>
      <sheetName val="Квартал"/>
      <sheetName val="Июль"/>
      <sheetName val="Март"/>
      <sheetName val="Июнь"/>
      <sheetName val="Comp"/>
      <sheetName val="#ССЫЛКА"/>
      <sheetName val="Преискурант"/>
      <sheetName val="12НК"/>
      <sheetName val="Hidden"/>
      <sheetName val="из сем"/>
      <sheetName val="Б.мчас (П)"/>
      <sheetName val="Плата за загрязнение "/>
      <sheetName val="Типограф"/>
      <sheetName val="2008 ГСМ"/>
      <sheetName val="FES"/>
      <sheetName val="Спр_ пласт"/>
      <sheetName val="Спр_ мест"/>
      <sheetName val="д.7.001"/>
      <sheetName val="list"/>
      <sheetName val="Пр2"/>
      <sheetName val="PP&amp;E mvt for 2003"/>
      <sheetName val="Титул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фин"/>
      <sheetName val="Пр.М"/>
      <sheetName val="Ф7"/>
      <sheetName val="Баланс"/>
      <sheetName val="Ф10"/>
      <sheetName val="Пр1"/>
      <sheetName val="Пр2"/>
      <sheetName val="Пр2.2"/>
      <sheetName val="Пр3"/>
      <sheetName val="Пр4"/>
      <sheetName val="Расчеты ОСД"/>
      <sheetName val="Info"/>
      <sheetName val="Форма1"/>
      <sheetName val="Форма2"/>
      <sheetName val="ОТиТБ"/>
      <sheetName val="факт 2005 г."/>
      <sheetName val="3310"/>
      <sheetName val="Дт-Кт"/>
      <sheetName val="PP&amp;E mvt for 2003"/>
      <sheetName val="7.1"/>
      <sheetName val="HKM RTC Crude costs"/>
      <sheetName val="d_pok"/>
      <sheetName val="13,40 Авансы_получ"/>
      <sheetName val="Cash Flow - CY Workings"/>
      <sheetName val="Bonds"/>
      <sheetName val="Пр_М1"/>
      <sheetName val="Пр2_21"/>
      <sheetName val="Расчеты_ОСД1"/>
      <sheetName val="Пр_М"/>
      <sheetName val="Пр2_2"/>
      <sheetName val="Расчеты_ОСД"/>
      <sheetName val="Пр_М2"/>
      <sheetName val="Пр2_22"/>
      <sheetName val="Расчеты_ОСД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уппа"/>
      <sheetName val="класс"/>
      <sheetName val="уз"/>
      <sheetName val="Лист2"/>
      <sheetName val="год99"/>
      <sheetName val="2-ое полуг"/>
      <sheetName val="1-е пол"/>
      <sheetName val="4-ый кв"/>
      <sheetName val="121"/>
      <sheetName val="111"/>
      <sheetName val="101"/>
      <sheetName val="3-й кв"/>
      <sheetName val="091"/>
      <sheetName val="081"/>
      <sheetName val="071"/>
      <sheetName val="2-ойкв"/>
      <sheetName val="061"/>
      <sheetName val="051"/>
      <sheetName val="041"/>
      <sheetName val="1-ыйкв"/>
      <sheetName val="031"/>
      <sheetName val="021"/>
      <sheetName val="011"/>
      <sheetName val="Лист1"/>
      <sheetName val="СПгнг"/>
      <sheetName val="Ввод"/>
      <sheetName val="факт 2005 г."/>
      <sheetName val="ОборБалФормОтч"/>
      <sheetName val="Пр2"/>
      <sheetName val="справка"/>
      <sheetName val="ОТиТБ"/>
      <sheetName val="Сомн_треб общие"/>
      <sheetName val="s"/>
      <sheetName val="Форма2"/>
      <sheetName val="Balance Sheet"/>
      <sheetName val="Hidden"/>
      <sheetName val="ТитулЛистОтч"/>
      <sheetName val="Актив(1)"/>
      <sheetName val="HKM RTC Crude costs"/>
      <sheetName val="83"/>
      <sheetName val="UNITPRICES"/>
      <sheetName val="малодебит (2)"/>
      <sheetName val="Comp"/>
      <sheetName val="ОДТ и ГЦТ"/>
    </sheetNames>
    <sheetDataSet>
      <sheetData sheetId="0" refreshError="1">
        <row r="1">
          <cell r="A1" t="str">
            <v>Группа</v>
          </cell>
          <cell r="B1" t="str">
            <v>Наименование груза</v>
          </cell>
        </row>
        <row r="2">
          <cell r="A2">
            <v>11</v>
          </cell>
          <cell r="B2" t="str">
            <v>Пшеница</v>
          </cell>
        </row>
        <row r="3">
          <cell r="A3">
            <v>12</v>
          </cell>
          <cell r="B3" t="str">
            <v>Рожь</v>
          </cell>
        </row>
        <row r="4">
          <cell r="A4">
            <v>13</v>
          </cell>
          <cell r="B4" t="str">
            <v>Овес</v>
          </cell>
        </row>
        <row r="5">
          <cell r="A5">
            <v>14</v>
          </cell>
          <cell r="B5" t="str">
            <v>Ячмень</v>
          </cell>
        </row>
        <row r="6">
          <cell r="A6">
            <v>15</v>
          </cell>
          <cell r="B6" t="str">
            <v>Зерно кукурузы</v>
          </cell>
        </row>
        <row r="7">
          <cell r="A7">
            <v>16</v>
          </cell>
          <cell r="B7" t="str">
            <v>Початки кукурузы</v>
          </cell>
        </row>
        <row r="8">
          <cell r="A8">
            <v>17</v>
          </cell>
          <cell r="B8" t="str">
            <v xml:space="preserve">Рис </v>
          </cell>
        </row>
        <row r="9">
          <cell r="A9">
            <v>18</v>
          </cell>
          <cell r="B9" t="str">
            <v>Зерновые, не поимено</v>
          </cell>
        </row>
        <row r="10">
          <cell r="A10">
            <v>21</v>
          </cell>
          <cell r="B10" t="str">
            <v>Семена сои</v>
          </cell>
        </row>
        <row r="11">
          <cell r="A11">
            <v>22</v>
          </cell>
          <cell r="B11" t="str">
            <v>Семена хлопчатника</v>
          </cell>
        </row>
        <row r="12">
          <cell r="A12">
            <v>23</v>
          </cell>
          <cell r="B12" t="str">
            <v>Семена свеклы</v>
          </cell>
        </row>
        <row r="13">
          <cell r="A13">
            <v>24</v>
          </cell>
          <cell r="B13" t="str">
            <v>Семена прочие</v>
          </cell>
        </row>
        <row r="14">
          <cell r="A14">
            <v>31</v>
          </cell>
          <cell r="B14" t="str">
            <v>Хлопок-сырец</v>
          </cell>
        </row>
        <row r="15">
          <cell r="A15">
            <v>41</v>
          </cell>
          <cell r="B15" t="str">
            <v>Овощи свежие</v>
          </cell>
        </row>
        <row r="16">
          <cell r="A16">
            <v>42</v>
          </cell>
          <cell r="B16" t="str">
            <v>Бахчевые культуры</v>
          </cell>
        </row>
        <row r="17">
          <cell r="A17">
            <v>43</v>
          </cell>
          <cell r="B17" t="str">
            <v xml:space="preserve">Картофель  </v>
          </cell>
        </row>
        <row r="18">
          <cell r="A18">
            <v>44</v>
          </cell>
          <cell r="B18" t="str">
            <v>Свекла сахарная</v>
          </cell>
        </row>
        <row r="19">
          <cell r="A19">
            <v>51</v>
          </cell>
          <cell r="B19" t="str">
            <v>Фрукты свежие</v>
          </cell>
        </row>
        <row r="20">
          <cell r="A20">
            <v>52</v>
          </cell>
          <cell r="B20" t="str">
            <v>Яблоки свежие</v>
          </cell>
        </row>
        <row r="21">
          <cell r="A21">
            <v>53</v>
          </cell>
          <cell r="B21" t="str">
            <v>Цитрусовые</v>
          </cell>
        </row>
        <row r="22">
          <cell r="A22">
            <v>54</v>
          </cell>
          <cell r="B22" t="str">
            <v>Орехи</v>
          </cell>
        </row>
        <row r="23">
          <cell r="A23">
            <v>61</v>
          </cell>
          <cell r="B23" t="str">
            <v>Крупный рогатый скот</v>
          </cell>
        </row>
        <row r="24">
          <cell r="A24">
            <v>62</v>
          </cell>
          <cell r="B24" t="str">
            <v>Свиньи и поросята</v>
          </cell>
        </row>
        <row r="25">
          <cell r="A25">
            <v>63</v>
          </cell>
          <cell r="B25" t="str">
            <v>Животные прочие</v>
          </cell>
        </row>
        <row r="26">
          <cell r="A26">
            <v>71</v>
          </cell>
          <cell r="B26" t="str">
            <v>Сено,салома и корма</v>
          </cell>
        </row>
        <row r="27">
          <cell r="A27">
            <v>72</v>
          </cell>
          <cell r="B27" t="str">
            <v>Сырье табака и махорки</v>
          </cell>
        </row>
        <row r="28">
          <cell r="A28">
            <v>73</v>
          </cell>
          <cell r="B28" t="str">
            <v>Культуры прядильные, кроме хлопчатника</v>
          </cell>
        </row>
        <row r="29">
          <cell r="A29">
            <v>74</v>
          </cell>
          <cell r="B29" t="str">
            <v>Сырье лекарст.растительное</v>
          </cell>
        </row>
        <row r="30">
          <cell r="A30">
            <v>75</v>
          </cell>
          <cell r="B30" t="str">
            <v>Рассада</v>
          </cell>
        </row>
        <row r="31">
          <cell r="A31">
            <v>76</v>
          </cell>
          <cell r="B31" t="str">
            <v>Шерсть, волос, пух, перо</v>
          </cell>
        </row>
        <row r="32">
          <cell r="A32">
            <v>77</v>
          </cell>
          <cell r="B32" t="str">
            <v>Кожи, шкуры и пушнина не выделанная</v>
          </cell>
        </row>
        <row r="33">
          <cell r="A33">
            <v>78</v>
          </cell>
          <cell r="B33" t="str">
            <v>Удобрения органические</v>
          </cell>
        </row>
        <row r="34">
          <cell r="A34">
            <v>81</v>
          </cell>
          <cell r="B34" t="str">
            <v>Лесоматериалы круглые</v>
          </cell>
        </row>
        <row r="35">
          <cell r="A35">
            <v>82</v>
          </cell>
          <cell r="B35" t="str">
            <v>Лесоматериалы крепежные</v>
          </cell>
        </row>
        <row r="36">
          <cell r="A36">
            <v>91</v>
          </cell>
          <cell r="B36" t="str">
            <v>Пиломатериалы</v>
          </cell>
        </row>
        <row r="37">
          <cell r="A37">
            <v>92</v>
          </cell>
          <cell r="B37" t="str">
            <v>Продукция шпалопиления (не пропит)</v>
          </cell>
        </row>
        <row r="38">
          <cell r="A38">
            <v>93</v>
          </cell>
          <cell r="B38" t="str">
            <v>Продукция шпалопиления ( пропит)</v>
          </cell>
        </row>
        <row r="39">
          <cell r="A39">
            <v>94</v>
          </cell>
          <cell r="B39" t="str">
            <v>Фанера  и шпон</v>
          </cell>
        </row>
        <row r="40">
          <cell r="A40">
            <v>101</v>
          </cell>
          <cell r="B40" t="str">
            <v>Дрова</v>
          </cell>
        </row>
        <row r="41">
          <cell r="A41">
            <v>102</v>
          </cell>
          <cell r="B41" t="str">
            <v>Древесина топливная</v>
          </cell>
        </row>
        <row r="42">
          <cell r="A42">
            <v>103</v>
          </cell>
          <cell r="B42" t="str">
            <v>Древесина измельченная</v>
          </cell>
        </row>
        <row r="43">
          <cell r="A43">
            <v>111</v>
          </cell>
          <cell r="B43" t="str">
            <v>Прочая продукция лесной промышл.</v>
          </cell>
        </row>
        <row r="44">
          <cell r="A44">
            <v>112</v>
          </cell>
          <cell r="B44" t="str">
            <v>Саженцы всякие</v>
          </cell>
        </row>
        <row r="45">
          <cell r="A45">
            <v>121</v>
          </cell>
          <cell r="B45" t="str">
            <v>Изделия и детали из древесины</v>
          </cell>
        </row>
        <row r="46">
          <cell r="A46">
            <v>122</v>
          </cell>
          <cell r="B46" t="str">
            <v>Плиты древесностружечные и волокн.</v>
          </cell>
        </row>
        <row r="47">
          <cell r="A47">
            <v>123</v>
          </cell>
          <cell r="B47" t="str">
            <v>Тара деревянная новая</v>
          </cell>
        </row>
        <row r="48">
          <cell r="A48">
            <v>124</v>
          </cell>
          <cell r="B48" t="str">
            <v xml:space="preserve">Тара деревянная </v>
          </cell>
        </row>
        <row r="49">
          <cell r="A49">
            <v>125</v>
          </cell>
          <cell r="B49" t="str">
            <v>Изделия деревянные, кроме мебели</v>
          </cell>
        </row>
        <row r="50">
          <cell r="A50">
            <v>126</v>
          </cell>
          <cell r="B50" t="str">
            <v>Спички</v>
          </cell>
        </row>
        <row r="51">
          <cell r="A51">
            <v>127</v>
          </cell>
          <cell r="B51" t="str">
            <v>Мебель</v>
          </cell>
        </row>
        <row r="52">
          <cell r="A52">
            <v>131</v>
          </cell>
          <cell r="B52" t="str">
            <v>Целлюлоза и масса древестная</v>
          </cell>
        </row>
        <row r="53">
          <cell r="A53">
            <v>132</v>
          </cell>
          <cell r="B53" t="str">
            <v>Бумага и картон</v>
          </cell>
        </row>
        <row r="54">
          <cell r="A54">
            <v>133</v>
          </cell>
          <cell r="B54" t="str">
            <v>Изделия из бумаги и картона</v>
          </cell>
        </row>
        <row r="55">
          <cell r="A55">
            <v>141</v>
          </cell>
          <cell r="B55" t="str">
            <v>Руды и концентраты железные</v>
          </cell>
        </row>
        <row r="56">
          <cell r="A56">
            <v>142</v>
          </cell>
          <cell r="B56" t="str">
            <v>Руды и концентраты марганцевые</v>
          </cell>
        </row>
        <row r="57">
          <cell r="A57">
            <v>151</v>
          </cell>
          <cell r="B57" t="str">
            <v>Руды и концентраты цветных металлов</v>
          </cell>
        </row>
        <row r="58">
          <cell r="A58">
            <v>152</v>
          </cell>
          <cell r="B58" t="str">
            <v xml:space="preserve">Колчедан серный </v>
          </cell>
        </row>
        <row r="59">
          <cell r="A59">
            <v>153</v>
          </cell>
          <cell r="B59" t="str">
            <v>Сырье серное, кроме серного колчедана</v>
          </cell>
        </row>
        <row r="60">
          <cell r="A60">
            <v>161</v>
          </cell>
          <cell r="B60" t="str">
            <v xml:space="preserve">Уголь каменный </v>
          </cell>
        </row>
        <row r="61">
          <cell r="A61">
            <v>171</v>
          </cell>
          <cell r="B61" t="str">
            <v>Кокс</v>
          </cell>
        </row>
        <row r="62">
          <cell r="A62">
            <v>181</v>
          </cell>
          <cell r="B62" t="str">
            <v>Торф топливный</v>
          </cell>
        </row>
        <row r="63">
          <cell r="A63">
            <v>182</v>
          </cell>
          <cell r="B63" t="str">
            <v>Торф для сельского хоз-ва</v>
          </cell>
        </row>
        <row r="64">
          <cell r="A64">
            <v>191</v>
          </cell>
          <cell r="B64" t="str">
            <v>Сланцы горючие</v>
          </cell>
        </row>
        <row r="65">
          <cell r="A65">
            <v>201</v>
          </cell>
          <cell r="B65" t="str">
            <v>Нефть сырая</v>
          </cell>
        </row>
        <row r="66">
          <cell r="A66">
            <v>211</v>
          </cell>
          <cell r="B66" t="str">
            <v>Бензин</v>
          </cell>
        </row>
        <row r="67">
          <cell r="A67">
            <v>212</v>
          </cell>
          <cell r="B67" t="str">
            <v>Керосин</v>
          </cell>
        </row>
        <row r="68">
          <cell r="A68">
            <v>213</v>
          </cell>
          <cell r="B68" t="str">
            <v>Масла и смазки (нефтяные)</v>
          </cell>
        </row>
        <row r="69">
          <cell r="A69">
            <v>214</v>
          </cell>
          <cell r="B69" t="str">
            <v>Топливо дизельное</v>
          </cell>
        </row>
        <row r="70">
          <cell r="A70">
            <v>215</v>
          </cell>
          <cell r="B70" t="str">
            <v>Прочие нефтепродукты светлые</v>
          </cell>
        </row>
        <row r="71">
          <cell r="A71">
            <v>221</v>
          </cell>
          <cell r="B71" t="str">
            <v>Мазут</v>
          </cell>
        </row>
        <row r="72">
          <cell r="A72">
            <v>222</v>
          </cell>
          <cell r="B72" t="str">
            <v>Битум и гудрон</v>
          </cell>
        </row>
        <row r="73">
          <cell r="A73">
            <v>223</v>
          </cell>
          <cell r="B73" t="str">
            <v>Асфальт, битум и гудрон природные</v>
          </cell>
        </row>
        <row r="74">
          <cell r="A74">
            <v>224</v>
          </cell>
          <cell r="B74" t="str">
            <v>Озокерит и продукция восковая</v>
          </cell>
        </row>
        <row r="75">
          <cell r="A75">
            <v>225</v>
          </cell>
          <cell r="B75" t="str">
            <v>Прочие нефтепродукты темные</v>
          </cell>
        </row>
        <row r="76">
          <cell r="A76">
            <v>226</v>
          </cell>
          <cell r="B76" t="str">
            <v>Газы энергетические</v>
          </cell>
        </row>
        <row r="77">
          <cell r="A77">
            <v>231</v>
          </cell>
          <cell r="B77" t="str">
            <v>Земля, песок, глина строительные</v>
          </cell>
        </row>
        <row r="78">
          <cell r="A78">
            <v>232</v>
          </cell>
          <cell r="B78" t="str">
            <v>Камни природные строительные</v>
          </cell>
        </row>
        <row r="79">
          <cell r="A79">
            <v>233</v>
          </cell>
          <cell r="B79" t="str">
            <v>Гипс,известь,мел</v>
          </cell>
        </row>
        <row r="80">
          <cell r="A80">
            <v>234</v>
          </cell>
          <cell r="B80" t="str">
            <v>Заполнители пористые</v>
          </cell>
        </row>
        <row r="81">
          <cell r="A81">
            <v>235</v>
          </cell>
          <cell r="B81" t="str">
            <v>Зола, шлаки негранулированные</v>
          </cell>
        </row>
        <row r="82">
          <cell r="A82">
            <v>236</v>
          </cell>
          <cell r="B82" t="str">
            <v>Балласт для железных дорог</v>
          </cell>
        </row>
        <row r="83">
          <cell r="A83">
            <v>241</v>
          </cell>
          <cell r="B83" t="str">
            <v>Земля, песок, глина сырье промышл.</v>
          </cell>
        </row>
        <row r="84">
          <cell r="A84">
            <v>242</v>
          </cell>
          <cell r="B84" t="str">
            <v>Руды неметаллические,кроме серных</v>
          </cell>
        </row>
        <row r="85">
          <cell r="A85">
            <v>243</v>
          </cell>
          <cell r="B85" t="str">
            <v>Материалы абразивные</v>
          </cell>
        </row>
        <row r="86">
          <cell r="A86">
            <v>244</v>
          </cell>
          <cell r="B86" t="str">
            <v>Пемза</v>
          </cell>
        </row>
        <row r="87">
          <cell r="A87">
            <v>245</v>
          </cell>
          <cell r="B87" t="str">
            <v>Клинкер цементный</v>
          </cell>
        </row>
        <row r="88">
          <cell r="A88">
            <v>246</v>
          </cell>
          <cell r="B88" t="str">
            <v>Силикат натрия</v>
          </cell>
        </row>
        <row r="89">
          <cell r="A89">
            <v>251</v>
          </cell>
          <cell r="B89" t="str">
            <v>Материалы стеновые</v>
          </cell>
        </row>
        <row r="90">
          <cell r="A90">
            <v>252</v>
          </cell>
          <cell r="B90" t="str">
            <v>Материалы отделочные</v>
          </cell>
        </row>
        <row r="91">
          <cell r="A91">
            <v>253</v>
          </cell>
          <cell r="B91" t="str">
            <v>Кирпич строительный</v>
          </cell>
        </row>
        <row r="92">
          <cell r="A92">
            <v>254</v>
          </cell>
          <cell r="B92" t="str">
            <v>Конструкции железобетонные</v>
          </cell>
        </row>
        <row r="93">
          <cell r="A93">
            <v>255</v>
          </cell>
          <cell r="B93" t="str">
            <v>Черепича и шифер</v>
          </cell>
        </row>
        <row r="94">
          <cell r="A94">
            <v>256</v>
          </cell>
          <cell r="B94" t="str">
            <v>Дома сборно-разборные</v>
          </cell>
        </row>
        <row r="95">
          <cell r="A95">
            <v>261</v>
          </cell>
          <cell r="B95" t="str">
            <v>Материалы тепло- и звукоизоляционные</v>
          </cell>
        </row>
        <row r="96">
          <cell r="A96">
            <v>262</v>
          </cell>
          <cell r="B96" t="str">
            <v>Изделия асбестовые технические</v>
          </cell>
        </row>
        <row r="97">
          <cell r="A97">
            <v>263</v>
          </cell>
          <cell r="B97" t="str">
            <v>Материалы асфальтовые строительные</v>
          </cell>
        </row>
        <row r="98">
          <cell r="A98">
            <v>264</v>
          </cell>
          <cell r="B98" t="str">
            <v>Прочие материалы минирально-строит.</v>
          </cell>
        </row>
        <row r="99">
          <cell r="A99">
            <v>265</v>
          </cell>
          <cell r="B99" t="str">
            <v>Трубы керамические</v>
          </cell>
        </row>
        <row r="100">
          <cell r="A100">
            <v>266</v>
          </cell>
          <cell r="B100" t="str">
            <v>Материалы и инструменты абазивные</v>
          </cell>
        </row>
        <row r="101">
          <cell r="A101">
            <v>267</v>
          </cell>
          <cell r="B101" t="str">
            <v>Стекло техническое и строительное</v>
          </cell>
        </row>
        <row r="102">
          <cell r="A102">
            <v>268</v>
          </cell>
          <cell r="B102" t="str">
            <v>Изделия санитарные керамические</v>
          </cell>
        </row>
        <row r="103">
          <cell r="A103">
            <v>271</v>
          </cell>
          <cell r="B103" t="str">
            <v>Шлаки гранулированные</v>
          </cell>
        </row>
        <row r="104">
          <cell r="A104">
            <v>281</v>
          </cell>
          <cell r="B104" t="str">
            <v>Цемент</v>
          </cell>
        </row>
        <row r="105">
          <cell r="A105">
            <v>291</v>
          </cell>
          <cell r="B105" t="str">
            <v>Флюсы, (известняк и доломиты)</v>
          </cell>
        </row>
        <row r="106">
          <cell r="A106">
            <v>292</v>
          </cell>
          <cell r="B106" t="str">
            <v>Гипс,известь,мел для флюсования</v>
          </cell>
        </row>
        <row r="107">
          <cell r="A107">
            <v>301</v>
          </cell>
          <cell r="B107" t="str">
            <v>Сырье огнеупорное</v>
          </cell>
        </row>
        <row r="108">
          <cell r="A108">
            <v>302</v>
          </cell>
          <cell r="B108" t="str">
            <v>Кирпич огнеупорный</v>
          </cell>
        </row>
        <row r="109">
          <cell r="A109">
            <v>303</v>
          </cell>
          <cell r="B109" t="str">
            <v>Материалы огнеупорные</v>
          </cell>
        </row>
        <row r="110">
          <cell r="A110">
            <v>304</v>
          </cell>
          <cell r="B110" t="str">
            <v>Асбест и слюда</v>
          </cell>
        </row>
        <row r="111">
          <cell r="A111">
            <v>311</v>
          </cell>
          <cell r="B111" t="str">
            <v>Чугун</v>
          </cell>
        </row>
        <row r="112">
          <cell r="A112">
            <v>312</v>
          </cell>
          <cell r="B112" t="str">
            <v>Сталь в слитках</v>
          </cell>
        </row>
        <row r="113">
          <cell r="A113">
            <v>313</v>
          </cell>
          <cell r="B113" t="str">
            <v>Ферросплавы</v>
          </cell>
        </row>
        <row r="114">
          <cell r="A114">
            <v>314</v>
          </cell>
          <cell r="B114" t="str">
            <v>Заготовки стальные</v>
          </cell>
        </row>
        <row r="115">
          <cell r="A115">
            <v>315</v>
          </cell>
          <cell r="B115" t="str">
            <v>Прочие черные металлы</v>
          </cell>
        </row>
        <row r="116">
          <cell r="A116">
            <v>316</v>
          </cell>
          <cell r="B116" t="str">
            <v>Лом черных металлов</v>
          </cell>
        </row>
        <row r="117">
          <cell r="A117">
            <v>321</v>
          </cell>
          <cell r="B117" t="str">
            <v>Рельсы</v>
          </cell>
        </row>
        <row r="118">
          <cell r="A118">
            <v>322</v>
          </cell>
          <cell r="B118" t="str">
            <v>Балки и швеллеры</v>
          </cell>
        </row>
        <row r="119">
          <cell r="A119">
            <v>323</v>
          </cell>
          <cell r="B119" t="str">
            <v>Труды из черных металлов</v>
          </cell>
        </row>
        <row r="120">
          <cell r="A120">
            <v>324</v>
          </cell>
          <cell r="B120" t="str">
            <v>Прочие виды проката черных металлов</v>
          </cell>
        </row>
        <row r="121">
          <cell r="A121">
            <v>331</v>
          </cell>
          <cell r="B121" t="str">
            <v>Металлы цветные и их сплавы</v>
          </cell>
        </row>
        <row r="122">
          <cell r="A122">
            <v>332</v>
          </cell>
          <cell r="B122" t="str">
            <v>Прокат цветных металлов</v>
          </cell>
        </row>
        <row r="123">
          <cell r="A123">
            <v>333</v>
          </cell>
          <cell r="B123" t="str">
            <v>Лом и отходы цветных металлов</v>
          </cell>
        </row>
        <row r="124">
          <cell r="A124">
            <v>341</v>
          </cell>
          <cell r="B124" t="str">
            <v>Шлаки металлургические для переплавки</v>
          </cell>
        </row>
        <row r="125">
          <cell r="A125">
            <v>351</v>
          </cell>
          <cell r="B125" t="str">
            <v>Машины и их части, кроме сельхоз.</v>
          </cell>
        </row>
        <row r="126">
          <cell r="A126">
            <v>361</v>
          </cell>
          <cell r="B126" t="str">
            <v>Машины и их части, сельхоз.</v>
          </cell>
        </row>
        <row r="127">
          <cell r="A127">
            <v>362</v>
          </cell>
          <cell r="B127" t="str">
            <v>Тракторы и их части</v>
          </cell>
        </row>
        <row r="128">
          <cell r="A128">
            <v>371</v>
          </cell>
          <cell r="B128" t="str">
            <v>Конструкции металлические</v>
          </cell>
        </row>
        <row r="129">
          <cell r="A129">
            <v>381</v>
          </cell>
          <cell r="B129" t="str">
            <v>Автомобили и их части</v>
          </cell>
        </row>
        <row r="130">
          <cell r="A130">
            <v>391</v>
          </cell>
          <cell r="B130" t="str">
            <v>Средства транспортирования и части</v>
          </cell>
        </row>
        <row r="131">
          <cell r="A131">
            <v>401</v>
          </cell>
          <cell r="B131" t="str">
            <v>Аппараты и приборы, кроме электробыт.</v>
          </cell>
        </row>
        <row r="132">
          <cell r="A132">
            <v>402</v>
          </cell>
          <cell r="B132" t="str">
            <v>Продукция радиопромышленности</v>
          </cell>
        </row>
        <row r="133">
          <cell r="A133">
            <v>403</v>
          </cell>
          <cell r="B133" t="str">
            <v>Лампы накаливания и фанари</v>
          </cell>
        </row>
        <row r="134">
          <cell r="A134">
            <v>404</v>
          </cell>
          <cell r="B134" t="str">
            <v>Машины и приборы электробытовые</v>
          </cell>
        </row>
        <row r="135">
          <cell r="A135">
            <v>405</v>
          </cell>
          <cell r="B135" t="str">
            <v>Весы всякие, кроме аналитических</v>
          </cell>
        </row>
        <row r="136">
          <cell r="A136">
            <v>411</v>
          </cell>
          <cell r="B136" t="str">
            <v>Изделия из черных металлов произ\назн.</v>
          </cell>
        </row>
        <row r="137">
          <cell r="A137">
            <v>412</v>
          </cell>
          <cell r="B137" t="str">
            <v>Емкости и тара металлические</v>
          </cell>
        </row>
        <row r="138">
          <cell r="A138">
            <v>413</v>
          </cell>
          <cell r="B138" t="str">
            <v>Мебель металлическая</v>
          </cell>
        </row>
        <row r="139">
          <cell r="A139">
            <v>414</v>
          </cell>
          <cell r="B139" t="str">
            <v>Части ж.д. подв. Состава и пути</v>
          </cell>
        </row>
        <row r="140">
          <cell r="A140">
            <v>415</v>
          </cell>
          <cell r="B140" t="str">
            <v>Прочие изделия металлический</v>
          </cell>
        </row>
        <row r="141">
          <cell r="A141">
            <v>416</v>
          </cell>
          <cell r="B141" t="str">
            <v>Изделия из цветных металлов произ\назн.</v>
          </cell>
        </row>
        <row r="142">
          <cell r="A142">
            <v>417</v>
          </cell>
          <cell r="B142" t="str">
            <v>Изделия кабельные</v>
          </cell>
        </row>
        <row r="143">
          <cell r="A143">
            <v>418</v>
          </cell>
          <cell r="B143" t="str">
            <v>Посуда алюминиевая</v>
          </cell>
        </row>
        <row r="144">
          <cell r="A144">
            <v>421</v>
          </cell>
          <cell r="B144" t="str">
            <v>Вагоны всякие</v>
          </cell>
        </row>
        <row r="145">
          <cell r="A145">
            <v>422</v>
          </cell>
          <cell r="B145" t="str">
            <v>Локомотивы</v>
          </cell>
        </row>
        <row r="146">
          <cell r="A146">
            <v>423</v>
          </cell>
          <cell r="B146" t="str">
            <v>Краны на ж.д. ходу</v>
          </cell>
        </row>
        <row r="147">
          <cell r="A147">
            <v>431</v>
          </cell>
          <cell r="B147" t="str">
            <v>Сырье для произв. Удобрений</v>
          </cell>
        </row>
        <row r="148">
          <cell r="A148">
            <v>432</v>
          </cell>
          <cell r="B148" t="str">
            <v>Аммиак водный</v>
          </cell>
        </row>
        <row r="149">
          <cell r="A149">
            <v>433</v>
          </cell>
          <cell r="B149" t="str">
            <v>Удобрения азотные</v>
          </cell>
        </row>
        <row r="150">
          <cell r="A150">
            <v>434</v>
          </cell>
          <cell r="B150" t="str">
            <v>Удобрения калийные</v>
          </cell>
        </row>
        <row r="151">
          <cell r="A151">
            <v>435</v>
          </cell>
          <cell r="B151" t="str">
            <v>Удобрения фосфорные</v>
          </cell>
        </row>
        <row r="152">
          <cell r="A152">
            <v>436</v>
          </cell>
          <cell r="B152" t="str">
            <v>Удобрения минеральные прочие</v>
          </cell>
        </row>
        <row r="153">
          <cell r="A153">
            <v>441</v>
          </cell>
          <cell r="B153" t="str">
            <v>Медикаменты,фармпроизводства</v>
          </cell>
        </row>
        <row r="154">
          <cell r="A154">
            <v>442</v>
          </cell>
          <cell r="B154" t="str">
            <v>Продукция парфюмерная</v>
          </cell>
        </row>
        <row r="155">
          <cell r="A155">
            <v>443</v>
          </cell>
          <cell r="B155" t="str">
            <v>Мыло</v>
          </cell>
        </row>
        <row r="156">
          <cell r="A156">
            <v>451</v>
          </cell>
          <cell r="B156" t="str">
            <v>Каучуки, резина, сажа</v>
          </cell>
        </row>
        <row r="157">
          <cell r="A157">
            <v>452</v>
          </cell>
          <cell r="B157" t="str">
            <v>Изделия резино-техн. и эбонитовые</v>
          </cell>
        </row>
        <row r="158">
          <cell r="A158">
            <v>453</v>
          </cell>
          <cell r="B158" t="str">
            <v>Изделия резино-техн.восстановленные</v>
          </cell>
        </row>
        <row r="159">
          <cell r="A159">
            <v>454</v>
          </cell>
          <cell r="B159" t="str">
            <v>Углерод технический (сажа)</v>
          </cell>
        </row>
        <row r="160">
          <cell r="A160">
            <v>461</v>
          </cell>
          <cell r="B160" t="str">
            <v>Смолы синтетические и пластические</v>
          </cell>
        </row>
        <row r="161">
          <cell r="A161">
            <v>462</v>
          </cell>
          <cell r="B161" t="str">
            <v>Изделия из смолы синтетич. и пластич.</v>
          </cell>
        </row>
        <row r="162">
          <cell r="A162">
            <v>463</v>
          </cell>
          <cell r="B162" t="str">
            <v>Волокна искуственные</v>
          </cell>
        </row>
        <row r="163">
          <cell r="A163">
            <v>464</v>
          </cell>
          <cell r="B163" t="str">
            <v>Клей</v>
          </cell>
        </row>
        <row r="164">
          <cell r="A164">
            <v>465</v>
          </cell>
          <cell r="B164" t="str">
            <v>Смола природные</v>
          </cell>
        </row>
        <row r="165">
          <cell r="A165">
            <v>466</v>
          </cell>
          <cell r="B165" t="str">
            <v>Материалы лакокрасочные</v>
          </cell>
        </row>
        <row r="166">
          <cell r="A166">
            <v>467</v>
          </cell>
          <cell r="B166" t="str">
            <v>Продукты промежуточные для красителей</v>
          </cell>
        </row>
        <row r="167">
          <cell r="A167">
            <v>471</v>
          </cell>
          <cell r="B167" t="str">
            <v>Смолы, кроме синтетических и природных</v>
          </cell>
        </row>
        <row r="168">
          <cell r="A168">
            <v>472</v>
          </cell>
          <cell r="B168" t="str">
            <v>Масла, кроме нефтеных</v>
          </cell>
        </row>
        <row r="169">
          <cell r="A169">
            <v>473</v>
          </cell>
          <cell r="B169" t="str">
            <v>Электроды графитированные и угольные</v>
          </cell>
        </row>
        <row r="170">
          <cell r="A170">
            <v>474</v>
          </cell>
          <cell r="B170" t="str">
            <v>Уголь древестный</v>
          </cell>
        </row>
        <row r="171">
          <cell r="A171">
            <v>475</v>
          </cell>
          <cell r="B171" t="str">
            <v>Прочая продукция коксохимич.промышл.</v>
          </cell>
        </row>
        <row r="172">
          <cell r="A172">
            <v>481</v>
          </cell>
          <cell r="B172" t="str">
            <v>Кислоты,оксиды,пероксиды и ангедриды</v>
          </cell>
        </row>
        <row r="173">
          <cell r="A173">
            <v>482</v>
          </cell>
          <cell r="B173" t="str">
            <v>Основания и содопродукты</v>
          </cell>
        </row>
        <row r="174">
          <cell r="A174">
            <v>483</v>
          </cell>
          <cell r="B174" t="str">
            <v>Соли кислородных кислот</v>
          </cell>
        </row>
        <row r="175">
          <cell r="A175">
            <v>484</v>
          </cell>
          <cell r="B175" t="str">
            <v>Соли кислородных кислот</v>
          </cell>
        </row>
        <row r="176">
          <cell r="A176">
            <v>485</v>
          </cell>
          <cell r="B176" t="str">
            <v>Соли безкислородных кислот</v>
          </cell>
        </row>
        <row r="177">
          <cell r="A177">
            <v>486</v>
          </cell>
          <cell r="B177" t="str">
            <v>Сорбенты и катализаторы, коагулянты</v>
          </cell>
        </row>
        <row r="178">
          <cell r="A178">
            <v>487</v>
          </cell>
          <cell r="B178" t="str">
            <v>Металлы щелочные, щелочноземельные</v>
          </cell>
        </row>
        <row r="179">
          <cell r="A179">
            <v>488</v>
          </cell>
          <cell r="B179" t="str">
            <v>Газы, кроме энергетических</v>
          </cell>
        </row>
        <row r="180">
          <cell r="A180">
            <v>489</v>
          </cell>
          <cell r="B180" t="str">
            <v>Газы, кроме энергетических не поименнов.</v>
          </cell>
        </row>
        <row r="181">
          <cell r="A181">
            <v>501</v>
          </cell>
          <cell r="B181" t="str">
            <v>Мука пшеничная</v>
          </cell>
        </row>
        <row r="182">
          <cell r="A182">
            <v>502</v>
          </cell>
          <cell r="B182" t="str">
            <v>Мука ржаная</v>
          </cell>
        </row>
        <row r="183">
          <cell r="A183">
            <v>503</v>
          </cell>
          <cell r="B183" t="str">
            <v>Крупа</v>
          </cell>
        </row>
        <row r="184">
          <cell r="A184">
            <v>504</v>
          </cell>
          <cell r="B184" t="str">
            <v>Прочие продукты перемола</v>
          </cell>
        </row>
        <row r="185">
          <cell r="A185">
            <v>505</v>
          </cell>
          <cell r="B185" t="str">
            <v>Отруби и отходы мукомольного произв.</v>
          </cell>
        </row>
        <row r="186">
          <cell r="A186">
            <v>511</v>
          </cell>
          <cell r="B186" t="str">
            <v>Хлеб и изделия хлебобулочные</v>
          </cell>
        </row>
        <row r="187">
          <cell r="A187">
            <v>512</v>
          </cell>
          <cell r="B187" t="str">
            <v>Изделия макаронные</v>
          </cell>
        </row>
        <row r="188">
          <cell r="A188">
            <v>513</v>
          </cell>
          <cell r="B188" t="str">
            <v>Изделия кондитерские мучные</v>
          </cell>
        </row>
        <row r="189">
          <cell r="A189">
            <v>514</v>
          </cell>
          <cell r="B189" t="str">
            <v>Изделия кондитерские сахаристые, мед</v>
          </cell>
        </row>
        <row r="190">
          <cell r="A190">
            <v>515</v>
          </cell>
          <cell r="B190" t="str">
            <v>Продукция крахмоло-паточной промышл.</v>
          </cell>
        </row>
        <row r="191">
          <cell r="A191">
            <v>516</v>
          </cell>
          <cell r="B191" t="str">
            <v>Концентраты пищевые,пряности</v>
          </cell>
        </row>
        <row r="192">
          <cell r="A192">
            <v>517</v>
          </cell>
          <cell r="B192" t="str">
            <v>Изделия табачно-махорочные</v>
          </cell>
        </row>
        <row r="193">
          <cell r="A193">
            <v>521</v>
          </cell>
          <cell r="B193" t="str">
            <v>Сахар</v>
          </cell>
        </row>
        <row r="194">
          <cell r="A194">
            <v>531</v>
          </cell>
          <cell r="B194" t="str">
            <v>Соль поваренная</v>
          </cell>
        </row>
        <row r="195">
          <cell r="A195">
            <v>541</v>
          </cell>
          <cell r="B195" t="str">
            <v>Комбикорма</v>
          </cell>
        </row>
        <row r="196">
          <cell r="A196">
            <v>542</v>
          </cell>
          <cell r="B196" t="str">
            <v>Жмыхи, шроты, мука кормовая</v>
          </cell>
        </row>
        <row r="197">
          <cell r="A197">
            <v>551</v>
          </cell>
          <cell r="B197" t="str">
            <v>Молоко</v>
          </cell>
        </row>
        <row r="198">
          <cell r="A198">
            <v>552</v>
          </cell>
          <cell r="B198" t="str">
            <v>Молочные продукты</v>
          </cell>
        </row>
        <row r="199">
          <cell r="A199">
            <v>553</v>
          </cell>
          <cell r="B199" t="str">
            <v>Масло животное, сыр</v>
          </cell>
        </row>
        <row r="200">
          <cell r="A200">
            <v>554</v>
          </cell>
          <cell r="B200" t="str">
            <v>Продукция маргариновая и саломас</v>
          </cell>
        </row>
        <row r="201">
          <cell r="A201">
            <v>555</v>
          </cell>
          <cell r="B201" t="str">
            <v>Яйца</v>
          </cell>
        </row>
        <row r="202">
          <cell r="A202">
            <v>556</v>
          </cell>
          <cell r="B202" t="str">
            <v>Масло растительное</v>
          </cell>
        </row>
        <row r="203">
          <cell r="A203">
            <v>561</v>
          </cell>
          <cell r="B203" t="str">
            <v>Мясо и субпродукты</v>
          </cell>
        </row>
        <row r="204">
          <cell r="A204">
            <v>562</v>
          </cell>
          <cell r="B204" t="str">
            <v>Изделия колбасные и копченности</v>
          </cell>
        </row>
        <row r="205">
          <cell r="A205">
            <v>563</v>
          </cell>
          <cell r="B205" t="str">
            <v>Жиры и сало животных и птиц</v>
          </cell>
        </row>
        <row r="206">
          <cell r="A206">
            <v>571</v>
          </cell>
          <cell r="B206" t="str">
            <v>Рыба живая</v>
          </cell>
        </row>
        <row r="207">
          <cell r="A207">
            <v>572</v>
          </cell>
          <cell r="B207" t="str">
            <v>Морепродукты свежые и охлажденные</v>
          </cell>
        </row>
        <row r="208">
          <cell r="A208">
            <v>573</v>
          </cell>
          <cell r="B208" t="str">
            <v>Балыки</v>
          </cell>
        </row>
        <row r="209">
          <cell r="A209">
            <v>574</v>
          </cell>
          <cell r="B209" t="str">
            <v>Жир рыбий, китовый и морского зверя</v>
          </cell>
        </row>
        <row r="210">
          <cell r="A210">
            <v>581</v>
          </cell>
          <cell r="B210" t="str">
            <v>Консервы всякие фруктово-ягодные и грибы</v>
          </cell>
        </row>
        <row r="211">
          <cell r="A211">
            <v>582</v>
          </cell>
          <cell r="B211" t="str">
            <v>Фрукты и ягоды сушенные</v>
          </cell>
        </row>
        <row r="212">
          <cell r="A212">
            <v>583</v>
          </cell>
          <cell r="B212" t="str">
            <v>Овощи, картофель и грибы сушенные</v>
          </cell>
        </row>
        <row r="213">
          <cell r="A213">
            <v>584</v>
          </cell>
          <cell r="B213" t="str">
            <v>Соки</v>
          </cell>
        </row>
        <row r="214">
          <cell r="A214">
            <v>591</v>
          </cell>
          <cell r="B214" t="str">
            <v>Вино всякое</v>
          </cell>
        </row>
        <row r="215">
          <cell r="A215">
            <v>592</v>
          </cell>
          <cell r="B215" t="str">
            <v>Пиво</v>
          </cell>
        </row>
        <row r="216">
          <cell r="A216">
            <v>593</v>
          </cell>
          <cell r="B216" t="str">
            <v>Водка</v>
          </cell>
        </row>
        <row r="217">
          <cell r="A217">
            <v>594</v>
          </cell>
          <cell r="B217" t="str">
            <v>Спирт</v>
          </cell>
        </row>
        <row r="218">
          <cell r="A218">
            <v>595</v>
          </cell>
          <cell r="B218" t="str">
            <v>Напитки безалкогольные и мин.вода</v>
          </cell>
        </row>
        <row r="219">
          <cell r="A219">
            <v>602</v>
          </cell>
          <cell r="B219" t="str">
            <v>Вода и лед обыкновенные</v>
          </cell>
        </row>
        <row r="220">
          <cell r="A220">
            <v>611</v>
          </cell>
          <cell r="B220" t="str">
            <v>Волокно хлопковое</v>
          </cell>
        </row>
        <row r="221">
          <cell r="A221">
            <v>621</v>
          </cell>
          <cell r="B221" t="str">
            <v>Волокна лубянные</v>
          </cell>
        </row>
        <row r="222">
          <cell r="A222">
            <v>622</v>
          </cell>
          <cell r="B222" t="str">
            <v>Пряжа инити всякие и шелк-сырец</v>
          </cell>
        </row>
        <row r="223">
          <cell r="A223">
            <v>623</v>
          </cell>
          <cell r="B223" t="str">
            <v>Изделия крученые, кроме ниток</v>
          </cell>
        </row>
        <row r="224">
          <cell r="A224">
            <v>624</v>
          </cell>
          <cell r="B224" t="str">
            <v>Вата хлопчато-бумажная</v>
          </cell>
        </row>
        <row r="225">
          <cell r="A225">
            <v>625</v>
          </cell>
          <cell r="B225" t="str">
            <v>Вата льняная, шерстяная</v>
          </cell>
        </row>
        <row r="226">
          <cell r="A226">
            <v>626</v>
          </cell>
          <cell r="B226" t="str">
            <v>Войлок и изделия войлочные</v>
          </cell>
        </row>
        <row r="227">
          <cell r="A227">
            <v>631</v>
          </cell>
          <cell r="B227" t="str">
            <v>Ткани</v>
          </cell>
        </row>
        <row r="228">
          <cell r="A228">
            <v>632</v>
          </cell>
          <cell r="B228" t="str">
            <v>Прочие изделия швейной и текстильн. Пром.</v>
          </cell>
        </row>
        <row r="229">
          <cell r="A229">
            <v>633</v>
          </cell>
          <cell r="B229" t="str">
            <v>Изделия трикотажные</v>
          </cell>
        </row>
        <row r="230">
          <cell r="A230">
            <v>634</v>
          </cell>
          <cell r="B230" t="str">
            <v>Изделия швейные</v>
          </cell>
        </row>
        <row r="231">
          <cell r="A231">
            <v>635</v>
          </cell>
          <cell r="B231" t="str">
            <v>Ковры и изделия ковровые</v>
          </cell>
        </row>
        <row r="232">
          <cell r="A232">
            <v>641</v>
          </cell>
          <cell r="B232" t="str">
            <v>Галантирея и изделия ювелирные</v>
          </cell>
        </row>
        <row r="233">
          <cell r="A233">
            <v>651</v>
          </cell>
          <cell r="B233" t="str">
            <v>Меха, кожи и шкуры выделанные</v>
          </cell>
        </row>
        <row r="234">
          <cell r="A234">
            <v>652</v>
          </cell>
          <cell r="B234" t="str">
            <v>кожа искуственная</v>
          </cell>
        </row>
        <row r="235">
          <cell r="A235">
            <v>653</v>
          </cell>
          <cell r="B235" t="str">
            <v>Изделия из кожи, волоса, щетины</v>
          </cell>
        </row>
        <row r="236">
          <cell r="A236">
            <v>654</v>
          </cell>
          <cell r="B236" t="str">
            <v>Обувь</v>
          </cell>
        </row>
        <row r="237">
          <cell r="A237">
            <v>661</v>
          </cell>
          <cell r="B237" t="str">
            <v>Посуда и другие изделия стеклянные</v>
          </cell>
        </row>
        <row r="238">
          <cell r="A238">
            <v>662</v>
          </cell>
          <cell r="B238" t="str">
            <v>Тара стеклянная</v>
          </cell>
        </row>
        <row r="239">
          <cell r="A239">
            <v>671</v>
          </cell>
          <cell r="B239" t="str">
            <v>Книги, брошюры, газеты,журналы и т.д.</v>
          </cell>
        </row>
        <row r="240">
          <cell r="A240">
            <v>682</v>
          </cell>
          <cell r="B240" t="str">
            <v>Инвентарь спортивный</v>
          </cell>
        </row>
        <row r="241">
          <cell r="A241">
            <v>683</v>
          </cell>
          <cell r="B241" t="str">
            <v>Игры, игрушки</v>
          </cell>
        </row>
        <row r="242">
          <cell r="A242">
            <v>684</v>
          </cell>
          <cell r="B242" t="str">
            <v>Принадлежности школьно-писменные и канц</v>
          </cell>
        </row>
        <row r="243">
          <cell r="A243">
            <v>685</v>
          </cell>
          <cell r="B243" t="str">
            <v>Изделия из камыша, лозы, лыка</v>
          </cell>
        </row>
        <row r="244">
          <cell r="A244">
            <v>691</v>
          </cell>
          <cell r="B244" t="str">
            <v>Домашние вещи</v>
          </cell>
        </row>
        <row r="245">
          <cell r="A245">
            <v>692</v>
          </cell>
          <cell r="B245" t="str">
            <v>Утиль сырье</v>
          </cell>
        </row>
        <row r="246">
          <cell r="A246">
            <v>693</v>
          </cell>
          <cell r="B246" t="str">
            <v>Грузы для которых не установлен отдельный тариф</v>
          </cell>
        </row>
        <row r="247">
          <cell r="A247">
            <v>711</v>
          </cell>
          <cell r="B247" t="str">
            <v>Углеводороды</v>
          </cell>
        </row>
        <row r="248">
          <cell r="A248">
            <v>712</v>
          </cell>
          <cell r="B248" t="str">
            <v>Галогенопроизводственные углеводороды</v>
          </cell>
        </row>
        <row r="249">
          <cell r="A249">
            <v>713</v>
          </cell>
          <cell r="B249" t="str">
            <v>Производственные угловодороды прочие</v>
          </cell>
        </row>
        <row r="250">
          <cell r="A250">
            <v>721</v>
          </cell>
          <cell r="B250" t="str">
            <v>Спирты и их производные (органические)</v>
          </cell>
        </row>
        <row r="251">
          <cell r="A251">
            <v>722</v>
          </cell>
          <cell r="B251" t="str">
            <v>Фенолы, феноло-спирты и их производные</v>
          </cell>
        </row>
        <row r="252">
          <cell r="A252">
            <v>723</v>
          </cell>
          <cell r="B252" t="str">
            <v>Альдегиды, кетоны и ангидриды</v>
          </cell>
        </row>
        <row r="253">
          <cell r="A253">
            <v>724</v>
          </cell>
          <cell r="B253" t="str">
            <v>Кислоты органические и их соли</v>
          </cell>
        </row>
        <row r="254">
          <cell r="A254">
            <v>725</v>
          </cell>
          <cell r="B254" t="str">
            <v xml:space="preserve">Эфиры и ацетали </v>
          </cell>
        </row>
        <row r="255">
          <cell r="A255">
            <v>726</v>
          </cell>
          <cell r="B255" t="str">
            <v>Оксиды, пероксиды</v>
          </cell>
        </row>
        <row r="256">
          <cell r="A256">
            <v>731</v>
          </cell>
          <cell r="B256" t="str">
            <v>Амины,амиды и их производные (азотные соед)</v>
          </cell>
        </row>
        <row r="257">
          <cell r="A257">
            <v>732</v>
          </cell>
          <cell r="B257" t="str">
            <v>Нитросоединения</v>
          </cell>
        </row>
        <row r="258">
          <cell r="A258">
            <v>741</v>
          </cell>
          <cell r="B258" t="str">
            <v>Хлорсилаты</v>
          </cell>
        </row>
        <row r="259">
          <cell r="A259">
            <v>742</v>
          </cell>
          <cell r="B259" t="str">
            <v>Прочие органические соединения</v>
          </cell>
        </row>
        <row r="260">
          <cell r="A260">
            <v>751</v>
          </cell>
          <cell r="B260" t="str">
            <v>Пестицыды</v>
          </cell>
        </row>
        <row r="261">
          <cell r="A261">
            <v>752</v>
          </cell>
          <cell r="B261" t="str">
            <v>Пластификаторы и пенообразователи</v>
          </cell>
        </row>
        <row r="262">
          <cell r="A262">
            <v>753</v>
          </cell>
          <cell r="B262" t="str">
            <v>Поверхностно-активные препараты</v>
          </cell>
        </row>
        <row r="263">
          <cell r="A263">
            <v>754</v>
          </cell>
          <cell r="B263" t="str">
            <v>Растворители, флотореагенты</v>
          </cell>
        </row>
        <row r="264">
          <cell r="A264">
            <v>755</v>
          </cell>
          <cell r="B264" t="str">
            <v>Химикаты фотографические</v>
          </cell>
        </row>
        <row r="265">
          <cell r="A265">
            <v>756</v>
          </cell>
          <cell r="B265" t="str">
            <v>Синтетические моющие средства</v>
          </cell>
        </row>
        <row r="266">
          <cell r="A266">
            <v>757</v>
          </cell>
          <cell r="B266" t="str">
            <v>Химикаты прочие</v>
          </cell>
        </row>
        <row r="267">
          <cell r="A267">
            <v>758</v>
          </cell>
          <cell r="B267" t="str">
            <v>Отходы химического производства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бит"/>
      <sheetName val="из сем"/>
      <sheetName val="потр"/>
      <sheetName val="СН"/>
      <sheetName val="Форма2"/>
      <sheetName val="Добыча нефти4"/>
      <sheetName val="поставка сравн13"/>
      <sheetName val="Форма1"/>
      <sheetName val="Изменяемые данные"/>
      <sheetName val="справка"/>
      <sheetName val="Пр2"/>
      <sheetName val="п11"/>
      <sheetName val="п25ЦТАИ"/>
      <sheetName val="п25"/>
      <sheetName val="п23"/>
      <sheetName val="п26"/>
      <sheetName val="п31"/>
      <sheetName val="п4"/>
      <sheetName val="п5"/>
      <sheetName val="п7"/>
      <sheetName val="п8"/>
      <sheetName val="Осн"/>
      <sheetName val="группа"/>
      <sheetName val="факт 2005 г."/>
      <sheetName val="Ввод"/>
      <sheetName val="List of values"/>
      <sheetName val="t0_name"/>
      <sheetName val="дебит на 31 06 05"/>
      <sheetName val="Нефть"/>
      <sheetName val="Hidden"/>
      <sheetName val="данн"/>
      <sheetName val="PP&amp;E mvt for 2003"/>
      <sheetName val="L-1"/>
      <sheetName val="ремонт 25"/>
      <sheetName val="исп.см."/>
      <sheetName val="Лист4"/>
      <sheetName val="Water trucking 2005"/>
      <sheetName val="Добычанефти4"/>
      <sheetName val="поставкасравн13"/>
      <sheetName val="ЦентрЗатр"/>
      <sheetName val="ЕдИзм"/>
      <sheetName val="Предпр"/>
      <sheetName val="Лист 1"/>
      <sheetName val="факс(2005-20гг.)"/>
      <sheetName val="мат расходы"/>
      <sheetName val="11"/>
      <sheetName val="Info"/>
      <sheetName val="ECM_PP"/>
      <sheetName val="Исход"/>
      <sheetName val="FES"/>
      <sheetName val="цеховые"/>
      <sheetName val="всп"/>
      <sheetName val="ОТиТБ"/>
      <sheetName val="ГПЗ_ПОСД_Способ закупок"/>
      <sheetName val="ОР"/>
      <sheetName val="план07"/>
      <sheetName val="MS"/>
      <sheetName val="Общие данные"/>
      <sheetName val="График освоения"/>
      <sheetName val="Амортизация"/>
      <sheetName val="Затраты"/>
      <sheetName val="Налоги"/>
      <sheetName val="Доходы"/>
      <sheetName val="Прибыль"/>
      <sheetName val="Займы"/>
      <sheetName val="Потоки"/>
      <sheetName val="NPV "/>
      <sheetName val="Sheet1"/>
      <sheetName val="Combined TS_EP KMG_3m 2009"/>
      <sheetName val="SMSTemp"/>
      <sheetName val="TB"/>
      <sheetName val="PR CN"/>
      <sheetName val="H3.100 Rollforward"/>
      <sheetName val="GAAP TB 31.12.01  detail p&amp;l"/>
      <sheetName val="K_760"/>
      <sheetName val="База"/>
      <sheetName val="ОборБалФормОтч"/>
      <sheetName val="ТитулЛистОтч"/>
      <sheetName val="Пр3"/>
      <sheetName val="KACHAR-201"/>
      <sheetName val="З"/>
      <sheetName val="ПФ-RUR"/>
      <sheetName val="кредиты-USD"/>
      <sheetName val="кредиты-KZT"/>
      <sheetName val="ПФ-USD"/>
      <sheetName val="ПФ-EUR"/>
      <sheetName val="аккредитивы"/>
      <sheetName val="ГТМ"/>
      <sheetName val="K_320_RFD_Emba_rev"/>
      <sheetName val="C1-a 300 Conf-3M"/>
      <sheetName val="Balance Sheet"/>
      <sheetName val="СПгнг"/>
      <sheetName val="UNITPRICES"/>
      <sheetName val="July_03_Pg8"/>
      <sheetName val="3НК"/>
      <sheetName val="Control"/>
      <sheetName val="Б.мчас (П)"/>
    </sheetNames>
    <sheetDataSet>
      <sheetData sheetId="0" refreshError="1"/>
      <sheetData sheetId="1" refreshError="1">
        <row r="2">
          <cell r="A2" t="str">
            <v>A B Commerce ТОО</v>
          </cell>
          <cell r="B2">
            <v>20220618.059999999</v>
          </cell>
        </row>
        <row r="3">
          <cell r="A3" t="str">
            <v>AB Group  ТОО</v>
          </cell>
          <cell r="B3">
            <v>3087197.4</v>
          </cell>
        </row>
        <row r="4">
          <cell r="A4" t="str">
            <v>Astana Sky Tour ТОО</v>
          </cell>
          <cell r="B4">
            <v>231687</v>
          </cell>
        </row>
        <row r="5">
          <cell r="A5" t="str">
            <v>B&amp;B   Компания ТОО</v>
          </cell>
          <cell r="B5">
            <v>614231.62</v>
          </cell>
        </row>
        <row r="6">
          <cell r="A6" t="str">
            <v>CONTACT (PVT) LTD TOO</v>
          </cell>
          <cell r="B6">
            <v>794907.79</v>
          </cell>
        </row>
        <row r="7">
          <cell r="A7" t="str">
            <v>Cooper manufacturing Corp</v>
          </cell>
          <cell r="B7">
            <v>8620441.6400000006</v>
          </cell>
        </row>
        <row r="8">
          <cell r="A8" t="str">
            <v>ESOMET SAS</v>
          </cell>
          <cell r="B8">
            <v>831081469.84000003</v>
          </cell>
        </row>
        <row r="9">
          <cell r="A9" t="str">
            <v>GAZ IMPEX S.A.</v>
          </cell>
          <cell r="B9">
            <v>17.579999999999998</v>
          </cell>
        </row>
        <row r="10">
          <cell r="A10" t="str">
            <v>GEMCO INTERNATIONAL</v>
          </cell>
          <cell r="B10">
            <v>6126517.9800000004</v>
          </cell>
        </row>
        <row r="11">
          <cell r="A11" t="str">
            <v>Grand Iron ТОО</v>
          </cell>
          <cell r="B11">
            <v>42342.02</v>
          </cell>
        </row>
        <row r="12">
          <cell r="A12" t="str">
            <v>GSM Казахстан ТОО Казахтелеком</v>
          </cell>
          <cell r="B12">
            <v>836874.85</v>
          </cell>
        </row>
        <row r="13">
          <cell r="A13" t="str">
            <v>Hellens Group LTD</v>
          </cell>
          <cell r="B13">
            <v>58995.01</v>
          </cell>
        </row>
        <row r="14">
          <cell r="A14" t="str">
            <v>Intertech Corporation</v>
          </cell>
          <cell r="B14">
            <v>2786356</v>
          </cell>
        </row>
        <row r="15">
          <cell r="A15" t="str">
            <v>JSC Sasta</v>
          </cell>
          <cell r="B15">
            <v>5072305.46</v>
          </cell>
        </row>
        <row r="16">
          <cell r="A16" t="str">
            <v>M-I Production Chemicals MEFSE</v>
          </cell>
          <cell r="B16">
            <v>965756.4</v>
          </cell>
        </row>
        <row r="17">
          <cell r="A17" t="str">
            <v>NATIONAL OILWELL</v>
          </cell>
          <cell r="B17">
            <v>747906.62</v>
          </cell>
        </row>
        <row r="18">
          <cell r="A18" t="str">
            <v>NM-IMPEХ ТОО</v>
          </cell>
          <cell r="B18">
            <v>293940</v>
          </cell>
        </row>
        <row r="19">
          <cell r="A19" t="str">
            <v>O.S.C. TOO</v>
          </cell>
          <cell r="B19">
            <v>674815</v>
          </cell>
        </row>
        <row r="20">
          <cell r="A20" t="str">
            <v>OIL GRAFT ТОО</v>
          </cell>
          <cell r="B20">
            <v>65125.68</v>
          </cell>
        </row>
        <row r="21">
          <cell r="A21" t="str">
            <v>Petrofont Limited</v>
          </cell>
          <cell r="B21">
            <v>59424737.509999998</v>
          </cell>
        </row>
        <row r="22">
          <cell r="A22" t="str">
            <v>SAT Operating Aktau ТОО</v>
          </cell>
          <cell r="B22">
            <v>103500</v>
          </cell>
        </row>
        <row r="23">
          <cell r="A23" t="str">
            <v>Sim &amp; Oz-Y  ТОО</v>
          </cell>
          <cell r="B23">
            <v>1930052.8</v>
          </cell>
        </row>
        <row r="24">
          <cell r="A24" t="str">
            <v>Southern Alberta Institute jf</v>
          </cell>
          <cell r="B24">
            <v>2256692.71</v>
          </cell>
        </row>
        <row r="25">
          <cell r="A25" t="str">
            <v>Spase А.Б.К ТОО</v>
          </cell>
          <cell r="B25">
            <v>0.01</v>
          </cell>
        </row>
        <row r="26">
          <cell r="A26" t="str">
            <v>Trade House KazMunaiGaz AG</v>
          </cell>
          <cell r="B26">
            <v>10170047929.1</v>
          </cell>
        </row>
        <row r="27">
          <cell r="A27" t="str">
            <v>UniservТОО</v>
          </cell>
          <cell r="B27">
            <v>91696</v>
          </cell>
        </row>
        <row r="28">
          <cell r="A28" t="str">
            <v>Utexam Limited</v>
          </cell>
          <cell r="B28">
            <v>6139861243.21</v>
          </cell>
        </row>
        <row r="29">
          <cell r="A29" t="str">
            <v>А-ЖАБДЫКТАУ ТОО</v>
          </cell>
          <cell r="B29">
            <v>70416.37</v>
          </cell>
        </row>
        <row r="30">
          <cell r="A30" t="str">
            <v>АБОНЯ ТОО</v>
          </cell>
          <cell r="B30">
            <v>3392500</v>
          </cell>
        </row>
        <row r="31">
          <cell r="A31" t="str">
            <v>Абылкасимова А К ч/л</v>
          </cell>
          <cell r="B31">
            <v>612000</v>
          </cell>
        </row>
        <row r="32">
          <cell r="A32" t="str">
            <v>АвтоДорсервис ТОО</v>
          </cell>
          <cell r="B32">
            <v>193295</v>
          </cell>
        </row>
        <row r="33">
          <cell r="A33" t="str">
            <v>Автомунайгаз ТТ и СТ ТОО</v>
          </cell>
          <cell r="B33">
            <v>21970.66</v>
          </cell>
        </row>
        <row r="34">
          <cell r="A34" t="str">
            <v>Адилет АПФК</v>
          </cell>
          <cell r="B34">
            <v>124123808</v>
          </cell>
        </row>
        <row r="35">
          <cell r="A35" t="str">
            <v>Администратор судов ИспСудебПо</v>
          </cell>
          <cell r="B35">
            <v>1327498</v>
          </cell>
        </row>
        <row r="36">
          <cell r="A36" t="str">
            <v>Азия-Клин ТОО</v>
          </cell>
          <cell r="B36">
            <v>29124.19</v>
          </cell>
        </row>
        <row r="37">
          <cell r="A37" t="str">
            <v>АзияГазСервис ТОО</v>
          </cell>
          <cell r="B37">
            <v>1818495.68</v>
          </cell>
        </row>
        <row r="38">
          <cell r="A38" t="str">
            <v>Айзаков Б.Р. ИП</v>
          </cell>
          <cell r="B38">
            <v>11240.65</v>
          </cell>
        </row>
        <row r="39">
          <cell r="A39" t="str">
            <v>Ак-Орда ТОО</v>
          </cell>
          <cell r="B39">
            <v>1366517.4</v>
          </cell>
        </row>
        <row r="40">
          <cell r="A40" t="str">
            <v>АКПО АО</v>
          </cell>
          <cell r="B40">
            <v>183539.84</v>
          </cell>
        </row>
        <row r="41">
          <cell r="A41" t="str">
            <v>Аксон АО КТМ</v>
          </cell>
          <cell r="B41">
            <v>29765.37</v>
          </cell>
        </row>
        <row r="42">
          <cell r="A42" t="str">
            <v>АКТАЛ Лтд</v>
          </cell>
          <cell r="B42">
            <v>773248.13</v>
          </cell>
        </row>
        <row r="43">
          <cell r="A43" t="str">
            <v>Актан АО</v>
          </cell>
          <cell r="B43">
            <v>969125</v>
          </cell>
        </row>
        <row r="44">
          <cell r="A44" t="str">
            <v>Актау ЭЦ</v>
          </cell>
          <cell r="B44">
            <v>394531.2</v>
          </cell>
        </row>
        <row r="45">
          <cell r="A45" t="str">
            <v>АктауАвтоБытСервис</v>
          </cell>
          <cell r="B45">
            <v>105954.92</v>
          </cell>
        </row>
        <row r="46">
          <cell r="A46" t="str">
            <v>Актаугаз ЗАО</v>
          </cell>
          <cell r="B46">
            <v>14343352.32</v>
          </cell>
        </row>
        <row r="47">
          <cell r="A47" t="str">
            <v>Актаугазсервис АО</v>
          </cell>
          <cell r="B47">
            <v>56973691</v>
          </cell>
        </row>
        <row r="48">
          <cell r="A48" t="str">
            <v>АктауМунайСервис ТОО</v>
          </cell>
          <cell r="B48">
            <v>252815.75</v>
          </cell>
        </row>
        <row r="49">
          <cell r="A49" t="str">
            <v>Актауск.Завод стекловол.труб</v>
          </cell>
          <cell r="B49">
            <v>24200</v>
          </cell>
        </row>
        <row r="50">
          <cell r="A50" t="str">
            <v>Актауский НК</v>
          </cell>
          <cell r="B50">
            <v>177659</v>
          </cell>
        </row>
        <row r="51">
          <cell r="A51" t="str">
            <v>Актобе ТехПД КазТемирЖол ЗАО Н</v>
          </cell>
          <cell r="B51">
            <v>22755035.629999999</v>
          </cell>
        </row>
        <row r="52">
          <cell r="A52" t="str">
            <v>Акшукур ТОО</v>
          </cell>
          <cell r="B52">
            <v>585000</v>
          </cell>
        </row>
        <row r="53">
          <cell r="A53" t="str">
            <v>Алау СП</v>
          </cell>
          <cell r="B53">
            <v>140488.13</v>
          </cell>
        </row>
        <row r="54">
          <cell r="A54" t="str">
            <v>Алматы Клем ОАО</v>
          </cell>
          <cell r="B54">
            <v>123110</v>
          </cell>
        </row>
        <row r="55">
          <cell r="A55" t="str">
            <v>АлматыПромСтрой ОАО</v>
          </cell>
          <cell r="B55">
            <v>204568.54</v>
          </cell>
        </row>
        <row r="56">
          <cell r="A56" t="str">
            <v>Алтаир АО</v>
          </cell>
          <cell r="B56">
            <v>4000000</v>
          </cell>
        </row>
        <row r="57">
          <cell r="A57" t="str">
            <v>Алтын-Дэн</v>
          </cell>
          <cell r="B57">
            <v>43061312.659999996</v>
          </cell>
        </row>
        <row r="58">
          <cell r="A58" t="str">
            <v>Аль-Нур ТОО Компания</v>
          </cell>
          <cell r="B58">
            <v>626470.61</v>
          </cell>
        </row>
        <row r="59">
          <cell r="A59" t="str">
            <v>Аманат АО</v>
          </cell>
          <cell r="B59">
            <v>5758658.8799999999</v>
          </cell>
        </row>
        <row r="60">
          <cell r="A60" t="str">
            <v>АманТехТрансСервис ТОО</v>
          </cell>
          <cell r="B60">
            <v>66825</v>
          </cell>
        </row>
        <row r="61">
          <cell r="A61" t="str">
            <v>АНПЗ Транс ТОО</v>
          </cell>
          <cell r="B61">
            <v>1418058.08</v>
          </cell>
        </row>
        <row r="62">
          <cell r="A62" t="str">
            <v>АОГХ Жайремск ГОК</v>
          </cell>
          <cell r="B62">
            <v>976147</v>
          </cell>
        </row>
        <row r="63">
          <cell r="A63" t="str">
            <v>Аргона ТОО</v>
          </cell>
          <cell r="B63">
            <v>27820.799999999999</v>
          </cell>
        </row>
        <row r="64">
          <cell r="A64" t="str">
            <v>Арт Рахаат ТОО</v>
          </cell>
          <cell r="B64">
            <v>0.01</v>
          </cell>
        </row>
        <row r="65">
          <cell r="A65" t="str">
            <v>Аруана- Сервис  ТОО</v>
          </cell>
          <cell r="B65">
            <v>1154439.2</v>
          </cell>
        </row>
        <row r="66">
          <cell r="A66" t="str">
            <v>Ас и К ТОО</v>
          </cell>
          <cell r="B66">
            <v>175590</v>
          </cell>
        </row>
        <row r="67">
          <cell r="A67" t="str">
            <v>АС-сервис ТОО</v>
          </cell>
          <cell r="B67">
            <v>4678830.9400000004</v>
          </cell>
        </row>
        <row r="68">
          <cell r="A68" t="str">
            <v>Астана-Авто-Строй ТОО</v>
          </cell>
          <cell r="B68">
            <v>1620375</v>
          </cell>
        </row>
        <row r="69">
          <cell r="A69" t="str">
            <v>АТТ  ООО</v>
          </cell>
          <cell r="B69">
            <v>756037.51</v>
          </cell>
        </row>
        <row r="70">
          <cell r="A70" t="str">
            <v>Ауыз Су ТОО</v>
          </cell>
          <cell r="B70">
            <v>54698716.560000002</v>
          </cell>
        </row>
        <row r="71">
          <cell r="A71" t="str">
            <v>АягузскаяНефтебаза</v>
          </cell>
          <cell r="B71">
            <v>18028660.530000001</v>
          </cell>
        </row>
        <row r="72">
          <cell r="A72" t="str">
            <v>Ба-Та и К ТОО</v>
          </cell>
          <cell r="B72">
            <v>125659.84</v>
          </cell>
        </row>
        <row r="73">
          <cell r="A73" t="str">
            <v>Банк ТуранАлем ОАО г.Актау</v>
          </cell>
          <cell r="B73">
            <v>3441928</v>
          </cell>
        </row>
        <row r="74">
          <cell r="A74" t="str">
            <v>Басанчи КХ</v>
          </cell>
          <cell r="B74">
            <v>92868.800000000003</v>
          </cell>
        </row>
        <row r="75">
          <cell r="A75" t="str">
            <v>Баспахана ТОО</v>
          </cell>
          <cell r="B75">
            <v>41685.120000000003</v>
          </cell>
        </row>
        <row r="76">
          <cell r="A76" t="str">
            <v>Батыстрансгаз АО</v>
          </cell>
          <cell r="B76">
            <v>10338039.380000001</v>
          </cell>
        </row>
        <row r="77">
          <cell r="A77" t="str">
            <v>Береке-Сервис ТОО</v>
          </cell>
          <cell r="B77">
            <v>5091898.28</v>
          </cell>
        </row>
        <row r="78">
          <cell r="A78" t="str">
            <v>Бирлик АО</v>
          </cell>
          <cell r="B78">
            <v>31949.360000000001</v>
          </cell>
        </row>
        <row r="79">
          <cell r="A79" t="str">
            <v>Бирлик АО г.Жанаозен</v>
          </cell>
          <cell r="B79">
            <v>7759221.9000000004</v>
          </cell>
        </row>
        <row r="80">
          <cell r="A80" t="str">
            <v>Буйма АО</v>
          </cell>
          <cell r="B80">
            <v>75163.240000000005</v>
          </cell>
        </row>
        <row r="81">
          <cell r="A81" t="str">
            <v>Бумиа АО</v>
          </cell>
          <cell r="B81">
            <v>69521.440000000002</v>
          </cell>
        </row>
        <row r="82">
          <cell r="A82" t="str">
            <v>Бургылау ТОО</v>
          </cell>
          <cell r="B82">
            <v>249038627.81999999</v>
          </cell>
        </row>
        <row r="83">
          <cell r="A83" t="str">
            <v>Вивенди Нова ТОО</v>
          </cell>
          <cell r="B83">
            <v>2059886.35</v>
          </cell>
        </row>
        <row r="84">
          <cell r="A84" t="str">
            <v>Вилена КФ</v>
          </cell>
          <cell r="B84">
            <v>25572</v>
          </cell>
        </row>
        <row r="85">
          <cell r="A85" t="str">
            <v>Волгоснаб ЗАО</v>
          </cell>
          <cell r="B85">
            <v>2515000</v>
          </cell>
        </row>
        <row r="86">
          <cell r="A86" t="str">
            <v>Восход Плюс ТОО</v>
          </cell>
          <cell r="B86">
            <v>147189.29999999999</v>
          </cell>
        </row>
        <row r="87">
          <cell r="A87" t="str">
            <v>Газ-Центр ТОО</v>
          </cell>
          <cell r="B87">
            <v>34555.96</v>
          </cell>
        </row>
        <row r="88">
          <cell r="A88" t="str">
            <v>Газлимитед ТОО</v>
          </cell>
          <cell r="B88">
            <v>595832.92000000004</v>
          </cell>
        </row>
        <row r="89">
          <cell r="A89" t="str">
            <v>Газсервис ТОО</v>
          </cell>
          <cell r="B89">
            <v>101497272.98999999</v>
          </cell>
        </row>
        <row r="90">
          <cell r="A90" t="str">
            <v>Галоген ПО</v>
          </cell>
          <cell r="B90">
            <v>1650226.9</v>
          </cell>
        </row>
        <row r="91">
          <cell r="A91" t="str">
            <v>Гандикап ТОО</v>
          </cell>
          <cell r="B91">
            <v>17708.580000000002</v>
          </cell>
        </row>
        <row r="92">
          <cell r="A92" t="str">
            <v>Гарант ТОО</v>
          </cell>
          <cell r="B92">
            <v>48674.2</v>
          </cell>
        </row>
        <row r="93">
          <cell r="A93" t="str">
            <v>Гека Ойл</v>
          </cell>
          <cell r="B93">
            <v>7235212.3600000003</v>
          </cell>
        </row>
        <row r="94">
          <cell r="A94" t="str">
            <v>Гидромаш Орион завод ОАО</v>
          </cell>
          <cell r="B94">
            <v>683.1</v>
          </cell>
        </row>
        <row r="95">
          <cell r="A95" t="str">
            <v>ГКП УБИЗХ</v>
          </cell>
          <cell r="B95">
            <v>5061141.05</v>
          </cell>
        </row>
        <row r="96">
          <cell r="A96" t="str">
            <v>ГОВД</v>
          </cell>
          <cell r="B96">
            <v>149663.79999999999</v>
          </cell>
        </row>
        <row r="97">
          <cell r="A97" t="str">
            <v>Гор.отд.вет.надхор Ж-Озен</v>
          </cell>
          <cell r="B97">
            <v>159901.41</v>
          </cell>
        </row>
        <row r="98">
          <cell r="A98" t="str">
            <v>ГородКлиническаяБольница№5ГККП</v>
          </cell>
          <cell r="B98">
            <v>566006.61</v>
          </cell>
        </row>
        <row r="99">
          <cell r="A99" t="str">
            <v>ГорСобес</v>
          </cell>
          <cell r="B99">
            <v>71640</v>
          </cell>
        </row>
        <row r="100">
          <cell r="A100" t="str">
            <v>ГПКХ</v>
          </cell>
          <cell r="B100">
            <v>1208970.1499999999</v>
          </cell>
        </row>
        <row r="101">
          <cell r="A101" t="str">
            <v>Дамис фирма</v>
          </cell>
          <cell r="B101">
            <v>1458567.05</v>
          </cell>
        </row>
        <row r="102">
          <cell r="A102" t="str">
            <v>Дана ТОО</v>
          </cell>
          <cell r="B102">
            <v>11700</v>
          </cell>
        </row>
        <row r="103">
          <cell r="A103" t="str">
            <v>Дархан АО</v>
          </cell>
          <cell r="B103">
            <v>186022.8</v>
          </cell>
        </row>
        <row r="104">
          <cell r="A104" t="str">
            <v>Дельта ТОО</v>
          </cell>
          <cell r="B104">
            <v>187488</v>
          </cell>
        </row>
        <row r="105">
          <cell r="A105" t="str">
            <v>Дидар МП</v>
          </cell>
          <cell r="B105">
            <v>196293</v>
          </cell>
        </row>
        <row r="106">
          <cell r="A106" t="str">
            <v>Драйман ПКФ</v>
          </cell>
          <cell r="B106">
            <v>349425.47</v>
          </cell>
        </row>
        <row r="107">
          <cell r="A107" t="str">
            <v>Дюбин ЧП</v>
          </cell>
          <cell r="B107">
            <v>6586.98</v>
          </cell>
        </row>
        <row r="108">
          <cell r="A108" t="str">
            <v>Евро Азия Адани ТОО</v>
          </cell>
          <cell r="B108">
            <v>2694790.1</v>
          </cell>
        </row>
        <row r="109">
          <cell r="A109" t="str">
            <v>Евроазия СТ ТОО</v>
          </cell>
          <cell r="B109">
            <v>0.15</v>
          </cell>
        </row>
        <row r="110">
          <cell r="A110" t="str">
            <v>Егин Су ТОО</v>
          </cell>
          <cell r="B110">
            <v>3030806.06</v>
          </cell>
        </row>
        <row r="111">
          <cell r="A111" t="str">
            <v>Елим ПТФ</v>
          </cell>
          <cell r="B111">
            <v>90865.53</v>
          </cell>
        </row>
        <row r="112">
          <cell r="A112" t="str">
            <v>Елим-Ай ТОО</v>
          </cell>
          <cell r="B112">
            <v>3362060.93</v>
          </cell>
        </row>
        <row r="113">
          <cell r="A113" t="str">
            <v>Ер-айнур ПКФ</v>
          </cell>
          <cell r="B113">
            <v>76714</v>
          </cell>
        </row>
        <row r="114">
          <cell r="A114" t="str">
            <v>Еркас ТОО</v>
          </cell>
          <cell r="B114">
            <v>26324088.120000001</v>
          </cell>
        </row>
        <row r="115">
          <cell r="A115" t="str">
            <v>Есенияз СК ТОО</v>
          </cell>
          <cell r="B115">
            <v>10575999.35</v>
          </cell>
        </row>
        <row r="116">
          <cell r="A116" t="str">
            <v>Жадира  ТОО</v>
          </cell>
          <cell r="B116">
            <v>150000</v>
          </cell>
        </row>
        <row r="117">
          <cell r="A117" t="str">
            <v>Жазык ТОО</v>
          </cell>
          <cell r="B117">
            <v>61178.8</v>
          </cell>
        </row>
        <row r="118">
          <cell r="A118" t="str">
            <v>Жана Жол ТОО</v>
          </cell>
          <cell r="B118">
            <v>15588.31</v>
          </cell>
        </row>
        <row r="119">
          <cell r="A119" t="str">
            <v>Жанаозен АО РСН ТОО</v>
          </cell>
          <cell r="B119">
            <v>12673210.17</v>
          </cell>
        </row>
        <row r="120">
          <cell r="A120" t="str">
            <v>ЖанаозенЭкологичКомпания</v>
          </cell>
          <cell r="B120">
            <v>83454100.269999996</v>
          </cell>
        </row>
        <row r="121">
          <cell r="A121" t="str">
            <v>Жанаойлсервис ТОО</v>
          </cell>
          <cell r="B121">
            <v>135996166.63999999</v>
          </cell>
        </row>
        <row r="122">
          <cell r="A122" t="str">
            <v>Жанузак МП</v>
          </cell>
          <cell r="B122">
            <v>48712</v>
          </cell>
        </row>
        <row r="123">
          <cell r="A123" t="str">
            <v>Жаркыл ТОО</v>
          </cell>
          <cell r="B123">
            <v>346955</v>
          </cell>
        </row>
        <row r="124">
          <cell r="A124" t="str">
            <v>Желкен ТОО</v>
          </cell>
          <cell r="B124">
            <v>19247307.780000001</v>
          </cell>
        </row>
        <row r="125">
          <cell r="A125" t="str">
            <v>Жеруык ТОО</v>
          </cell>
          <cell r="B125">
            <v>361115</v>
          </cell>
        </row>
        <row r="126">
          <cell r="A126" t="str">
            <v>Жетыбай КГП</v>
          </cell>
          <cell r="B126">
            <v>668885</v>
          </cell>
        </row>
        <row r="127">
          <cell r="A127" t="str">
            <v>Жигер АО</v>
          </cell>
          <cell r="B127">
            <v>46711.27</v>
          </cell>
        </row>
        <row r="128">
          <cell r="A128" t="str">
            <v>ЖКУ</v>
          </cell>
          <cell r="B128">
            <v>1120590.1000000001</v>
          </cell>
        </row>
        <row r="129">
          <cell r="A129" t="str">
            <v>ЖРМЗ</v>
          </cell>
          <cell r="B129">
            <v>324602.02</v>
          </cell>
        </row>
        <row r="130">
          <cell r="A130" t="str">
            <v>Жулдыз ТОО г. Алматы</v>
          </cell>
          <cell r="B130">
            <v>1246945</v>
          </cell>
        </row>
        <row r="131">
          <cell r="A131" t="str">
            <v>Завод МногопрофильнОбрудов.ТОО</v>
          </cell>
          <cell r="B131">
            <v>99319.96</v>
          </cell>
        </row>
        <row r="132">
          <cell r="A132" t="str">
            <v>Завод пластических масс</v>
          </cell>
          <cell r="B132">
            <v>4727800</v>
          </cell>
        </row>
        <row r="133">
          <cell r="A133" t="str">
            <v>Заман ТОО</v>
          </cell>
          <cell r="B133">
            <v>5906082.71</v>
          </cell>
        </row>
        <row r="134">
          <cell r="A134" t="str">
            <v>Зульфия ТОО</v>
          </cell>
          <cell r="B134">
            <v>65356.800000000003</v>
          </cell>
        </row>
        <row r="135">
          <cell r="A135" t="str">
            <v>ИВДИ фирма г.Днепропетров</v>
          </cell>
          <cell r="B135">
            <v>222000</v>
          </cell>
        </row>
        <row r="136">
          <cell r="A136" t="str">
            <v>Инитек Плантас Индастриалес С.</v>
          </cell>
          <cell r="B136">
            <v>139668235.06999999</v>
          </cell>
        </row>
        <row r="137">
          <cell r="A137" t="str">
            <v>Интекз ТОО</v>
          </cell>
          <cell r="B137">
            <v>0.13</v>
          </cell>
        </row>
        <row r="138">
          <cell r="A138" t="str">
            <v>Интерпайп-Казахстан ТОО</v>
          </cell>
          <cell r="B138">
            <v>149482320.44</v>
          </cell>
        </row>
        <row r="139">
          <cell r="A139" t="str">
            <v>Инфекционная больница г.Жанаоз</v>
          </cell>
          <cell r="B139">
            <v>475064.43</v>
          </cell>
        </row>
        <row r="140">
          <cell r="A140" t="str">
            <v>Испанова Ф.С. ЧП</v>
          </cell>
          <cell r="B140">
            <v>50000</v>
          </cell>
        </row>
        <row r="141">
          <cell r="A141" t="str">
            <v>КазАвтоТрейд ТОО</v>
          </cell>
          <cell r="B141">
            <v>0.12</v>
          </cell>
        </row>
        <row r="142">
          <cell r="A142" t="str">
            <v>Казагроинтерсервис</v>
          </cell>
          <cell r="B142">
            <v>579041.89</v>
          </cell>
        </row>
        <row r="143">
          <cell r="A143" t="str">
            <v>Казахойл ЗАО ННК</v>
          </cell>
          <cell r="B143">
            <v>206655581.03</v>
          </cell>
        </row>
        <row r="144">
          <cell r="A144" t="str">
            <v>Казахойл Продактс</v>
          </cell>
          <cell r="B144">
            <v>58576340.560000002</v>
          </cell>
        </row>
        <row r="145">
          <cell r="A145" t="str">
            <v>КазахРыбФлот АО</v>
          </cell>
          <cell r="B145">
            <v>449716.46</v>
          </cell>
        </row>
        <row r="146">
          <cell r="A146" t="str">
            <v>Казахстан кабель АО</v>
          </cell>
          <cell r="B146">
            <v>7130743.1299999999</v>
          </cell>
        </row>
        <row r="147">
          <cell r="A147" t="str">
            <v>Казахстан кооператив</v>
          </cell>
          <cell r="B147">
            <v>191229.68</v>
          </cell>
        </row>
        <row r="148">
          <cell r="A148" t="str">
            <v>Казахстанэнерго НЭС  РГП</v>
          </cell>
          <cell r="B148">
            <v>92416000</v>
          </cell>
        </row>
        <row r="149">
          <cell r="A149" t="str">
            <v>КазахЭнергоГосЭкспертиза АО</v>
          </cell>
          <cell r="B149">
            <v>69000</v>
          </cell>
        </row>
        <row r="150">
          <cell r="A150" t="str">
            <v>КазВторЧермет МОФ АО</v>
          </cell>
          <cell r="B150">
            <v>10590158</v>
          </cell>
        </row>
        <row r="151">
          <cell r="A151" t="str">
            <v>Казиева З.А. ЧП</v>
          </cell>
          <cell r="B151">
            <v>302699.55</v>
          </cell>
        </row>
        <row r="152">
          <cell r="A152" t="str">
            <v>КазИнМетр РГП</v>
          </cell>
          <cell r="B152">
            <v>1093410</v>
          </cell>
        </row>
        <row r="153">
          <cell r="A153" t="str">
            <v>КазМунайГаз - Бурение СБП</v>
          </cell>
          <cell r="B153">
            <v>16158101.630000001</v>
          </cell>
        </row>
        <row r="154">
          <cell r="A154" t="str">
            <v>КазНИПИмунайгаз Филиал г. Жана</v>
          </cell>
          <cell r="B154">
            <v>547184.38</v>
          </cell>
        </row>
        <row r="155">
          <cell r="A155" t="str">
            <v>Казстройсервис ЗАО</v>
          </cell>
          <cell r="B155">
            <v>858152312</v>
          </cell>
        </row>
        <row r="156">
          <cell r="A156" t="str">
            <v>Казэкология РНПИЦ ТОО</v>
          </cell>
          <cell r="B156">
            <v>5499999.9900000002</v>
          </cell>
        </row>
        <row r="157">
          <cell r="A157" t="str">
            <v>КаламкасСтройСервис</v>
          </cell>
          <cell r="B157">
            <v>5350649.84</v>
          </cell>
        </row>
        <row r="158">
          <cell r="A158" t="str">
            <v>Канат ТОО</v>
          </cell>
          <cell r="B158">
            <v>154254</v>
          </cell>
        </row>
        <row r="159">
          <cell r="A159" t="str">
            <v>Кар-Тел ТОО</v>
          </cell>
          <cell r="B159">
            <v>536087.15</v>
          </cell>
        </row>
        <row r="160">
          <cell r="A160" t="str">
            <v>КараКудукМунай ЗАО</v>
          </cell>
          <cell r="B160">
            <v>1342392.81</v>
          </cell>
        </row>
        <row r="161">
          <cell r="A161" t="str">
            <v>Карамайсервис  ТОО</v>
          </cell>
          <cell r="B161">
            <v>422153</v>
          </cell>
        </row>
        <row r="162">
          <cell r="A162" t="str">
            <v>Карымсакулы Н. ИП</v>
          </cell>
          <cell r="B162">
            <v>43888.6</v>
          </cell>
        </row>
        <row r="163">
          <cell r="A163" t="str">
            <v>Каскор АОАК</v>
          </cell>
          <cell r="B163">
            <v>2490000</v>
          </cell>
        </row>
        <row r="164">
          <cell r="A164" t="str">
            <v>Каскор Приборист ОАО</v>
          </cell>
          <cell r="B164">
            <v>652478.68000000005</v>
          </cell>
        </row>
        <row r="165">
          <cell r="A165" t="str">
            <v>Каскор УЖДТ</v>
          </cell>
          <cell r="B165">
            <v>254226.72</v>
          </cell>
        </row>
        <row r="166">
          <cell r="A166" t="str">
            <v>Каскор-Химкомплекс ТОО</v>
          </cell>
          <cell r="B166">
            <v>12600000</v>
          </cell>
        </row>
        <row r="167">
          <cell r="A167" t="str">
            <v>КаскорТранСервис</v>
          </cell>
          <cell r="B167">
            <v>1112428.6599999999</v>
          </cell>
        </row>
        <row r="168">
          <cell r="A168" t="str">
            <v>Каспий Глобал ЛТД ТОО</v>
          </cell>
          <cell r="B168">
            <v>4000</v>
          </cell>
        </row>
        <row r="169">
          <cell r="A169" t="str">
            <v>КеденТрансСервис ЗАО</v>
          </cell>
          <cell r="B169">
            <v>0.02</v>
          </cell>
        </row>
        <row r="170">
          <cell r="A170" t="str">
            <v>Кезби ТОО</v>
          </cell>
          <cell r="B170">
            <v>93966.5</v>
          </cell>
        </row>
        <row r="171">
          <cell r="A171" t="str">
            <v>Кендерли Курылыс ТОО</v>
          </cell>
          <cell r="B171">
            <v>34984810.210000001</v>
          </cell>
        </row>
        <row r="172">
          <cell r="A172" t="str">
            <v>КНБ Мангистау</v>
          </cell>
          <cell r="B172">
            <v>1099393.29</v>
          </cell>
        </row>
        <row r="173">
          <cell r="A173" t="str">
            <v>КокНайза</v>
          </cell>
          <cell r="B173">
            <v>1542638.54</v>
          </cell>
        </row>
        <row r="174">
          <cell r="A174" t="str">
            <v>Коктем ООО</v>
          </cell>
          <cell r="B174">
            <v>123999.31</v>
          </cell>
        </row>
        <row r="175">
          <cell r="A175" t="str">
            <v>Кокшетау АОГХ</v>
          </cell>
          <cell r="B175">
            <v>803648.8</v>
          </cell>
        </row>
        <row r="176">
          <cell r="A176" t="str">
            <v>Колкабаева К.Т ИП</v>
          </cell>
          <cell r="B176">
            <v>194400</v>
          </cell>
        </row>
        <row r="177">
          <cell r="A177" t="str">
            <v>Компания Интернейшнл Инжинирин</v>
          </cell>
          <cell r="B177">
            <v>19717339.010000002</v>
          </cell>
        </row>
        <row r="178">
          <cell r="A178" t="str">
            <v>КопияТехцентр ЧП</v>
          </cell>
          <cell r="B178">
            <v>187542.83</v>
          </cell>
        </row>
        <row r="179">
          <cell r="A179" t="str">
            <v>КПП- Актау  ОАО</v>
          </cell>
          <cell r="B179">
            <v>1787965.11</v>
          </cell>
        </row>
        <row r="180">
          <cell r="A180" t="str">
            <v>Крикет МП</v>
          </cell>
          <cell r="B180">
            <v>298200</v>
          </cell>
        </row>
        <row r="181">
          <cell r="A181" t="str">
            <v>Кристал КХ</v>
          </cell>
          <cell r="B181">
            <v>235592.1</v>
          </cell>
        </row>
        <row r="182">
          <cell r="A182" t="str">
            <v>Куландинск.администрац</v>
          </cell>
          <cell r="B182">
            <v>3954900.79</v>
          </cell>
        </row>
        <row r="183">
          <cell r="A183" t="str">
            <v>Кумкольстрой АО</v>
          </cell>
          <cell r="B183">
            <v>2172564</v>
          </cell>
        </row>
        <row r="184">
          <cell r="A184" t="str">
            <v>Кызылузеньская сельск.адм</v>
          </cell>
          <cell r="B184">
            <v>906688</v>
          </cell>
        </row>
        <row r="185">
          <cell r="A185" t="str">
            <v>М-Синтез ТОО</v>
          </cell>
          <cell r="B185">
            <v>106691.14</v>
          </cell>
        </row>
        <row r="186">
          <cell r="A186" t="str">
            <v>Магаш ПФ ТОО</v>
          </cell>
          <cell r="B186">
            <v>1856594.18</v>
          </cell>
        </row>
        <row r="187">
          <cell r="A187" t="str">
            <v>Мангистау АрнайКурылыс ТОО</v>
          </cell>
          <cell r="B187">
            <v>2773976.76</v>
          </cell>
        </row>
        <row r="188">
          <cell r="A188" t="str">
            <v>Мангистау Астык АО</v>
          </cell>
          <cell r="B188">
            <v>16317.95</v>
          </cell>
        </row>
        <row r="189">
          <cell r="A189" t="str">
            <v>Мангистау Газ</v>
          </cell>
          <cell r="B189">
            <v>220149.87</v>
          </cell>
        </row>
        <row r="190">
          <cell r="A190" t="str">
            <v>Мангистау ГазАвтоСервис АО</v>
          </cell>
          <cell r="B190">
            <v>1570049.28</v>
          </cell>
        </row>
        <row r="191">
          <cell r="A191" t="str">
            <v>Мангистау Дорсервис ТОО</v>
          </cell>
          <cell r="B191">
            <v>12709.14</v>
          </cell>
        </row>
        <row r="192">
          <cell r="A192" t="str">
            <v>Мангистау НПЦЗем ДГП</v>
          </cell>
          <cell r="B192">
            <v>372852</v>
          </cell>
        </row>
        <row r="193">
          <cell r="A193" t="str">
            <v>Мангистау Облгаз</v>
          </cell>
          <cell r="B193">
            <v>75887047.359999999</v>
          </cell>
        </row>
        <row r="194">
          <cell r="A194" t="str">
            <v>Мангистау Турмыс</v>
          </cell>
          <cell r="B194">
            <v>97745.06</v>
          </cell>
        </row>
        <row r="195">
          <cell r="A195" t="str">
            <v>Мангистаумунайгаз ОАО</v>
          </cell>
          <cell r="B195">
            <v>303334782.26999998</v>
          </cell>
        </row>
        <row r="196">
          <cell r="A196" t="str">
            <v>Мангистауская Газотранспортная</v>
          </cell>
          <cell r="B196">
            <v>2179710</v>
          </cell>
        </row>
        <row r="197">
          <cell r="A197" t="str">
            <v>Мангистауский Районо</v>
          </cell>
          <cell r="B197">
            <v>10556.95</v>
          </cell>
        </row>
        <row r="198">
          <cell r="A198" t="str">
            <v>МангистУпрНалоговойПолиции</v>
          </cell>
          <cell r="B198">
            <v>1147492.55</v>
          </cell>
        </row>
        <row r="199">
          <cell r="A199" t="str">
            <v>МангОблВоенкомат</v>
          </cell>
          <cell r="B199">
            <v>316959.33</v>
          </cell>
        </row>
        <row r="200">
          <cell r="A200" t="str">
            <v>МангОблЭкологИбиоресурсов</v>
          </cell>
          <cell r="B200">
            <v>3448453.82</v>
          </cell>
        </row>
        <row r="201">
          <cell r="A201" t="str">
            <v>МангРайонАппаратАкима</v>
          </cell>
          <cell r="B201">
            <v>1134116.8799999999</v>
          </cell>
        </row>
        <row r="202">
          <cell r="A202" t="str">
            <v>МангЦентрСанит.-эпид.экспертиз</v>
          </cell>
          <cell r="B202">
            <v>1446963</v>
          </cell>
        </row>
        <row r="203">
          <cell r="A203" t="str">
            <v>Мастис МП</v>
          </cell>
          <cell r="B203">
            <v>130018</v>
          </cell>
        </row>
        <row r="204">
          <cell r="A204" t="str">
            <v>Машиностроительная компания За</v>
          </cell>
          <cell r="B204">
            <v>23375346.5</v>
          </cell>
        </row>
        <row r="205">
          <cell r="A205" t="str">
            <v>МАЭК Казатомпром ТОО</v>
          </cell>
          <cell r="B205">
            <v>32755418.609999999</v>
          </cell>
        </row>
        <row r="206">
          <cell r="A206" t="str">
            <v>МАЭК РГП</v>
          </cell>
          <cell r="B206">
            <v>166452698.08000001</v>
          </cell>
        </row>
        <row r="207">
          <cell r="A207" t="str">
            <v>МБД ТОО</v>
          </cell>
          <cell r="B207">
            <v>9152.8700000000008</v>
          </cell>
        </row>
        <row r="208">
          <cell r="A208" t="str">
            <v>МВ ТОО</v>
          </cell>
          <cell r="B208">
            <v>5903820</v>
          </cell>
        </row>
        <row r="209">
          <cell r="A209" t="str">
            <v>МеталлНефтеСнаб АОЗТ</v>
          </cell>
          <cell r="B209">
            <v>32686.36</v>
          </cell>
        </row>
        <row r="210">
          <cell r="A210" t="str">
            <v>МЖК СЖГ Сервис ТОО</v>
          </cell>
          <cell r="B210">
            <v>2493750</v>
          </cell>
        </row>
        <row r="211">
          <cell r="A211" t="str">
            <v>МИГ ТОО</v>
          </cell>
          <cell r="B211">
            <v>44271.31</v>
          </cell>
        </row>
        <row r="212">
          <cell r="A212" t="str">
            <v>Мигралиев ЧП</v>
          </cell>
          <cell r="B212">
            <v>177724.4</v>
          </cell>
        </row>
        <row r="213">
          <cell r="A213" t="str">
            <v>МКДСМ ОАО</v>
          </cell>
          <cell r="B213">
            <v>503700</v>
          </cell>
        </row>
        <row r="214">
          <cell r="A214" t="str">
            <v>МНУ НПС</v>
          </cell>
          <cell r="B214">
            <v>2216373.44</v>
          </cell>
        </row>
        <row r="215">
          <cell r="A215" t="str">
            <v>МОМИ</v>
          </cell>
          <cell r="B215">
            <v>167067</v>
          </cell>
        </row>
        <row r="216">
          <cell r="A216" t="str">
            <v>МонтажСпецстрой</v>
          </cell>
          <cell r="B216">
            <v>1240610.48</v>
          </cell>
        </row>
        <row r="217">
          <cell r="A217" t="str">
            <v>Мотив МП</v>
          </cell>
          <cell r="B217">
            <v>810000</v>
          </cell>
        </row>
        <row r="218">
          <cell r="A218" t="str">
            <v>Мунай МПКХ</v>
          </cell>
          <cell r="B218">
            <v>244539.92</v>
          </cell>
        </row>
        <row r="219">
          <cell r="A219" t="str">
            <v>Мунайши Общ фонд</v>
          </cell>
          <cell r="B219">
            <v>278379</v>
          </cell>
        </row>
        <row r="220">
          <cell r="A220" t="str">
            <v>Мунайшы ММГ ТОО</v>
          </cell>
          <cell r="B220">
            <v>113002.52</v>
          </cell>
        </row>
        <row r="221">
          <cell r="A221" t="str">
            <v>Мэма ТОО</v>
          </cell>
          <cell r="B221">
            <v>135521.13</v>
          </cell>
        </row>
        <row r="222">
          <cell r="A222" t="str">
            <v>Назар АО</v>
          </cell>
          <cell r="B222">
            <v>306489.19</v>
          </cell>
        </row>
        <row r="223">
          <cell r="A223" t="str">
            <v>Налоговая г.Жана-Озен</v>
          </cell>
          <cell r="B223">
            <v>547416.6</v>
          </cell>
        </row>
        <row r="224">
          <cell r="A224" t="str">
            <v>Недра ТОО</v>
          </cell>
          <cell r="B224">
            <v>381105.12</v>
          </cell>
        </row>
        <row r="225">
          <cell r="A225" t="str">
            <v>Неизвестные</v>
          </cell>
        </row>
        <row r="226">
          <cell r="A226" t="str">
            <v>Нетфактурованные поставки</v>
          </cell>
        </row>
        <row r="227">
          <cell r="A227" t="str">
            <v>Нефтебанк ОАО Мангистау</v>
          </cell>
          <cell r="B227">
            <v>1320000</v>
          </cell>
        </row>
        <row r="228">
          <cell r="A228" t="str">
            <v>НефтеГазмаш АО</v>
          </cell>
          <cell r="B228">
            <v>35890.769999999997</v>
          </cell>
        </row>
        <row r="229">
          <cell r="A229" t="str">
            <v>НефтеГазмаш ТОО</v>
          </cell>
          <cell r="B229">
            <v>0.01</v>
          </cell>
        </row>
        <row r="230">
          <cell r="A230" t="str">
            <v>НефтеГазМонтажСервис ТОО</v>
          </cell>
          <cell r="B230">
            <v>10595946.310000001</v>
          </cell>
        </row>
        <row r="231">
          <cell r="A231" t="str">
            <v>Нефтепромхим НИИ ОАО</v>
          </cell>
          <cell r="B231">
            <v>534926.81000000006</v>
          </cell>
        </row>
        <row r="232">
          <cell r="A232" t="str">
            <v>Нефтяник кооператив</v>
          </cell>
          <cell r="B232">
            <v>485991.69</v>
          </cell>
        </row>
        <row r="233">
          <cell r="A233" t="str">
            <v>НовотроицЦементный З-д ОА</v>
          </cell>
          <cell r="B233">
            <v>62552.85</v>
          </cell>
        </row>
        <row r="234">
          <cell r="A234" t="str">
            <v>НПЦ ТОО г.Актау</v>
          </cell>
          <cell r="B234">
            <v>30241.200000000001</v>
          </cell>
        </row>
        <row r="235">
          <cell r="A235" t="str">
            <v>Нурай ТОО</v>
          </cell>
          <cell r="B235">
            <v>311642.12</v>
          </cell>
        </row>
        <row r="236">
          <cell r="A236" t="str">
            <v>Нуралди ТОО</v>
          </cell>
          <cell r="B236">
            <v>199999.54</v>
          </cell>
        </row>
        <row r="237">
          <cell r="A237" t="str">
            <v>Нурибол ТОО</v>
          </cell>
          <cell r="B237">
            <v>435183.24</v>
          </cell>
        </row>
        <row r="238">
          <cell r="A238" t="str">
            <v>НуриК ТОО</v>
          </cell>
          <cell r="B238">
            <v>651635.66</v>
          </cell>
        </row>
        <row r="239">
          <cell r="A239" t="str">
            <v>Областной наркологический дисп</v>
          </cell>
          <cell r="B239">
            <v>41890</v>
          </cell>
        </row>
        <row r="240">
          <cell r="A240" t="str">
            <v>Озен -Елес ТОО</v>
          </cell>
          <cell r="B240">
            <v>35493519.939999998</v>
          </cell>
        </row>
        <row r="241">
          <cell r="A241" t="str">
            <v>Озен-Бастау ТОО</v>
          </cell>
          <cell r="B241">
            <v>4445</v>
          </cell>
        </row>
        <row r="242">
          <cell r="A242" t="str">
            <v>Озен-Саяхат ТОО</v>
          </cell>
          <cell r="B242">
            <v>1050850.22</v>
          </cell>
        </row>
        <row r="243">
          <cell r="A243" t="str">
            <v>Озен-Транс ТОО</v>
          </cell>
          <cell r="B243">
            <v>0.01</v>
          </cell>
        </row>
        <row r="244">
          <cell r="A244" t="str">
            <v>Озен-Турмыс ТОО</v>
          </cell>
          <cell r="B244">
            <v>242719717.87</v>
          </cell>
        </row>
        <row r="245">
          <cell r="A245" t="str">
            <v>ОзенАстык АО</v>
          </cell>
          <cell r="B245">
            <v>1363813.49</v>
          </cell>
        </row>
        <row r="246">
          <cell r="A246" t="str">
            <v>ОзенЖондеуКурылыс АО</v>
          </cell>
          <cell r="B246">
            <v>4207102.3</v>
          </cell>
        </row>
        <row r="247">
          <cell r="A247" t="str">
            <v>ОзенИнвест ГКП</v>
          </cell>
          <cell r="B247">
            <v>136578691.88999999</v>
          </cell>
        </row>
        <row r="248">
          <cell r="A248" t="str">
            <v>ОзенКоммуналСервис ТОО</v>
          </cell>
          <cell r="B248">
            <v>1562054.56</v>
          </cell>
        </row>
        <row r="249">
          <cell r="A249" t="str">
            <v>ОзенКурылысИнвест ОКИ</v>
          </cell>
          <cell r="B249">
            <v>266106.46000000002</v>
          </cell>
        </row>
        <row r="250">
          <cell r="A250" t="str">
            <v>ОзенНефтегазСтрой АО</v>
          </cell>
          <cell r="B250">
            <v>33000238.640000001</v>
          </cell>
        </row>
        <row r="251">
          <cell r="A251" t="str">
            <v>ОзенТемир</v>
          </cell>
          <cell r="B251">
            <v>5803574.2400000002</v>
          </cell>
        </row>
        <row r="252">
          <cell r="A252" t="str">
            <v>Ойл Продактс-Групп ТОО</v>
          </cell>
          <cell r="B252">
            <v>221072.8</v>
          </cell>
        </row>
        <row r="253">
          <cell r="A253" t="str">
            <v>Олжас ТОО</v>
          </cell>
          <cell r="B253">
            <v>6345.83</v>
          </cell>
        </row>
        <row r="254">
          <cell r="A254" t="str">
            <v>Омега МП</v>
          </cell>
          <cell r="B254">
            <v>43012</v>
          </cell>
        </row>
        <row r="255">
          <cell r="A255" t="str">
            <v>Омега-стройполис ТОО</v>
          </cell>
          <cell r="B255">
            <v>282087.71000000002</v>
          </cell>
        </row>
        <row r="256">
          <cell r="A256" t="str">
            <v>Онер ГКП</v>
          </cell>
          <cell r="B256">
            <v>200000</v>
          </cell>
        </row>
        <row r="257">
          <cell r="A257" t="str">
            <v>Орбита Плюс ТОО</v>
          </cell>
          <cell r="B257">
            <v>427225.15</v>
          </cell>
        </row>
        <row r="258">
          <cell r="A258" t="str">
            <v>ОССЕ ТОО</v>
          </cell>
          <cell r="B258">
            <v>19415.349999999999</v>
          </cell>
        </row>
        <row r="259">
          <cell r="A259" t="str">
            <v>Отрар Тревел ТОО</v>
          </cell>
          <cell r="B259">
            <v>332742</v>
          </cell>
        </row>
        <row r="260">
          <cell r="A260" t="str">
            <v>ПДУ-2</v>
          </cell>
          <cell r="B260">
            <v>174804</v>
          </cell>
        </row>
        <row r="261">
          <cell r="A261" t="str">
            <v>Петролеум Инвест Корпорэйшн ТО</v>
          </cell>
          <cell r="B261">
            <v>3391518.97</v>
          </cell>
        </row>
        <row r="262">
          <cell r="A262" t="str">
            <v>Петролсервис ТОО</v>
          </cell>
          <cell r="B262">
            <v>16257.78</v>
          </cell>
        </row>
        <row r="263">
          <cell r="A263" t="str">
            <v>Петросянц В.В. ЧП</v>
          </cell>
          <cell r="B263">
            <v>2916160</v>
          </cell>
        </row>
        <row r="264">
          <cell r="A264" t="str">
            <v>Промтехкомплект ЛТД</v>
          </cell>
          <cell r="B264">
            <v>410187.39</v>
          </cell>
        </row>
        <row r="265">
          <cell r="A265" t="str">
            <v>ПромТехкомплект ТОО</v>
          </cell>
          <cell r="B265">
            <v>220438.5</v>
          </cell>
        </row>
        <row r="266">
          <cell r="A266" t="str">
            <v>Промхиммонтаж ТОО</v>
          </cell>
          <cell r="B266">
            <v>195000000</v>
          </cell>
        </row>
        <row r="267">
          <cell r="A267" t="str">
            <v>Промыш.Группа  ГенерацияТОО</v>
          </cell>
          <cell r="B267">
            <v>24411.05</v>
          </cell>
        </row>
        <row r="268">
          <cell r="A268" t="str">
            <v>ПрофсоюзОрганизация УМГ</v>
          </cell>
          <cell r="B268">
            <v>250221.4</v>
          </cell>
        </row>
        <row r="269">
          <cell r="A269" t="str">
            <v>Рауан Фирма ТОО</v>
          </cell>
          <cell r="B269">
            <v>304456.25</v>
          </cell>
        </row>
        <row r="270">
          <cell r="A270" t="str">
            <v>РГП ИнфАналитЦентрОхрОкружСред</v>
          </cell>
          <cell r="B270">
            <v>29347.85</v>
          </cell>
        </row>
        <row r="271">
          <cell r="A271" t="str">
            <v>редакция журнала Ак-Кус</v>
          </cell>
          <cell r="B271">
            <v>3000000</v>
          </cell>
        </row>
        <row r="272">
          <cell r="A272" t="str">
            <v>РемОйлсервис ТОО</v>
          </cell>
          <cell r="B272">
            <v>4447615</v>
          </cell>
        </row>
        <row r="273">
          <cell r="A273" t="str">
            <v>Ремсервис ТОО</v>
          </cell>
          <cell r="B273">
            <v>9013640.8100000005</v>
          </cell>
        </row>
        <row r="274">
          <cell r="A274" t="str">
            <v>Росинг ООО</v>
          </cell>
          <cell r="B274">
            <v>273760</v>
          </cell>
        </row>
        <row r="275">
          <cell r="A275" t="str">
            <v>Сайгулик ТОО</v>
          </cell>
          <cell r="B275">
            <v>9108</v>
          </cell>
        </row>
        <row r="276">
          <cell r="A276" t="str">
            <v>Самал БТД</v>
          </cell>
          <cell r="B276">
            <v>398823496.81</v>
          </cell>
        </row>
        <row r="277">
          <cell r="A277" t="str">
            <v>Санаторий Сары Агаш</v>
          </cell>
          <cell r="B277">
            <v>43920</v>
          </cell>
        </row>
        <row r="278">
          <cell r="A278" t="str">
            <v>СаратовНефтеМаш</v>
          </cell>
          <cell r="B278">
            <v>901409.28000000003</v>
          </cell>
        </row>
        <row r="279">
          <cell r="A279" t="str">
            <v>Сары-Арка ТОО</v>
          </cell>
          <cell r="B279">
            <v>19323398.539999999</v>
          </cell>
        </row>
        <row r="280">
          <cell r="A280" t="str">
            <v>Сарыаркинский р-н НК</v>
          </cell>
          <cell r="B280">
            <v>138483</v>
          </cell>
        </row>
        <row r="281">
          <cell r="A281" t="str">
            <v>Сатова АЗС ЧП</v>
          </cell>
          <cell r="B281">
            <v>110124</v>
          </cell>
        </row>
        <row r="282">
          <cell r="A282" t="str">
            <v>Сенек ТОО</v>
          </cell>
          <cell r="B282">
            <v>50812780.770000003</v>
          </cell>
        </row>
        <row r="283">
          <cell r="A283" t="str">
            <v>Сервис ЛТД Фирма ТОО</v>
          </cell>
          <cell r="B283">
            <v>4914200</v>
          </cell>
        </row>
        <row r="284">
          <cell r="A284" t="str">
            <v>Символ ТОО</v>
          </cell>
          <cell r="B284">
            <v>121858.78</v>
          </cell>
        </row>
        <row r="285">
          <cell r="A285" t="str">
            <v>Синтез СОТ</v>
          </cell>
          <cell r="B285">
            <v>154958.13</v>
          </cell>
        </row>
        <row r="286">
          <cell r="A286" t="str">
            <v>СММ Гидроразрыв пласта ОАО СММ</v>
          </cell>
          <cell r="B286">
            <v>82193.440000000002</v>
          </cell>
        </row>
        <row r="287">
          <cell r="A287" t="str">
            <v>СОГПС-1 СО-3</v>
          </cell>
          <cell r="B287">
            <v>33529.78</v>
          </cell>
        </row>
        <row r="288">
          <cell r="A288" t="str">
            <v>СолексОйл ТОО</v>
          </cell>
          <cell r="B288">
            <v>1014586</v>
          </cell>
        </row>
        <row r="289">
          <cell r="A289" t="str">
            <v>Сонар Мунай Онимдери ТОО</v>
          </cell>
          <cell r="B289">
            <v>8456.6</v>
          </cell>
        </row>
        <row r="290">
          <cell r="A290" t="str">
            <v>Сотрудники УМГ</v>
          </cell>
          <cell r="B290">
            <v>63448421.939999998</v>
          </cell>
        </row>
        <row r="291">
          <cell r="A291" t="str">
            <v>СпецМашГрупп ЛТД ТОО</v>
          </cell>
          <cell r="B291">
            <v>12238681.210000001</v>
          </cell>
        </row>
        <row r="292">
          <cell r="A292" t="str">
            <v>Спорткомплекс Энергетик</v>
          </cell>
          <cell r="B292">
            <v>8798927</v>
          </cell>
        </row>
        <row r="293">
          <cell r="A293" t="str">
            <v>Страховая Нефтяная компания ОА</v>
          </cell>
          <cell r="B293">
            <v>700</v>
          </cell>
        </row>
        <row r="294">
          <cell r="A294" t="str">
            <v>СУ-45</v>
          </cell>
          <cell r="B294">
            <v>326000</v>
          </cell>
        </row>
        <row r="295">
          <cell r="A295" t="str">
            <v>Су-сервис ТОО</v>
          </cell>
          <cell r="B295">
            <v>0.26</v>
          </cell>
        </row>
        <row r="296">
          <cell r="A296" t="str">
            <v>Сункар МП</v>
          </cell>
          <cell r="B296">
            <v>199775.85</v>
          </cell>
        </row>
        <row r="297">
          <cell r="A297" t="str">
            <v>Сынгырлау сельс.администр</v>
          </cell>
          <cell r="B297">
            <v>661392</v>
          </cell>
        </row>
        <row r="298">
          <cell r="A298" t="str">
            <v>Таможен.Управ.Мангистау обл</v>
          </cell>
          <cell r="B298">
            <v>38713662.460000001</v>
          </cell>
        </row>
        <row r="299">
          <cell r="A299" t="str">
            <v>Таможенное Управление г.Астана</v>
          </cell>
          <cell r="B299">
            <v>70000000</v>
          </cell>
        </row>
        <row r="300">
          <cell r="A300" t="str">
            <v>Тан КСК</v>
          </cell>
          <cell r="B300">
            <v>26571.599999999999</v>
          </cell>
        </row>
        <row r="301">
          <cell r="A301" t="str">
            <v>ТаразЗан ТОО</v>
          </cell>
          <cell r="B301">
            <v>197316</v>
          </cell>
        </row>
        <row r="302">
          <cell r="A302" t="str">
            <v>Тасжол и К ТОО</v>
          </cell>
          <cell r="B302">
            <v>458850</v>
          </cell>
        </row>
        <row r="303">
          <cell r="A303" t="str">
            <v>Тасымал АО</v>
          </cell>
          <cell r="B303">
            <v>715647</v>
          </cell>
        </row>
        <row r="304">
          <cell r="A304" t="str">
            <v>ТемирБаба ПКВП</v>
          </cell>
          <cell r="B304">
            <v>85300.84</v>
          </cell>
        </row>
        <row r="305">
          <cell r="A305" t="str">
            <v>Темиртас АО</v>
          </cell>
          <cell r="B305">
            <v>1942124.81</v>
          </cell>
        </row>
        <row r="306">
          <cell r="A306" t="str">
            <v>Тенге СП ТОО</v>
          </cell>
          <cell r="B306">
            <v>7945747.9000000004</v>
          </cell>
        </row>
        <row r="307">
          <cell r="A307" t="str">
            <v>Тенге ТОО</v>
          </cell>
          <cell r="B307">
            <v>138125.07</v>
          </cell>
        </row>
        <row r="308">
          <cell r="A308" t="str">
            <v>Тенгри МП</v>
          </cell>
          <cell r="B308">
            <v>700000.04</v>
          </cell>
        </row>
        <row r="309">
          <cell r="A309" t="str">
            <v>Тепломонтаж АО</v>
          </cell>
          <cell r="B309">
            <v>28160</v>
          </cell>
        </row>
        <row r="310">
          <cell r="A310" t="str">
            <v>Тесей ТОО</v>
          </cell>
          <cell r="B310">
            <v>550391</v>
          </cell>
        </row>
        <row r="311">
          <cell r="A311" t="str">
            <v>Технополис фирма</v>
          </cell>
          <cell r="B311">
            <v>199543.72</v>
          </cell>
        </row>
        <row r="312">
          <cell r="A312" t="str">
            <v>ТехПромЭлектро</v>
          </cell>
          <cell r="B312">
            <v>300000</v>
          </cell>
        </row>
        <row r="313">
          <cell r="A313" t="str">
            <v>Токыма  ТОО</v>
          </cell>
          <cell r="B313">
            <v>803562.89</v>
          </cell>
        </row>
        <row r="314">
          <cell r="A314" t="str">
            <v>Торгайское АОГХ</v>
          </cell>
          <cell r="B314">
            <v>6361415.2000000002</v>
          </cell>
        </row>
        <row r="315">
          <cell r="A315" t="str">
            <v>Торетам ТОО</v>
          </cell>
          <cell r="B315">
            <v>2564.23</v>
          </cell>
        </row>
        <row r="316">
          <cell r="A316" t="str">
            <v>ТрансТоргСервис ТОО</v>
          </cell>
          <cell r="B316">
            <v>342610.69</v>
          </cell>
        </row>
        <row r="317">
          <cell r="A317" t="str">
            <v>Трейд Ойл ТОО</v>
          </cell>
          <cell r="B317">
            <v>301279.33</v>
          </cell>
        </row>
        <row r="318">
          <cell r="A318" t="str">
            <v>Трест ММК</v>
          </cell>
          <cell r="B318">
            <v>1408866.46</v>
          </cell>
        </row>
        <row r="319">
          <cell r="A319" t="str">
            <v>ТрубРемЦентр ОАО</v>
          </cell>
          <cell r="B319">
            <v>3984702.59</v>
          </cell>
        </row>
        <row r="320">
          <cell r="A320" t="str">
            <v>ТюбакараганМунайКурылыс</v>
          </cell>
          <cell r="B320">
            <v>391231.85</v>
          </cell>
        </row>
        <row r="321">
          <cell r="A321" t="str">
            <v>УМУ ПТМ</v>
          </cell>
          <cell r="B321">
            <v>346288.21</v>
          </cell>
        </row>
        <row r="322">
          <cell r="A322" t="str">
            <v>Университет КазНТУ им Сатпаева</v>
          </cell>
          <cell r="B322">
            <v>529000</v>
          </cell>
        </row>
        <row r="323">
          <cell r="A323" t="str">
            <v>Университет международных отно</v>
          </cell>
          <cell r="B323">
            <v>100000</v>
          </cell>
        </row>
        <row r="324">
          <cell r="A324" t="str">
            <v>Университет Нефти и газа г Аты</v>
          </cell>
          <cell r="B324">
            <v>290000</v>
          </cell>
        </row>
        <row r="325">
          <cell r="A325" t="str">
            <v>Университет С-Питер.Морск.тех.</v>
          </cell>
          <cell r="B325">
            <v>50518.02</v>
          </cell>
        </row>
        <row r="326">
          <cell r="A326" t="str">
            <v>УПП КОС ТОО</v>
          </cell>
          <cell r="B326">
            <v>3056955.19</v>
          </cell>
        </row>
        <row r="327">
          <cell r="A327" t="str">
            <v>Управление стандартизации</v>
          </cell>
          <cell r="B327">
            <v>530228.98</v>
          </cell>
        </row>
        <row r="328">
          <cell r="A328" t="str">
            <v>УправлениеТрансКонтроля</v>
          </cell>
          <cell r="B328">
            <v>156933</v>
          </cell>
        </row>
        <row r="329">
          <cell r="A329" t="str">
            <v>УПТЖ ТОО</v>
          </cell>
          <cell r="B329">
            <v>0.19</v>
          </cell>
        </row>
        <row r="330">
          <cell r="A330" t="str">
            <v>УралАвтоСервис ТОО</v>
          </cell>
          <cell r="B330">
            <v>313874.94</v>
          </cell>
        </row>
        <row r="331">
          <cell r="A331" t="str">
            <v>УралСтроймашина-А 000</v>
          </cell>
          <cell r="B331">
            <v>16335.49</v>
          </cell>
        </row>
        <row r="332">
          <cell r="A332" t="str">
            <v>УралТехнострой ООО</v>
          </cell>
          <cell r="B332">
            <v>7519252.5999999996</v>
          </cell>
        </row>
        <row r="333">
          <cell r="A333" t="str">
            <v>Усманова Р.А ИП</v>
          </cell>
          <cell r="B333">
            <v>89600</v>
          </cell>
        </row>
        <row r="334">
          <cell r="A334" t="str">
            <v>Уташева Д. ЧП</v>
          </cell>
          <cell r="B334">
            <v>23802.240000000002</v>
          </cell>
        </row>
        <row r="335">
          <cell r="A335" t="str">
            <v>Уткилбаев С. С.ИП</v>
          </cell>
          <cell r="B335">
            <v>12928.95</v>
          </cell>
        </row>
        <row r="336">
          <cell r="A336" t="str">
            <v>Учреждение ГМ-172/7</v>
          </cell>
          <cell r="B336">
            <v>1222603.98</v>
          </cell>
        </row>
        <row r="337">
          <cell r="A337" t="str">
            <v>Уштаган ПК</v>
          </cell>
          <cell r="B337">
            <v>194764</v>
          </cell>
        </row>
        <row r="338">
          <cell r="A338" t="str">
            <v>Фондовый центр депозитарий цен</v>
          </cell>
          <cell r="B338">
            <v>12406.2</v>
          </cell>
        </row>
        <row r="339">
          <cell r="A339" t="str">
            <v>Фортуна ТОО</v>
          </cell>
          <cell r="B339">
            <v>24041.200000000001</v>
          </cell>
        </row>
        <row r="340">
          <cell r="A340" t="str">
            <v>ХОЗУ аппарата акима облас</v>
          </cell>
          <cell r="B340">
            <v>8700</v>
          </cell>
        </row>
        <row r="341">
          <cell r="A341" t="str">
            <v>ЦБПО-НСМ-2 поселок</v>
          </cell>
          <cell r="B341">
            <v>132018.25</v>
          </cell>
        </row>
        <row r="342">
          <cell r="A342" t="str">
            <v>Центр отдыха Зерен ТОО</v>
          </cell>
          <cell r="B342">
            <v>288000</v>
          </cell>
        </row>
        <row r="343">
          <cell r="A343" t="str">
            <v>Цех Худайбергенова ЧП</v>
          </cell>
          <cell r="B343">
            <v>11952</v>
          </cell>
        </row>
        <row r="344">
          <cell r="A344" t="str">
            <v>Шапагат ОАО</v>
          </cell>
          <cell r="B344">
            <v>2794674.01</v>
          </cell>
        </row>
        <row r="345">
          <cell r="A345" t="str">
            <v>Шарайна ТОО</v>
          </cell>
          <cell r="B345">
            <v>34113543.799999997</v>
          </cell>
        </row>
        <row r="346">
          <cell r="A346" t="str">
            <v>ШЕР-К ТОО</v>
          </cell>
          <cell r="B346">
            <v>1024669.53</v>
          </cell>
        </row>
        <row r="347">
          <cell r="A347" t="str">
            <v>Шеркала ТОО</v>
          </cell>
          <cell r="B347">
            <v>545617.59</v>
          </cell>
        </row>
        <row r="348">
          <cell r="A348" t="str">
            <v>Шетпе ГКП Мангистаугаз</v>
          </cell>
          <cell r="B348">
            <v>373920</v>
          </cell>
        </row>
        <row r="349">
          <cell r="A349" t="str">
            <v>Шипасервис ТОО</v>
          </cell>
          <cell r="B349">
            <v>1845909.1</v>
          </cell>
        </row>
        <row r="350">
          <cell r="A350" t="str">
            <v>Шымкентский НПЗ</v>
          </cell>
          <cell r="B350">
            <v>3682541.85</v>
          </cell>
        </row>
        <row r="351">
          <cell r="A351" t="str">
            <v>Шымкентский Эль-Дос</v>
          </cell>
          <cell r="B351">
            <v>257103.33</v>
          </cell>
        </row>
        <row r="352">
          <cell r="A352" t="str">
            <v>Шырын ЧМП</v>
          </cell>
          <cell r="B352">
            <v>107420.24</v>
          </cell>
        </row>
        <row r="353">
          <cell r="A353" t="str">
            <v>Щит ТОО</v>
          </cell>
          <cell r="B353">
            <v>6612.5</v>
          </cell>
        </row>
        <row r="354">
          <cell r="A354" t="str">
            <v>Эколог ТОО</v>
          </cell>
          <cell r="B354">
            <v>26453.65</v>
          </cell>
        </row>
        <row r="355">
          <cell r="A355" t="str">
            <v>Элеком НПП ТОО</v>
          </cell>
          <cell r="B355">
            <v>587152.4</v>
          </cell>
        </row>
        <row r="356">
          <cell r="A356" t="str">
            <v>ЭлектроАвтоматика АО</v>
          </cell>
          <cell r="B356">
            <v>29256.67</v>
          </cell>
        </row>
        <row r="357">
          <cell r="A357" t="str">
            <v>Электромонтаж ЭЛМО  АО</v>
          </cell>
          <cell r="B357">
            <v>217670.28</v>
          </cell>
        </row>
        <row r="358">
          <cell r="A358" t="str">
            <v>Элнияз МП</v>
          </cell>
          <cell r="B358">
            <v>2522249.9700000002</v>
          </cell>
        </row>
        <row r="359">
          <cell r="A359" t="str">
            <v>Эмбамунайгаз ПФ РД КМГ</v>
          </cell>
          <cell r="B359">
            <v>163215664.58000001</v>
          </cell>
        </row>
        <row r="360">
          <cell r="A360" t="str">
            <v>Энергия ТОО</v>
          </cell>
          <cell r="B360">
            <v>19587.93</v>
          </cell>
        </row>
        <row r="361">
          <cell r="A361" t="str">
            <v>Энергомунай ТОО</v>
          </cell>
          <cell r="B361">
            <v>151201.16</v>
          </cell>
        </row>
        <row r="362">
          <cell r="A362" t="str">
            <v>Этилен АОЗТ</v>
          </cell>
          <cell r="B362">
            <v>1445850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ремонт 25"/>
      <sheetName val="Utility"/>
      <sheetName val="ПО НОВОМУ ШТАТНОМУ"/>
      <sheetName val="Год"/>
      <sheetName val="Месяцы"/>
      <sheetName val="Фонд"/>
      <sheetName val="ФКРБ"/>
      <sheetName val="Вид предмета"/>
      <sheetName val="расш по 146  _2_"/>
      <sheetName val="из сем"/>
      <sheetName val="Main"/>
      <sheetName val="2"/>
      <sheetName val="Изменения"/>
      <sheetName val="1"/>
      <sheetName val="Форма2"/>
      <sheetName val="Sheet1"/>
      <sheetName val="Commutations"/>
      <sheetName val="Parameters"/>
      <sheetName val="Касса97_2003_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ремонт_25"/>
      <sheetName val="ПО_НОВОМУ_ШТАТНОМУ"/>
      <sheetName val="Вид_предмета"/>
      <sheetName val="расш_по_146___2_"/>
      <sheetName val="Links"/>
      <sheetName val="ErrCheck"/>
      <sheetName val="m project num-sevice-pay"/>
      <sheetName val="7"/>
      <sheetName val="поставка сравн13"/>
      <sheetName val="бланк"/>
      <sheetName val="34-143"/>
      <sheetName val="КДУ в разр.МО"/>
      <sheetName val="Лист1"/>
      <sheetName val="Скрин.в разр.МО"/>
      <sheetName val="Дем прогноз"/>
      <sheetName val="Приказ"/>
      <sheetName val="Цены"/>
      <sheetName val="149 мягк_"/>
      <sheetName val="из_сем"/>
      <sheetName val="gaap tb 30.09.01  detail p&amp;l"/>
      <sheetName val="Production_Ref Q-1-3"/>
      <sheetName val="misc"/>
      <sheetName val="Anlagevermögen"/>
      <sheetName val="ремонтТ9"/>
      <sheetName val="DEPLETION TOOL"/>
      <sheetName val="Акколь"/>
    </sheetNames>
    <sheetDataSet>
      <sheetData sheetId="0" refreshError="1">
        <row r="43">
          <cell r="A43">
            <v>2</v>
          </cell>
        </row>
      </sheetData>
      <sheetData sheetId="1"/>
      <sheetData sheetId="2"/>
      <sheetData sheetId="3">
        <row r="43">
          <cell r="A43">
            <v>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из сем"/>
      <sheetName val="Изменяемые данные"/>
      <sheetName val="Форма2"/>
      <sheetName val="ремонт 25"/>
      <sheetName val="Financial ratios А3"/>
      <sheetName val="группа"/>
      <sheetName val="Форма1"/>
      <sheetName val="Пр2"/>
      <sheetName val="факт 2005 г."/>
      <sheetName val="balans 3"/>
      <sheetName val="З"/>
      <sheetName val="1.411.1"/>
      <sheetName val="ОТиТБ"/>
      <sheetName val="Ден потоки"/>
      <sheetName val="00"/>
      <sheetName val="1610"/>
      <sheetName val="1210"/>
      <sheetName val="Haul cons"/>
      <sheetName val="Распределение прибыли"/>
      <sheetName val="Лист1"/>
      <sheetName val="СПгнг"/>
      <sheetName val="Лист3"/>
      <sheetName val="Расчет2000Прямой"/>
      <sheetName val="топливо"/>
      <sheetName val="Потребители"/>
      <sheetName val="Осн"/>
      <sheetName val="План закупок"/>
      <sheetName val="Командировочные расходы"/>
      <sheetName val="Ввод"/>
      <sheetName val="12 из 57 АЗС"/>
      <sheetName val="ОборБалФормОтч"/>
      <sheetName val="  2.3.2"/>
      <sheetName val="МО 0012"/>
      <sheetName val="0. Данные"/>
      <sheetName val="цены"/>
      <sheetName val="аренда цс"/>
      <sheetName val="пр 6 дох"/>
      <sheetName val="точн2"/>
      <sheetName val="KTG_m"/>
      <sheetName val="MS"/>
      <sheetName val="name"/>
      <sheetName val="мат расходы"/>
      <sheetName val="Налоги на транспорт"/>
      <sheetName val="6 NK"/>
      <sheetName val="справка"/>
      <sheetName val="Sheet1"/>
      <sheetName val="ОХР"/>
      <sheetName val="#ССЫЛКА"/>
      <sheetName val="Январь"/>
      <sheetName val="UNITPRICES"/>
      <sheetName val="Info"/>
      <sheetName val="Счет-ф"/>
      <sheetName val="Sheet3"/>
      <sheetName val="Sheet4"/>
      <sheetName val="Свод"/>
      <sheetName val="Исход"/>
      <sheetName val="янв"/>
      <sheetName val="Сдача "/>
      <sheetName val="14.1.2.2.(Услуги связи)"/>
      <sheetName val="s"/>
      <sheetName val="Добычанефти4"/>
      <sheetName val="поставкасравн13"/>
      <sheetName val="Преискурант"/>
      <sheetName val="Добыча_нефти4"/>
      <sheetName val="Продактс_капвл"/>
      <sheetName val="поставка_сравн13"/>
      <sheetName val="Капвл_всего"/>
      <sheetName val="Инв_Прог22"/>
      <sheetName val="Все_пок23_24"/>
      <sheetName val="из_сем"/>
      <sheetName val="Добыча_нефти41"/>
      <sheetName val="Продактс_капвл1"/>
      <sheetName val="поставка_сравн131"/>
      <sheetName val="Капвл_всего1"/>
      <sheetName val="Инв_Прог221"/>
      <sheetName val="Все_пок23_241"/>
      <sheetName val="из_сем1"/>
      <sheetName val="PP&amp;E mvt for 2003"/>
      <sheetName val="аренда"/>
      <sheetName val="ДБСП_02_ 2002"/>
      <sheetName val="Справочник"/>
      <sheetName val="Баланс"/>
      <sheetName val="Лист1 (3)"/>
      <sheetName val="на 31.12.07 (4)"/>
      <sheetName val="CIP Dec 2006"/>
      <sheetName val="7.1"/>
      <sheetName val="всп"/>
      <sheetName val="свод2010г по гр."/>
      <sheetName val="КлассификаторЗнач"/>
      <sheetName val="Статьи затрат"/>
      <sheetName val="TB"/>
      <sheetName val="PR CN"/>
      <sheetName val="Ф3"/>
      <sheetName val="НДС"/>
      <sheetName val="Income $"/>
      <sheetName val="3.ФОТ"/>
      <sheetName val="Бюдж-тенге"/>
      <sheetName val="Comp06"/>
      <sheetName val="предприятия"/>
      <sheetName val="оборудование"/>
      <sheetName val="SUN TB"/>
      <sheetName val="ЦентрЗатр"/>
      <sheetName val="ЕдИзм"/>
      <sheetName val="Предпр"/>
      <sheetName val="Assumptions"/>
      <sheetName val="эксп"/>
      <sheetName val="СписокТЭП"/>
      <sheetName val="C-Total Market"/>
      <sheetName val="I-Demand Drivers"/>
      <sheetName val="ECM_PP"/>
      <sheetName val="SAD Schedule"/>
      <sheetName val="расчет прибыли"/>
      <sheetName val="амортиз_ввод"/>
      <sheetName val="исп.см."/>
      <sheetName val="персонала"/>
      <sheetName val="2в"/>
      <sheetName val="общ-нефт"/>
      <sheetName val="2а (4)"/>
      <sheetName val="Hidden"/>
      <sheetName val="ДС МЗК"/>
      <sheetName val="Текущие цены"/>
      <sheetName val="рабочий"/>
      <sheetName val="окраска"/>
      <sheetName val="ГПЗ_ПОСД_Способ закупок"/>
      <sheetName val="ФС-75"/>
      <sheetName val="ФСМн "/>
      <sheetName val="ФХ "/>
      <sheetName val="ФХС-40 "/>
      <sheetName val="ФХС-48 "/>
      <sheetName val="по 2007 году план на 2008 год"/>
      <sheetName val="Movements"/>
      <sheetName val="1БО"/>
      <sheetName val="EVA"/>
      <sheetName val="коэфф"/>
      <sheetName val="2БК"/>
      <sheetName val="3БО"/>
      <sheetName val="3БК"/>
      <sheetName val="5П"/>
      <sheetName val="4П"/>
      <sheetName val="WACC"/>
      <sheetName val="д.7.001"/>
      <sheetName val="3БК Инвестиции"/>
      <sheetName val="Лист2"/>
      <sheetName val="Книга1"/>
      <sheetName val="5NK "/>
      <sheetName val="план07"/>
      <sheetName val="выданы таб № (от 25.01.12 ОК)"/>
      <sheetName val="F1002"/>
      <sheetName val="НДПИ"/>
      <sheetName val="расчет ГСМ НА 2013Г"/>
      <sheetName val="XLR_NoRangeSheet"/>
      <sheetName val="канат.прод."/>
      <sheetName val="Страхование ГПО охр.2"/>
      <sheetName val="ведомость"/>
      <sheetName val="26.04.2013 (2)"/>
      <sheetName val="2.2 ОтклОТМ"/>
      <sheetName val="1.3.2 ОТМ"/>
      <sheetName val="Курсы"/>
      <sheetName val="2008 ГСМ"/>
      <sheetName val="Плата за загрязнение "/>
      <sheetName val="Типограф"/>
      <sheetName val="NPV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1">
          <cell r="F11">
            <v>193.8</v>
          </cell>
          <cell r="G11">
            <v>175.79499999999999</v>
          </cell>
          <cell r="H11">
            <v>201.48500000000001</v>
          </cell>
          <cell r="I11">
            <v>195.45</v>
          </cell>
          <cell r="J11">
            <v>199.42</v>
          </cell>
          <cell r="K11">
            <v>206.91</v>
          </cell>
          <cell r="L11">
            <v>208.9</v>
          </cell>
          <cell r="M11">
            <v>207.56800000000001</v>
          </cell>
          <cell r="N11">
            <v>202.71</v>
          </cell>
          <cell r="O11">
            <v>208</v>
          </cell>
          <cell r="P11">
            <v>199</v>
          </cell>
          <cell r="Q11">
            <v>201.262</v>
          </cell>
        </row>
        <row r="12">
          <cell r="F12">
            <v>335.23</v>
          </cell>
          <cell r="G12">
            <v>293</v>
          </cell>
          <cell r="H12">
            <v>327.25</v>
          </cell>
          <cell r="I12">
            <v>340.12</v>
          </cell>
          <cell r="J12">
            <v>360.1</v>
          </cell>
          <cell r="K12">
            <v>356.02</v>
          </cell>
          <cell r="L12">
            <v>370.1</v>
          </cell>
          <cell r="M12">
            <v>372.6</v>
          </cell>
          <cell r="N12">
            <v>351.5</v>
          </cell>
          <cell r="O12">
            <v>364.4</v>
          </cell>
          <cell r="P12">
            <v>344.65</v>
          </cell>
          <cell r="Q12">
            <v>354.8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">
          <cell r="G1" t="str">
            <v/>
          </cell>
        </row>
        <row r="3">
          <cell r="G3" t="str">
            <v>Янв</v>
          </cell>
          <cell r="H3" t="str">
            <v>Фев</v>
          </cell>
          <cell r="I3" t="str">
            <v>Мар</v>
          </cell>
          <cell r="J3" t="str">
            <v>Апр</v>
          </cell>
          <cell r="K3" t="str">
            <v>Май</v>
          </cell>
          <cell r="L3" t="str">
            <v>Июн</v>
          </cell>
          <cell r="M3" t="str">
            <v>Июл</v>
          </cell>
          <cell r="N3" t="str">
            <v>Авг</v>
          </cell>
          <cell r="O3" t="str">
            <v>Сен</v>
          </cell>
          <cell r="P3" t="str">
            <v>Окт</v>
          </cell>
          <cell r="Q3" t="str">
            <v>Ноя</v>
          </cell>
        </row>
        <row r="4">
          <cell r="D4" t="str">
            <v xml:space="preserve">Поставка.  Февраль 2002  </v>
          </cell>
          <cell r="G4">
            <v>551.85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D5" t="str">
            <v>ОАО «Казахойл-Эмба»</v>
          </cell>
          <cell r="G5">
            <v>198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D6" t="str">
            <v>ОАО «Узеньмунайгаз»</v>
          </cell>
          <cell r="G6">
            <v>353.85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D7" t="str">
            <v>Дальнее зарубежье</v>
          </cell>
          <cell r="G7">
            <v>306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B8" t="str">
            <v>Внутренний рынок</v>
          </cell>
          <cell r="C8" t="str">
            <v>2001</v>
          </cell>
          <cell r="D8" t="str">
            <v>ОАО «Казахойл-Эмба»</v>
          </cell>
          <cell r="G8">
            <v>110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B9" t="str">
            <v>Внутренний рынок</v>
          </cell>
          <cell r="C9" t="str">
            <v>2001</v>
          </cell>
          <cell r="D9" t="str">
            <v>ОАО «Узеньмунайгаз»</v>
          </cell>
          <cell r="G9">
            <v>196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D10" t="str">
            <v>Ближнее зарубежье</v>
          </cell>
          <cell r="G10">
            <v>110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B11" t="str">
            <v>Роялти</v>
          </cell>
          <cell r="C11" t="str">
            <v>2000</v>
          </cell>
          <cell r="D11" t="str">
            <v>ОАО «Казахойл-Эмба»</v>
          </cell>
          <cell r="G11">
            <v>40</v>
          </cell>
          <cell r="H11">
            <v>0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B12" t="str">
            <v>Роялти</v>
          </cell>
          <cell r="C12" t="str">
            <v>2000</v>
          </cell>
          <cell r="D12" t="str">
            <v>ОАО «Узеньмунайгаз»</v>
          </cell>
          <cell r="G12">
            <v>70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D13" t="str">
            <v>Внутренний рынок</v>
          </cell>
          <cell r="G13">
            <v>135.85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B14" t="str">
            <v>Ближнее зарубежье</v>
          </cell>
          <cell r="C14" t="str">
            <v>2001</v>
          </cell>
          <cell r="D14" t="str">
            <v>ОАО «Казахойл-Эмба»</v>
          </cell>
          <cell r="G14">
            <v>48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B15" t="str">
            <v>Ближнее зарубежье</v>
          </cell>
          <cell r="C15" t="str">
            <v>2001</v>
          </cell>
          <cell r="D15" t="str">
            <v>ОАО «Узеньмунайгаз»</v>
          </cell>
          <cell r="G15">
            <v>87.85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9">
          <cell r="D19" t="str">
            <v>Поставка.  Февраль 2001</v>
          </cell>
          <cell r="G19">
            <v>530.22900000000004</v>
          </cell>
          <cell r="H19">
            <v>440.24</v>
          </cell>
          <cell r="I19">
            <v>504.346</v>
          </cell>
          <cell r="J19">
            <v>533.75099999999998</v>
          </cell>
          <cell r="K19">
            <v>573.78700000000003</v>
          </cell>
          <cell r="L19">
            <v>583.68299999999999</v>
          </cell>
          <cell r="M19">
            <v>576.55399999999997</v>
          </cell>
          <cell r="N19">
            <v>568.78</v>
          </cell>
          <cell r="O19">
            <v>581.298</v>
          </cell>
          <cell r="P19">
            <v>559.25800000000004</v>
          </cell>
          <cell r="Q19">
            <v>495.1</v>
          </cell>
        </row>
        <row r="20">
          <cell r="D20" t="str">
            <v>ОАО «Казахойл-Эмба»</v>
          </cell>
          <cell r="G20">
            <v>186.459</v>
          </cell>
          <cell r="H20">
            <v>163.54</v>
          </cell>
          <cell r="I20">
            <v>194.79599999999999</v>
          </cell>
          <cell r="J20">
            <v>202.03899999999999</v>
          </cell>
          <cell r="K20">
            <v>202.577</v>
          </cell>
          <cell r="L20">
            <v>215.453</v>
          </cell>
          <cell r="M20">
            <v>205.36399999999998</v>
          </cell>
          <cell r="N20">
            <v>216.17000000000002</v>
          </cell>
          <cell r="O20">
            <v>215.66800000000001</v>
          </cell>
          <cell r="P20">
            <v>203.358</v>
          </cell>
          <cell r="Q20">
            <v>187.84100000000001</v>
          </cell>
        </row>
        <row r="21">
          <cell r="D21" t="str">
            <v>ОАО «Узеньмунайгаз»</v>
          </cell>
          <cell r="G21">
            <v>343.77</v>
          </cell>
          <cell r="H21">
            <v>276.7</v>
          </cell>
          <cell r="I21">
            <v>309.55</v>
          </cell>
          <cell r="J21">
            <v>331.71199999999999</v>
          </cell>
          <cell r="K21">
            <v>371.21</v>
          </cell>
          <cell r="L21">
            <v>368.23</v>
          </cell>
          <cell r="M21">
            <v>371.19</v>
          </cell>
          <cell r="N21">
            <v>352.61</v>
          </cell>
          <cell r="O21">
            <v>365.63</v>
          </cell>
          <cell r="P21">
            <v>355.9</v>
          </cell>
          <cell r="Q21">
            <v>303</v>
          </cell>
        </row>
        <row r="22">
          <cell r="D22" t="str">
            <v>Дальнее зарубежье</v>
          </cell>
          <cell r="G22">
            <v>245.898</v>
          </cell>
          <cell r="H22">
            <v>164.904</v>
          </cell>
          <cell r="I22">
            <v>202.20499999999998</v>
          </cell>
          <cell r="J22">
            <v>210.845</v>
          </cell>
          <cell r="K22">
            <v>280.88499999999999</v>
          </cell>
          <cell r="L22">
            <v>262.38200000000001</v>
          </cell>
          <cell r="M22">
            <v>249.34399999999999</v>
          </cell>
          <cell r="N22">
            <v>213.946</v>
          </cell>
          <cell r="O22">
            <v>221.94299999999998</v>
          </cell>
          <cell r="P22">
            <v>240.88200000000001</v>
          </cell>
          <cell r="Q22">
            <v>195.934</v>
          </cell>
        </row>
        <row r="23">
          <cell r="B23" t="str">
            <v>Дальнее зарубежье</v>
          </cell>
          <cell r="C23" t="str">
            <v>2000</v>
          </cell>
          <cell r="D23" t="str">
            <v>ОАО «Казахойл-Эмба»</v>
          </cell>
          <cell r="G23">
            <v>85.897999999999996</v>
          </cell>
          <cell r="H23">
            <v>57.904000000000003</v>
          </cell>
          <cell r="I23">
            <v>87.204999999999998</v>
          </cell>
          <cell r="J23">
            <v>75.844999999999999</v>
          </cell>
          <cell r="K23">
            <v>85.885000000000005</v>
          </cell>
          <cell r="L23">
            <v>95.882000000000005</v>
          </cell>
          <cell r="M23">
            <v>88.843999999999994</v>
          </cell>
          <cell r="N23">
            <v>78.945999999999998</v>
          </cell>
          <cell r="O23">
            <v>75.942999999999998</v>
          </cell>
          <cell r="P23">
            <v>75.882000000000005</v>
          </cell>
          <cell r="Q23">
            <v>65.933999999999997</v>
          </cell>
        </row>
        <row r="24">
          <cell r="B24" t="str">
            <v>Дальнее зарубежье</v>
          </cell>
          <cell r="C24" t="str">
            <v>2000</v>
          </cell>
          <cell r="D24" t="str">
            <v>ОАО «Узеньмунайгаз»</v>
          </cell>
          <cell r="G24">
            <v>160</v>
          </cell>
          <cell r="H24">
            <v>107</v>
          </cell>
          <cell r="I24">
            <v>115</v>
          </cell>
          <cell r="J24">
            <v>135</v>
          </cell>
          <cell r="K24">
            <v>195</v>
          </cell>
          <cell r="L24">
            <v>166.5</v>
          </cell>
          <cell r="M24">
            <v>160.5</v>
          </cell>
          <cell r="N24">
            <v>135</v>
          </cell>
          <cell r="O24">
            <v>146</v>
          </cell>
          <cell r="P24">
            <v>165</v>
          </cell>
          <cell r="Q24">
            <v>130</v>
          </cell>
        </row>
        <row r="25">
          <cell r="D25" t="str">
            <v>Ближнее зарубежье</v>
          </cell>
          <cell r="G25">
            <v>100</v>
          </cell>
          <cell r="H25">
            <v>100</v>
          </cell>
          <cell r="I25">
            <v>100</v>
          </cell>
          <cell r="J25">
            <v>145</v>
          </cell>
          <cell r="K25">
            <v>145</v>
          </cell>
          <cell r="L25">
            <v>145</v>
          </cell>
          <cell r="M25">
            <v>145</v>
          </cell>
          <cell r="N25">
            <v>145</v>
          </cell>
          <cell r="O25">
            <v>145</v>
          </cell>
          <cell r="P25">
            <v>145</v>
          </cell>
          <cell r="Q25">
            <v>145</v>
          </cell>
        </row>
        <row r="26">
          <cell r="B26" t="str">
            <v>Ближнее зарубежье</v>
          </cell>
          <cell r="C26" t="str">
            <v>2000</v>
          </cell>
          <cell r="D26" t="str">
            <v>ОАО «Казахойл-Эмба»</v>
          </cell>
          <cell r="G26">
            <v>35</v>
          </cell>
          <cell r="H26">
            <v>32</v>
          </cell>
          <cell r="I26">
            <v>33</v>
          </cell>
          <cell r="J26">
            <v>50</v>
          </cell>
          <cell r="K26">
            <v>45</v>
          </cell>
          <cell r="L26">
            <v>45</v>
          </cell>
          <cell r="M26">
            <v>45</v>
          </cell>
          <cell r="N26">
            <v>45</v>
          </cell>
          <cell r="O26">
            <v>45</v>
          </cell>
          <cell r="P26">
            <v>45</v>
          </cell>
          <cell r="Q26">
            <v>45</v>
          </cell>
        </row>
        <row r="27">
          <cell r="B27" t="str">
            <v>Ближнее зарубежье</v>
          </cell>
          <cell r="C27" t="str">
            <v>2000</v>
          </cell>
          <cell r="D27" t="str">
            <v>ОАО «Узеньмунайгаз»</v>
          </cell>
          <cell r="G27">
            <v>65</v>
          </cell>
          <cell r="H27">
            <v>68</v>
          </cell>
          <cell r="I27">
            <v>67</v>
          </cell>
          <cell r="J27">
            <v>95</v>
          </cell>
          <cell r="K27">
            <v>100</v>
          </cell>
          <cell r="L27">
            <v>100</v>
          </cell>
          <cell r="M27">
            <v>100</v>
          </cell>
          <cell r="N27">
            <v>100</v>
          </cell>
          <cell r="O27">
            <v>100</v>
          </cell>
          <cell r="P27">
            <v>100</v>
          </cell>
          <cell r="Q27">
            <v>100</v>
          </cell>
        </row>
        <row r="28">
          <cell r="D28" t="str">
            <v>Внутренний рынок</v>
          </cell>
          <cell r="G28">
            <v>184.33100000000002</v>
          </cell>
          <cell r="H28">
            <v>175.33600000000001</v>
          </cell>
          <cell r="I28">
            <v>202.14099999999999</v>
          </cell>
          <cell r="J28">
            <v>177.90600000000001</v>
          </cell>
          <cell r="K28">
            <v>147.90199999999999</v>
          </cell>
          <cell r="L28">
            <v>176.30099999999999</v>
          </cell>
          <cell r="M28">
            <v>182.20999999999998</v>
          </cell>
          <cell r="N28">
            <v>209.834</v>
          </cell>
          <cell r="O28">
            <v>214.35499999999999</v>
          </cell>
          <cell r="P28">
            <v>173.376</v>
          </cell>
          <cell r="Q28">
            <v>149.90699999999998</v>
          </cell>
        </row>
        <row r="29">
          <cell r="B29" t="str">
            <v>Внутренний рынок</v>
          </cell>
          <cell r="C29" t="str">
            <v>2000</v>
          </cell>
          <cell r="D29" t="str">
            <v>ОАО «Казахойл-Эмба»</v>
          </cell>
          <cell r="G29">
            <v>65.561000000000007</v>
          </cell>
          <cell r="H29">
            <v>73.635999999999996</v>
          </cell>
          <cell r="I29">
            <v>74.590999999999994</v>
          </cell>
          <cell r="J29">
            <v>76.194000000000003</v>
          </cell>
          <cell r="K29">
            <v>71.691999999999993</v>
          </cell>
          <cell r="L29">
            <v>74.570999999999998</v>
          </cell>
          <cell r="M29">
            <v>71.52</v>
          </cell>
          <cell r="N29">
            <v>92.224000000000004</v>
          </cell>
          <cell r="O29">
            <v>94.724999999999994</v>
          </cell>
          <cell r="P29">
            <v>82.475999999999999</v>
          </cell>
          <cell r="Q29">
            <v>76.906999999999996</v>
          </cell>
        </row>
        <row r="30">
          <cell r="B30" t="str">
            <v>Внутренний рынок</v>
          </cell>
          <cell r="C30" t="str">
            <v>2000</v>
          </cell>
          <cell r="D30" t="str">
            <v>ОАО «Узеньмунайгаз»</v>
          </cell>
          <cell r="G30">
            <v>118.77</v>
          </cell>
          <cell r="H30">
            <v>101.7</v>
          </cell>
          <cell r="I30">
            <v>127.55</v>
          </cell>
          <cell r="J30">
            <v>101.712</v>
          </cell>
          <cell r="K30">
            <v>76.209999999999994</v>
          </cell>
          <cell r="L30">
            <v>101.73</v>
          </cell>
          <cell r="M30">
            <v>110.69</v>
          </cell>
          <cell r="N30">
            <v>117.61</v>
          </cell>
          <cell r="O30">
            <v>119.63</v>
          </cell>
          <cell r="P30">
            <v>90.9</v>
          </cell>
          <cell r="Q30">
            <v>73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"/>
      <sheetName val="6"/>
      <sheetName val="12"/>
      <sheetName val="06"/>
      <sheetName val="2012"/>
      <sheetName val="PROGR"/>
      <sheetName val="R7_"/>
      <sheetName val="R1пг"/>
      <sheetName val="R2к"/>
      <sheetName val="R1к"/>
      <sheetName val="R2_"/>
      <sheetName val="R1_"/>
      <sheetName val="12м"/>
      <sheetName val="Р12"/>
      <sheetName val="11м"/>
      <sheetName val="P11"/>
      <sheetName val="R10"/>
      <sheetName val="R09"/>
      <sheetName val="P08"/>
      <sheetName val="P07"/>
      <sheetName val="R1pg"/>
      <sheetName val="R06"/>
      <sheetName val="R05"/>
      <sheetName val="R04"/>
      <sheetName val="R1kv"/>
      <sheetName val="R03"/>
      <sheetName val="R02"/>
      <sheetName val="R01"/>
      <sheetName val="СО_2012"/>
      <sheetName val="2012_1пг"/>
      <sheetName val="R4k"/>
      <sheetName val="R12"/>
      <sheetName val="R11"/>
      <sheetName val="Р10"/>
      <sheetName val="Р09"/>
      <sheetName val="R08"/>
      <sheetName val="R07"/>
      <sheetName val="Res1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"/>
      <sheetName val="Расст"/>
      <sheetName val="Лист2"/>
      <sheetName val="12"/>
      <sheetName val="10"/>
      <sheetName val="11"/>
      <sheetName val="08"/>
      <sheetName val="01"/>
      <sheetName val="081"/>
      <sheetName val="05"/>
      <sheetName val="04"/>
      <sheetName val="03"/>
      <sheetName val="02"/>
      <sheetName val="д.7.001"/>
      <sheetName val="группа"/>
      <sheetName val="14.1.2.2.(Услуги связи)"/>
      <sheetName val="объемы"/>
      <sheetName val=" 4"/>
      <sheetName val="факт 2005 г."/>
      <sheetName val="Форма2"/>
      <sheetName val="Добыча нефти4"/>
      <sheetName val="поставка сравн13"/>
      <sheetName val="А_Газ"/>
      <sheetName val="лим_пр _затр"/>
      <sheetName val="Марш"/>
      <sheetName val="UNITPRICES"/>
      <sheetName val="СПгнг"/>
      <sheetName val="list"/>
      <sheetName val="ТЭП старая"/>
      <sheetName val="из сем"/>
      <sheetName val="Лист1"/>
      <sheetName val="Пр2"/>
      <sheetName val="#REF"/>
    </sheetNames>
    <sheetDataSet>
      <sheetData sheetId="0" refreshError="1">
        <row r="1">
          <cell r="A1" t="str">
            <v>Группа</v>
          </cell>
          <cell r="B1" t="str">
            <v>Класс</v>
          </cell>
        </row>
        <row r="2">
          <cell r="A2">
            <v>11</v>
          </cell>
          <cell r="B2">
            <v>2</v>
          </cell>
        </row>
        <row r="3">
          <cell r="A3">
            <v>12</v>
          </cell>
          <cell r="B3">
            <v>2</v>
          </cell>
        </row>
        <row r="4">
          <cell r="A4">
            <v>13</v>
          </cell>
          <cell r="B4">
            <v>2</v>
          </cell>
        </row>
        <row r="5">
          <cell r="A5">
            <v>14</v>
          </cell>
          <cell r="B5">
            <v>2</v>
          </cell>
        </row>
        <row r="6">
          <cell r="A6">
            <v>15</v>
          </cell>
          <cell r="B6">
            <v>2</v>
          </cell>
        </row>
        <row r="7">
          <cell r="A7">
            <v>17</v>
          </cell>
          <cell r="B7">
            <v>2</v>
          </cell>
        </row>
        <row r="8">
          <cell r="A8">
            <v>18</v>
          </cell>
          <cell r="B8">
            <v>2</v>
          </cell>
        </row>
        <row r="9">
          <cell r="A9">
            <v>21</v>
          </cell>
          <cell r="B9">
            <v>2</v>
          </cell>
        </row>
        <row r="10">
          <cell r="A10">
            <v>22</v>
          </cell>
          <cell r="B10">
            <v>2</v>
          </cell>
        </row>
        <row r="11">
          <cell r="A11">
            <v>24</v>
          </cell>
          <cell r="B11">
            <v>2</v>
          </cell>
        </row>
        <row r="12">
          <cell r="A12">
            <v>31</v>
          </cell>
          <cell r="B12">
            <v>2</v>
          </cell>
        </row>
        <row r="13">
          <cell r="A13">
            <v>41</v>
          </cell>
          <cell r="B13">
            <v>2</v>
          </cell>
        </row>
        <row r="14">
          <cell r="A14">
            <v>43</v>
          </cell>
          <cell r="B14">
            <v>2</v>
          </cell>
        </row>
        <row r="15">
          <cell r="A15">
            <v>51</v>
          </cell>
          <cell r="B15">
            <v>2</v>
          </cell>
        </row>
        <row r="16">
          <cell r="A16">
            <v>52</v>
          </cell>
          <cell r="B16">
            <v>2</v>
          </cell>
        </row>
        <row r="17">
          <cell r="A17">
            <v>53</v>
          </cell>
          <cell r="B17">
            <v>2</v>
          </cell>
        </row>
        <row r="18">
          <cell r="A18">
            <v>54</v>
          </cell>
          <cell r="B18">
            <v>2</v>
          </cell>
        </row>
        <row r="19">
          <cell r="A19">
            <v>61</v>
          </cell>
          <cell r="B19">
            <v>2</v>
          </cell>
        </row>
        <row r="20">
          <cell r="A20">
            <v>63</v>
          </cell>
          <cell r="B20">
            <v>2</v>
          </cell>
        </row>
        <row r="21">
          <cell r="A21">
            <v>71</v>
          </cell>
          <cell r="B21">
            <v>2</v>
          </cell>
        </row>
        <row r="22">
          <cell r="A22">
            <v>72</v>
          </cell>
          <cell r="B22">
            <v>3</v>
          </cell>
        </row>
        <row r="23">
          <cell r="A23">
            <v>74</v>
          </cell>
          <cell r="B23">
            <v>2</v>
          </cell>
        </row>
        <row r="24">
          <cell r="A24">
            <v>76</v>
          </cell>
          <cell r="B24">
            <v>3</v>
          </cell>
        </row>
        <row r="25">
          <cell r="A25">
            <v>77</v>
          </cell>
          <cell r="B25">
            <v>3</v>
          </cell>
        </row>
        <row r="26">
          <cell r="A26">
            <v>81</v>
          </cell>
          <cell r="B26">
            <v>1</v>
          </cell>
        </row>
        <row r="27">
          <cell r="A27">
            <v>82</v>
          </cell>
          <cell r="B27">
            <v>1</v>
          </cell>
        </row>
        <row r="28">
          <cell r="A28">
            <v>91</v>
          </cell>
          <cell r="B28">
            <v>2</v>
          </cell>
        </row>
        <row r="29">
          <cell r="A29">
            <v>92</v>
          </cell>
          <cell r="B29">
            <v>3</v>
          </cell>
        </row>
        <row r="30">
          <cell r="A30">
            <v>93</v>
          </cell>
          <cell r="B30">
            <v>3</v>
          </cell>
        </row>
        <row r="31">
          <cell r="A31">
            <v>94</v>
          </cell>
          <cell r="B31">
            <v>3</v>
          </cell>
        </row>
        <row r="32">
          <cell r="A32">
            <v>101</v>
          </cell>
          <cell r="B32">
            <v>1</v>
          </cell>
        </row>
        <row r="33">
          <cell r="A33">
            <v>102</v>
          </cell>
          <cell r="B33">
            <v>1</v>
          </cell>
        </row>
        <row r="34">
          <cell r="A34">
            <v>111</v>
          </cell>
          <cell r="B34">
            <v>1</v>
          </cell>
        </row>
        <row r="35">
          <cell r="A35">
            <v>121</v>
          </cell>
          <cell r="B35">
            <v>3</v>
          </cell>
        </row>
        <row r="36">
          <cell r="A36">
            <v>122</v>
          </cell>
          <cell r="B36">
            <v>3</v>
          </cell>
        </row>
        <row r="37">
          <cell r="A37">
            <v>123</v>
          </cell>
          <cell r="B37">
            <v>3</v>
          </cell>
        </row>
        <row r="38">
          <cell r="A38">
            <v>124</v>
          </cell>
          <cell r="B38">
            <v>3</v>
          </cell>
        </row>
        <row r="39">
          <cell r="A39">
            <v>125</v>
          </cell>
          <cell r="B39">
            <v>3</v>
          </cell>
        </row>
        <row r="40">
          <cell r="A40">
            <v>126</v>
          </cell>
          <cell r="B40">
            <v>2</v>
          </cell>
        </row>
        <row r="41">
          <cell r="A41">
            <v>127</v>
          </cell>
          <cell r="B41">
            <v>3</v>
          </cell>
        </row>
        <row r="42">
          <cell r="A42">
            <v>131</v>
          </cell>
          <cell r="B42">
            <v>3</v>
          </cell>
        </row>
        <row r="43">
          <cell r="A43">
            <v>132</v>
          </cell>
          <cell r="B43">
            <v>3</v>
          </cell>
        </row>
        <row r="44">
          <cell r="A44">
            <v>133</v>
          </cell>
          <cell r="B44">
            <v>3</v>
          </cell>
        </row>
        <row r="45">
          <cell r="A45">
            <v>141</v>
          </cell>
          <cell r="B45">
            <v>1</v>
          </cell>
        </row>
        <row r="46">
          <cell r="A46">
            <v>142</v>
          </cell>
          <cell r="B46">
            <v>1</v>
          </cell>
        </row>
        <row r="47">
          <cell r="A47">
            <v>151</v>
          </cell>
          <cell r="B47">
            <v>1</v>
          </cell>
        </row>
        <row r="48">
          <cell r="A48">
            <v>161</v>
          </cell>
          <cell r="B48">
            <v>1</v>
          </cell>
        </row>
        <row r="49">
          <cell r="A49">
            <v>171</v>
          </cell>
          <cell r="B49">
            <v>1</v>
          </cell>
        </row>
        <row r="50">
          <cell r="A50">
            <v>201</v>
          </cell>
          <cell r="B50">
            <v>2</v>
          </cell>
        </row>
        <row r="51">
          <cell r="A51">
            <v>211</v>
          </cell>
          <cell r="B51">
            <v>2</v>
          </cell>
        </row>
        <row r="52">
          <cell r="A52">
            <v>212</v>
          </cell>
          <cell r="B52">
            <v>2</v>
          </cell>
        </row>
        <row r="53">
          <cell r="A53">
            <v>213</v>
          </cell>
          <cell r="B53">
            <v>3</v>
          </cell>
        </row>
        <row r="54">
          <cell r="A54">
            <v>214</v>
          </cell>
          <cell r="B54">
            <v>2</v>
          </cell>
        </row>
        <row r="55">
          <cell r="A55">
            <v>215</v>
          </cell>
          <cell r="B55">
            <v>3</v>
          </cell>
        </row>
        <row r="56">
          <cell r="A56">
            <v>221</v>
          </cell>
          <cell r="B56">
            <v>2</v>
          </cell>
        </row>
        <row r="57">
          <cell r="A57">
            <v>222</v>
          </cell>
          <cell r="B57">
            <v>2</v>
          </cell>
        </row>
        <row r="58">
          <cell r="A58">
            <v>225</v>
          </cell>
          <cell r="B58">
            <v>3</v>
          </cell>
        </row>
        <row r="59">
          <cell r="A59">
            <v>226</v>
          </cell>
          <cell r="B59">
            <v>1</v>
          </cell>
        </row>
        <row r="60">
          <cell r="A60">
            <v>231</v>
          </cell>
          <cell r="B60">
            <v>1</v>
          </cell>
        </row>
        <row r="61">
          <cell r="A61">
            <v>232</v>
          </cell>
          <cell r="B61">
            <v>1</v>
          </cell>
        </row>
        <row r="62">
          <cell r="A62">
            <v>233</v>
          </cell>
          <cell r="B62">
            <v>1</v>
          </cell>
        </row>
        <row r="63">
          <cell r="A63">
            <v>234</v>
          </cell>
          <cell r="B63">
            <v>1</v>
          </cell>
        </row>
        <row r="64">
          <cell r="A64">
            <v>235</v>
          </cell>
          <cell r="B64">
            <v>1</v>
          </cell>
        </row>
        <row r="65">
          <cell r="A65">
            <v>236</v>
          </cell>
          <cell r="B65">
            <v>1</v>
          </cell>
        </row>
        <row r="66">
          <cell r="A66">
            <v>241</v>
          </cell>
          <cell r="B66">
            <v>1</v>
          </cell>
        </row>
        <row r="67">
          <cell r="A67">
            <v>242</v>
          </cell>
          <cell r="B67">
            <v>1</v>
          </cell>
        </row>
        <row r="68">
          <cell r="A68">
            <v>246</v>
          </cell>
          <cell r="B68">
            <v>1</v>
          </cell>
        </row>
        <row r="69">
          <cell r="A69">
            <v>251</v>
          </cell>
          <cell r="B69">
            <v>2</v>
          </cell>
        </row>
        <row r="70">
          <cell r="A70">
            <v>252</v>
          </cell>
          <cell r="B70">
            <v>3</v>
          </cell>
        </row>
        <row r="71">
          <cell r="A71">
            <v>252</v>
          </cell>
          <cell r="B71">
            <v>3</v>
          </cell>
        </row>
        <row r="72">
          <cell r="A72">
            <v>253</v>
          </cell>
          <cell r="B72">
            <v>1</v>
          </cell>
        </row>
        <row r="73">
          <cell r="A73">
            <v>254</v>
          </cell>
          <cell r="B73">
            <v>2</v>
          </cell>
        </row>
        <row r="74">
          <cell r="A74">
            <v>255</v>
          </cell>
          <cell r="B74">
            <v>3</v>
          </cell>
        </row>
        <row r="75">
          <cell r="A75">
            <v>256</v>
          </cell>
          <cell r="B75">
            <v>3</v>
          </cell>
        </row>
        <row r="76">
          <cell r="A76">
            <v>261</v>
          </cell>
          <cell r="B76">
            <v>3</v>
          </cell>
        </row>
        <row r="77">
          <cell r="A77">
            <v>262</v>
          </cell>
          <cell r="B77">
            <v>3</v>
          </cell>
        </row>
        <row r="78">
          <cell r="A78">
            <v>264</v>
          </cell>
          <cell r="B78">
            <v>1</v>
          </cell>
        </row>
        <row r="79">
          <cell r="A79">
            <v>266</v>
          </cell>
          <cell r="B79">
            <v>3</v>
          </cell>
        </row>
        <row r="80">
          <cell r="A80">
            <v>267</v>
          </cell>
          <cell r="B80">
            <v>3</v>
          </cell>
        </row>
        <row r="81">
          <cell r="A81">
            <v>268</v>
          </cell>
          <cell r="B81">
            <v>3</v>
          </cell>
        </row>
        <row r="82">
          <cell r="A82">
            <v>271</v>
          </cell>
          <cell r="B82">
            <v>1</v>
          </cell>
        </row>
        <row r="83">
          <cell r="A83">
            <v>281</v>
          </cell>
          <cell r="B83">
            <v>1</v>
          </cell>
        </row>
        <row r="84">
          <cell r="A84">
            <v>291</v>
          </cell>
          <cell r="B84">
            <v>1</v>
          </cell>
        </row>
        <row r="85">
          <cell r="A85">
            <v>301</v>
          </cell>
          <cell r="B85">
            <v>1</v>
          </cell>
        </row>
        <row r="86">
          <cell r="A86">
            <v>302</v>
          </cell>
          <cell r="B86">
            <v>2</v>
          </cell>
        </row>
        <row r="87">
          <cell r="A87">
            <v>303</v>
          </cell>
          <cell r="B87">
            <v>2</v>
          </cell>
        </row>
        <row r="88">
          <cell r="A88">
            <v>304</v>
          </cell>
          <cell r="B88">
            <v>1</v>
          </cell>
        </row>
        <row r="89">
          <cell r="A89">
            <v>311</v>
          </cell>
          <cell r="B89">
            <v>2</v>
          </cell>
        </row>
        <row r="90">
          <cell r="A90">
            <v>312</v>
          </cell>
          <cell r="B90">
            <v>3</v>
          </cell>
        </row>
        <row r="91">
          <cell r="A91">
            <v>313</v>
          </cell>
          <cell r="B91">
            <v>3</v>
          </cell>
        </row>
        <row r="92">
          <cell r="A92">
            <v>314</v>
          </cell>
          <cell r="B92">
            <v>3</v>
          </cell>
        </row>
        <row r="93">
          <cell r="A93">
            <v>315</v>
          </cell>
          <cell r="B93">
            <v>3</v>
          </cell>
        </row>
        <row r="94">
          <cell r="A94">
            <v>316</v>
          </cell>
          <cell r="B94">
            <v>3</v>
          </cell>
        </row>
        <row r="95">
          <cell r="A95">
            <v>321</v>
          </cell>
          <cell r="B95">
            <v>3</v>
          </cell>
        </row>
        <row r="96">
          <cell r="A96">
            <v>322</v>
          </cell>
          <cell r="B96">
            <v>3</v>
          </cell>
        </row>
        <row r="97">
          <cell r="A97">
            <v>323</v>
          </cell>
          <cell r="B97">
            <v>3</v>
          </cell>
        </row>
        <row r="98">
          <cell r="A98">
            <v>324</v>
          </cell>
          <cell r="B98">
            <v>3</v>
          </cell>
        </row>
        <row r="99">
          <cell r="A99">
            <v>331</v>
          </cell>
          <cell r="B99">
            <v>3</v>
          </cell>
        </row>
        <row r="100">
          <cell r="A100">
            <v>332</v>
          </cell>
          <cell r="B100">
            <v>3</v>
          </cell>
        </row>
        <row r="101">
          <cell r="A101">
            <v>333</v>
          </cell>
          <cell r="B101">
            <v>3</v>
          </cell>
        </row>
        <row r="102">
          <cell r="A102">
            <v>341</v>
          </cell>
          <cell r="B102">
            <v>1</v>
          </cell>
        </row>
        <row r="103">
          <cell r="A103">
            <v>351</v>
          </cell>
          <cell r="B103">
            <v>3</v>
          </cell>
        </row>
        <row r="104">
          <cell r="A104">
            <v>361</v>
          </cell>
          <cell r="B104">
            <v>2</v>
          </cell>
        </row>
        <row r="105">
          <cell r="A105">
            <v>362</v>
          </cell>
          <cell r="B105">
            <v>2</v>
          </cell>
        </row>
        <row r="106">
          <cell r="A106">
            <v>371</v>
          </cell>
          <cell r="B106">
            <v>3</v>
          </cell>
        </row>
        <row r="107">
          <cell r="A107">
            <v>381</v>
          </cell>
          <cell r="B107">
            <v>3</v>
          </cell>
        </row>
        <row r="108">
          <cell r="A108">
            <v>391</v>
          </cell>
          <cell r="B108">
            <v>3</v>
          </cell>
        </row>
        <row r="109">
          <cell r="A109">
            <v>401</v>
          </cell>
          <cell r="B109">
            <v>3</v>
          </cell>
        </row>
        <row r="110">
          <cell r="A110">
            <v>402</v>
          </cell>
          <cell r="B110">
            <v>3</v>
          </cell>
        </row>
        <row r="111">
          <cell r="A111">
            <v>403</v>
          </cell>
          <cell r="B111">
            <v>3</v>
          </cell>
        </row>
        <row r="112">
          <cell r="A112">
            <v>404</v>
          </cell>
          <cell r="B112">
            <v>3</v>
          </cell>
        </row>
        <row r="113">
          <cell r="A113">
            <v>411</v>
          </cell>
          <cell r="B113">
            <v>3</v>
          </cell>
        </row>
        <row r="114">
          <cell r="A114">
            <v>412</v>
          </cell>
          <cell r="B114">
            <v>3</v>
          </cell>
        </row>
        <row r="115">
          <cell r="A115">
            <v>413</v>
          </cell>
          <cell r="B115">
            <v>3</v>
          </cell>
        </row>
        <row r="116">
          <cell r="A116">
            <v>414</v>
          </cell>
          <cell r="B116">
            <v>3</v>
          </cell>
        </row>
        <row r="117">
          <cell r="A117">
            <v>415</v>
          </cell>
          <cell r="B117">
            <v>3</v>
          </cell>
        </row>
        <row r="118">
          <cell r="A118">
            <v>416</v>
          </cell>
          <cell r="B118">
            <v>3</v>
          </cell>
        </row>
        <row r="119">
          <cell r="A119">
            <v>417</v>
          </cell>
          <cell r="B119">
            <v>3</v>
          </cell>
        </row>
        <row r="120">
          <cell r="A120">
            <v>421</v>
          </cell>
          <cell r="B120">
            <v>2</v>
          </cell>
        </row>
        <row r="121">
          <cell r="A121">
            <v>422</v>
          </cell>
          <cell r="B121">
            <v>2</v>
          </cell>
        </row>
        <row r="122">
          <cell r="A122">
            <v>423</v>
          </cell>
          <cell r="B122">
            <v>2</v>
          </cell>
        </row>
        <row r="123">
          <cell r="A123">
            <v>431</v>
          </cell>
          <cell r="B123">
            <v>1</v>
          </cell>
        </row>
        <row r="124">
          <cell r="A124">
            <v>432</v>
          </cell>
          <cell r="B124">
            <v>2</v>
          </cell>
        </row>
        <row r="125">
          <cell r="A125">
            <v>433</v>
          </cell>
          <cell r="B125">
            <v>2</v>
          </cell>
        </row>
        <row r="126">
          <cell r="A126">
            <v>434</v>
          </cell>
          <cell r="B126">
            <v>2</v>
          </cell>
        </row>
        <row r="127">
          <cell r="A127">
            <v>435</v>
          </cell>
          <cell r="B127">
            <v>2</v>
          </cell>
        </row>
        <row r="128">
          <cell r="A128">
            <v>436</v>
          </cell>
          <cell r="B128">
            <v>2</v>
          </cell>
        </row>
        <row r="129">
          <cell r="A129">
            <v>441</v>
          </cell>
          <cell r="B129">
            <v>2</v>
          </cell>
        </row>
        <row r="130">
          <cell r="A130">
            <v>443</v>
          </cell>
          <cell r="B130">
            <v>2</v>
          </cell>
        </row>
        <row r="131">
          <cell r="A131">
            <v>452</v>
          </cell>
          <cell r="B131">
            <v>3</v>
          </cell>
        </row>
        <row r="132">
          <cell r="A132">
            <v>453</v>
          </cell>
          <cell r="B132">
            <v>3</v>
          </cell>
        </row>
        <row r="133">
          <cell r="A133">
            <v>454</v>
          </cell>
          <cell r="B133">
            <v>3</v>
          </cell>
        </row>
        <row r="134">
          <cell r="A134">
            <v>461</v>
          </cell>
          <cell r="B134">
            <v>3</v>
          </cell>
        </row>
        <row r="135">
          <cell r="A135">
            <v>462</v>
          </cell>
          <cell r="B135">
            <v>3</v>
          </cell>
        </row>
        <row r="136">
          <cell r="A136">
            <v>463</v>
          </cell>
          <cell r="B136">
            <v>3</v>
          </cell>
        </row>
        <row r="137">
          <cell r="A137">
            <v>464</v>
          </cell>
          <cell r="B137">
            <v>3</v>
          </cell>
        </row>
        <row r="138">
          <cell r="A138">
            <v>466</v>
          </cell>
          <cell r="B138">
            <v>3</v>
          </cell>
        </row>
        <row r="139">
          <cell r="A139">
            <v>467</v>
          </cell>
          <cell r="B139">
            <v>3</v>
          </cell>
        </row>
        <row r="140">
          <cell r="A140">
            <v>471</v>
          </cell>
          <cell r="B140">
            <v>3</v>
          </cell>
        </row>
        <row r="141">
          <cell r="A141">
            <v>472</v>
          </cell>
          <cell r="B141">
            <v>3</v>
          </cell>
        </row>
        <row r="142">
          <cell r="A142">
            <v>473</v>
          </cell>
          <cell r="B142">
            <v>3</v>
          </cell>
        </row>
        <row r="143">
          <cell r="A143">
            <v>475</v>
          </cell>
          <cell r="B143">
            <v>3</v>
          </cell>
        </row>
        <row r="144">
          <cell r="A144">
            <v>481</v>
          </cell>
          <cell r="B144">
            <v>3</v>
          </cell>
        </row>
        <row r="145">
          <cell r="A145">
            <v>482</v>
          </cell>
          <cell r="B145">
            <v>2</v>
          </cell>
        </row>
        <row r="146">
          <cell r="A146">
            <v>483</v>
          </cell>
          <cell r="B146">
            <v>3</v>
          </cell>
        </row>
        <row r="147">
          <cell r="A147">
            <v>484</v>
          </cell>
          <cell r="B147">
            <v>3</v>
          </cell>
        </row>
        <row r="148">
          <cell r="A148">
            <v>485</v>
          </cell>
          <cell r="B148">
            <v>3</v>
          </cell>
        </row>
        <row r="149">
          <cell r="A149">
            <v>486</v>
          </cell>
          <cell r="B149">
            <v>3</v>
          </cell>
        </row>
        <row r="150">
          <cell r="A150">
            <v>487</v>
          </cell>
          <cell r="B150">
            <v>3</v>
          </cell>
        </row>
        <row r="151">
          <cell r="A151">
            <v>488</v>
          </cell>
          <cell r="B151">
            <v>3</v>
          </cell>
        </row>
        <row r="152">
          <cell r="A152">
            <v>489</v>
          </cell>
          <cell r="B152">
            <v>3</v>
          </cell>
        </row>
        <row r="153">
          <cell r="A153">
            <v>498</v>
          </cell>
          <cell r="B153">
            <v>3</v>
          </cell>
        </row>
        <row r="154">
          <cell r="A154">
            <v>501</v>
          </cell>
          <cell r="B154">
            <v>2</v>
          </cell>
        </row>
        <row r="155">
          <cell r="A155">
            <v>502</v>
          </cell>
          <cell r="B155">
            <v>2</v>
          </cell>
        </row>
        <row r="156">
          <cell r="A156">
            <v>503</v>
          </cell>
          <cell r="B156">
            <v>2</v>
          </cell>
        </row>
        <row r="157">
          <cell r="A157">
            <v>504</v>
          </cell>
          <cell r="B157">
            <v>2</v>
          </cell>
        </row>
        <row r="158">
          <cell r="A158">
            <v>505</v>
          </cell>
          <cell r="B158">
            <v>2</v>
          </cell>
        </row>
        <row r="159">
          <cell r="A159">
            <v>511</v>
          </cell>
          <cell r="B159">
            <v>2</v>
          </cell>
        </row>
        <row r="160">
          <cell r="A160">
            <v>512</v>
          </cell>
          <cell r="B160">
            <v>2</v>
          </cell>
        </row>
        <row r="161">
          <cell r="A161">
            <v>513</v>
          </cell>
          <cell r="B161">
            <v>2</v>
          </cell>
        </row>
        <row r="162">
          <cell r="A162">
            <v>514</v>
          </cell>
          <cell r="B162">
            <v>2</v>
          </cell>
        </row>
        <row r="163">
          <cell r="A163">
            <v>515</v>
          </cell>
          <cell r="B163">
            <v>3</v>
          </cell>
        </row>
        <row r="164">
          <cell r="A164">
            <v>516</v>
          </cell>
          <cell r="B164">
            <v>2</v>
          </cell>
        </row>
        <row r="165">
          <cell r="A165">
            <v>517</v>
          </cell>
          <cell r="B165">
            <v>3</v>
          </cell>
        </row>
        <row r="166">
          <cell r="A166">
            <v>521</v>
          </cell>
          <cell r="B166">
            <v>2</v>
          </cell>
        </row>
        <row r="167">
          <cell r="A167">
            <v>531</v>
          </cell>
          <cell r="B167">
            <v>2</v>
          </cell>
        </row>
        <row r="168">
          <cell r="A168">
            <v>541</v>
          </cell>
          <cell r="B168">
            <v>2</v>
          </cell>
        </row>
        <row r="169">
          <cell r="A169">
            <v>542</v>
          </cell>
          <cell r="B169">
            <v>2</v>
          </cell>
        </row>
        <row r="170">
          <cell r="A170">
            <v>551</v>
          </cell>
          <cell r="B170">
            <v>2</v>
          </cell>
        </row>
        <row r="171">
          <cell r="A171">
            <v>552</v>
          </cell>
          <cell r="B171">
            <v>2</v>
          </cell>
        </row>
        <row r="172">
          <cell r="A172">
            <v>553</v>
          </cell>
          <cell r="B172">
            <v>2</v>
          </cell>
        </row>
        <row r="173">
          <cell r="A173">
            <v>554</v>
          </cell>
          <cell r="B173">
            <v>2</v>
          </cell>
        </row>
        <row r="174">
          <cell r="A174">
            <v>556</v>
          </cell>
          <cell r="B174">
            <v>2</v>
          </cell>
        </row>
        <row r="175">
          <cell r="A175">
            <v>561</v>
          </cell>
          <cell r="B175">
            <v>2</v>
          </cell>
        </row>
        <row r="176">
          <cell r="A176">
            <v>562</v>
          </cell>
          <cell r="B176">
            <v>2</v>
          </cell>
        </row>
        <row r="177">
          <cell r="A177">
            <v>572</v>
          </cell>
          <cell r="B177">
            <v>2</v>
          </cell>
        </row>
        <row r="178">
          <cell r="A178">
            <v>581</v>
          </cell>
          <cell r="B178">
            <v>2</v>
          </cell>
        </row>
        <row r="179">
          <cell r="A179">
            <v>582</v>
          </cell>
          <cell r="B179">
            <v>2</v>
          </cell>
        </row>
        <row r="180">
          <cell r="A180">
            <v>583</v>
          </cell>
          <cell r="B180">
            <v>2</v>
          </cell>
        </row>
        <row r="181">
          <cell r="A181">
            <v>584</v>
          </cell>
          <cell r="B181">
            <v>2</v>
          </cell>
        </row>
        <row r="182">
          <cell r="A182">
            <v>591</v>
          </cell>
          <cell r="B182">
            <v>3</v>
          </cell>
        </row>
        <row r="183">
          <cell r="A183">
            <v>592</v>
          </cell>
          <cell r="B183">
            <v>3</v>
          </cell>
        </row>
        <row r="184">
          <cell r="A184">
            <v>593</v>
          </cell>
          <cell r="B184">
            <v>3</v>
          </cell>
        </row>
        <row r="185">
          <cell r="A185">
            <v>594</v>
          </cell>
          <cell r="B185">
            <v>3</v>
          </cell>
        </row>
        <row r="186">
          <cell r="A186">
            <v>595</v>
          </cell>
          <cell r="B186">
            <v>2</v>
          </cell>
        </row>
        <row r="187">
          <cell r="A187">
            <v>602</v>
          </cell>
          <cell r="B187">
            <v>3</v>
          </cell>
        </row>
        <row r="188">
          <cell r="A188">
            <v>611</v>
          </cell>
          <cell r="B188">
            <v>3</v>
          </cell>
        </row>
        <row r="189">
          <cell r="A189">
            <v>621</v>
          </cell>
          <cell r="B189">
            <v>3</v>
          </cell>
        </row>
        <row r="190">
          <cell r="A190">
            <v>622</v>
          </cell>
          <cell r="B190">
            <v>3</v>
          </cell>
        </row>
        <row r="191">
          <cell r="A191">
            <v>623</v>
          </cell>
          <cell r="B191">
            <v>3</v>
          </cell>
        </row>
        <row r="192">
          <cell r="A192">
            <v>624</v>
          </cell>
          <cell r="B192">
            <v>3</v>
          </cell>
        </row>
        <row r="193">
          <cell r="A193">
            <v>626</v>
          </cell>
          <cell r="B193">
            <v>3</v>
          </cell>
        </row>
        <row r="194">
          <cell r="A194">
            <v>631</v>
          </cell>
          <cell r="B194">
            <v>3</v>
          </cell>
        </row>
        <row r="195">
          <cell r="A195">
            <v>632</v>
          </cell>
          <cell r="B195">
            <v>3</v>
          </cell>
        </row>
        <row r="196">
          <cell r="A196">
            <v>633</v>
          </cell>
          <cell r="B196">
            <v>3</v>
          </cell>
        </row>
        <row r="197">
          <cell r="A197">
            <v>634</v>
          </cell>
          <cell r="B197">
            <v>3</v>
          </cell>
        </row>
        <row r="198">
          <cell r="A198">
            <v>635</v>
          </cell>
          <cell r="B198">
            <v>3</v>
          </cell>
        </row>
        <row r="199">
          <cell r="A199">
            <v>641</v>
          </cell>
          <cell r="B199">
            <v>3</v>
          </cell>
        </row>
        <row r="200">
          <cell r="A200">
            <v>651</v>
          </cell>
          <cell r="B200">
            <v>3</v>
          </cell>
        </row>
        <row r="201">
          <cell r="A201">
            <v>652</v>
          </cell>
          <cell r="B201">
            <v>3</v>
          </cell>
        </row>
        <row r="202">
          <cell r="A202">
            <v>653</v>
          </cell>
          <cell r="B202">
            <v>3</v>
          </cell>
        </row>
        <row r="203">
          <cell r="A203">
            <v>654</v>
          </cell>
          <cell r="B203">
            <v>3</v>
          </cell>
        </row>
        <row r="204">
          <cell r="A204">
            <v>661</v>
          </cell>
          <cell r="B204">
            <v>3</v>
          </cell>
        </row>
        <row r="205">
          <cell r="A205">
            <v>662</v>
          </cell>
          <cell r="B205">
            <v>2</v>
          </cell>
        </row>
        <row r="206">
          <cell r="A206">
            <v>671</v>
          </cell>
          <cell r="B206">
            <v>2</v>
          </cell>
        </row>
        <row r="207">
          <cell r="A207">
            <v>682</v>
          </cell>
          <cell r="B207">
            <v>3</v>
          </cell>
        </row>
        <row r="208">
          <cell r="A208">
            <v>683</v>
          </cell>
          <cell r="B208">
            <v>3</v>
          </cell>
        </row>
        <row r="209">
          <cell r="A209">
            <v>684</v>
          </cell>
          <cell r="B209">
            <v>2</v>
          </cell>
        </row>
        <row r="210">
          <cell r="A210">
            <v>685</v>
          </cell>
          <cell r="B210">
            <v>3</v>
          </cell>
        </row>
        <row r="211">
          <cell r="A211">
            <v>691</v>
          </cell>
          <cell r="B211">
            <v>2</v>
          </cell>
        </row>
        <row r="212">
          <cell r="A212">
            <v>692</v>
          </cell>
          <cell r="B212">
            <v>3</v>
          </cell>
        </row>
        <row r="213">
          <cell r="A213">
            <v>693</v>
          </cell>
          <cell r="B213">
            <v>2</v>
          </cell>
        </row>
        <row r="214">
          <cell r="A214">
            <v>711</v>
          </cell>
          <cell r="B214">
            <v>3</v>
          </cell>
        </row>
        <row r="215">
          <cell r="A215">
            <v>712</v>
          </cell>
          <cell r="B215">
            <v>3</v>
          </cell>
        </row>
        <row r="216">
          <cell r="A216">
            <v>713</v>
          </cell>
          <cell r="B216">
            <v>3</v>
          </cell>
        </row>
        <row r="217">
          <cell r="A217">
            <v>721</v>
          </cell>
          <cell r="B217">
            <v>3</v>
          </cell>
        </row>
        <row r="218">
          <cell r="A218">
            <v>723</v>
          </cell>
          <cell r="B218">
            <v>3</v>
          </cell>
        </row>
        <row r="219">
          <cell r="A219">
            <v>725</v>
          </cell>
          <cell r="B219">
            <v>3</v>
          </cell>
        </row>
        <row r="220">
          <cell r="A220">
            <v>726</v>
          </cell>
          <cell r="B220">
            <v>3</v>
          </cell>
        </row>
        <row r="221">
          <cell r="A221">
            <v>731</v>
          </cell>
          <cell r="B221">
            <v>3</v>
          </cell>
        </row>
        <row r="222">
          <cell r="A222">
            <v>742</v>
          </cell>
          <cell r="B222">
            <v>3</v>
          </cell>
        </row>
        <row r="223">
          <cell r="A223">
            <v>751</v>
          </cell>
          <cell r="B223">
            <v>3</v>
          </cell>
        </row>
        <row r="224">
          <cell r="A224">
            <v>752</v>
          </cell>
          <cell r="B224">
            <v>3</v>
          </cell>
        </row>
        <row r="225">
          <cell r="A225">
            <v>753</v>
          </cell>
          <cell r="B225">
            <v>3</v>
          </cell>
        </row>
        <row r="226">
          <cell r="A226">
            <v>754</v>
          </cell>
          <cell r="B226">
            <v>3</v>
          </cell>
        </row>
        <row r="227">
          <cell r="A227">
            <v>756</v>
          </cell>
          <cell r="B227">
            <v>3</v>
          </cell>
        </row>
        <row r="228">
          <cell r="A228">
            <v>757</v>
          </cell>
          <cell r="B228">
            <v>3</v>
          </cell>
        </row>
        <row r="229">
          <cell r="A229">
            <v>758</v>
          </cell>
          <cell r="B22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  <sheetName val="Лист1"/>
      <sheetName val="Лист2"/>
    </sheetNames>
    <sheetDataSet>
      <sheetData sheetId="0"/>
      <sheetData sheetId="1">
        <row r="1">
          <cell r="A1" t="str">
            <v>01 Республиканский бюджет</v>
          </cell>
        </row>
      </sheetData>
      <sheetData sheetId="2"/>
      <sheetData sheetId="3">
        <row r="1">
          <cell r="A1" t="str">
            <v>111 Оплата труда</v>
          </cell>
        </row>
      </sheetData>
      <sheetData sheetId="4">
        <row r="1">
          <cell r="A1" t="str">
            <v>1 Бюджет</v>
          </cell>
        </row>
      </sheetData>
      <sheetData sheetId="5">
        <row r="1">
          <cell r="A1" t="str">
            <v>01 Конкурс</v>
          </cell>
        </row>
      </sheetData>
      <sheetData sheetId="6">
        <row r="1">
          <cell r="A1" t="str">
            <v>Товар</v>
          </cell>
        </row>
      </sheetData>
      <sheetData sheetId="7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8">
        <row r="1">
          <cell r="A1">
            <v>2011</v>
          </cell>
        </row>
      </sheetData>
      <sheetData sheetId="9">
        <row r="1">
          <cell r="A1" t="str">
            <v>01 Закупки, не превышающие финансовый год</v>
          </cell>
        </row>
      </sheetData>
      <sheetData sheetId="10">
        <row r="2">
          <cell r="A2" t="str">
            <v>110000000</v>
          </cell>
        </row>
      </sheetData>
      <sheetData sheetId="11">
        <row r="2">
          <cell r="A2" t="str">
            <v>000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 по заполнению"/>
      <sheetName val="ТитулЛистОтч"/>
      <sheetName val="ОборБалФормОтч"/>
      <sheetName val="ОтчРезултФХД"/>
      <sheetName val="ОтчетДвижДенег"/>
      <sheetName val="РасхПерФормОтч"/>
      <sheetName val="ТрудФормОтч"/>
      <sheetName val="ПроизПоказ"/>
      <sheetName val="РаспрДох"/>
      <sheetName val="МО 0012"/>
      <sheetName val="Ввод"/>
      <sheetName val="ЯНВАРЬ"/>
      <sheetName val="12 из 57 АЗС"/>
      <sheetName val="Cost 99v98"/>
      <sheetName val="класс"/>
      <sheetName val="СПгнг"/>
      <sheetName val="Дт-Кт"/>
      <sheetName val="ведомость"/>
      <sheetName val="справка"/>
      <sheetName val="Sheet1"/>
      <sheetName val="НДПИ"/>
      <sheetName val="Счет-ф"/>
      <sheetName val="  2.3.2"/>
      <sheetName val="База"/>
      <sheetName val="ДДСАБ"/>
      <sheetName val="ДДСККБ"/>
      <sheetName val="FES"/>
      <sheetName val="ОТиТБ"/>
      <sheetName val="Лист1"/>
      <sheetName val="GAAP TB 31.12.01  detail p&amp;l"/>
      <sheetName val="общ.фонд  "/>
      <sheetName val="объем работ"/>
      <sheetName val="УРНОиТК,УПТОК"/>
      <sheetName val="Лист3"/>
      <sheetName val="SMSTemp"/>
      <sheetName val="нояб 08"/>
      <sheetName val="опер.1.1.-Сырье имат."/>
      <sheetName val="опер.1.6. Топливо и ГСМ"/>
      <sheetName val="опер1.7.-Энергия"/>
      <sheetName val="опер.2.2.3.-Рем.зд. и сооруж."/>
      <sheetName val="опер.2.2.5.-Рем.нефт.обор."/>
      <sheetName val="опер.2.4.4.-Трансп.расх."/>
      <sheetName val="опер.2.4.4.2.-Перев.пасаж"/>
      <sheetName val="опер.2.4.4.3.-спецразр"/>
      <sheetName val="опер.2.5.1.1.-Дезинфекция"/>
      <sheetName val="опер.2.5.1.2.-Ком.усл."/>
      <sheetName val="опер.2.5.2.4.-Тех.дефект"/>
      <sheetName val="опер.2.5.2.5.-техобсл трансп"/>
      <sheetName val="опер.2.5.2.6.-Тех.обсл.оргтех."/>
      <sheetName val="опер.2.5.2.7-обслуж ав-ки"/>
      <sheetName val="опер.2.5.2.11.-Обсл.кондиц.хол."/>
      <sheetName val="опер.2.5.2.22тех осм"/>
      <sheetName val="опер.2.5.2.25.-Освид рем бал"/>
      <sheetName val="опер.2.5.3.-стандартизация"/>
      <sheetName val="опер.2.6.1.-Охрана объекта"/>
      <sheetName val="опер.2.7.-Охрана труда"/>
      <sheetName val="опер.2.10.2.-Связь"/>
      <sheetName val="опер.2.12.-Страхование"/>
      <sheetName val="опер.2.13.7.-Прочие услуги"/>
      <sheetName val="опер.2.13.8.-Стирка спецодежды"/>
      <sheetName val="опер.2.15.-Усл.по хранению"/>
      <sheetName val="опер.3.1.-Оплата труда и премии"/>
      <sheetName val="опер.3.1.5-6 Опл.труда -мат.п"/>
      <sheetName val="опер.3.2.-Отчисление"/>
      <sheetName val="опер.3.3.13.-Питание"/>
      <sheetName val="опер.3.4-Путевки"/>
      <sheetName val="опер.4-Амортизация"/>
      <sheetName val="опер.5-Расх.по налогам"/>
      <sheetName val="опер.6.2.-Командировочные"/>
      <sheetName val="Общ.и адм.затр.2.9.17.-Усл.тип."/>
      <sheetName val="3.5.1"/>
      <sheetName val="Об.и адм.6.7.7 подпис.на газеты"/>
      <sheetName val="из сем"/>
      <sheetName val="HKM RTC Crude costs"/>
      <sheetName val="Форма2"/>
      <sheetName val="Форма1"/>
      <sheetName val="Март"/>
      <sheetName val="Сентябрь"/>
      <sheetName val="Квартал"/>
      <sheetName val="Декабрь"/>
      <sheetName val="Ноябрь"/>
      <sheetName val="2 спец затраты-себестоимость"/>
      <sheetName val="Добыча нефти4"/>
      <sheetName val="Book Adjustments"/>
      <sheetName val="нефть"/>
      <sheetName val="ппд"/>
      <sheetName val="H3.100 Rollforward"/>
      <sheetName val="Test"/>
      <sheetName val="комплекс работ калькуляции  2"/>
      <sheetName val="комплекс работ калькуляции 1"/>
      <sheetName val="Константы"/>
      <sheetName val="П"/>
      <sheetName val="Обoрот.баланс и его формы 1.01"/>
      <sheetName val="Памятка_по_заполнению"/>
      <sheetName val="МО_0012"/>
      <sheetName val="Cost_99v98"/>
      <sheetName val="12_из_57_АЗС"/>
    </sheetNames>
    <sheetDataSet>
      <sheetData sheetId="0">
        <row r="22">
          <cell r="C22" t="str">
            <v>ОАО"Казпочта"</v>
          </cell>
        </row>
      </sheetData>
      <sheetData sheetId="1">
        <row r="22">
          <cell r="C22" t="str">
            <v>ОАО"Казпочта"</v>
          </cell>
        </row>
      </sheetData>
      <sheetData sheetId="2">
        <row r="22">
          <cell r="C22" t="str">
            <v>ОАО"Казпочта"</v>
          </cell>
        </row>
        <row r="23">
          <cell r="C23" t="str">
            <v>Открытое акционерное общество</v>
          </cell>
        </row>
        <row r="24">
          <cell r="C24" t="str">
            <v>индекс 480012 г.Алматы ул.Богенбай батыра,152</v>
          </cell>
        </row>
        <row r="33">
          <cell r="C33" t="str">
            <v>№ А 4390</v>
          </cell>
        </row>
        <row r="36">
          <cell r="C36">
            <v>903660</v>
          </cell>
        </row>
        <row r="38">
          <cell r="C38">
            <v>1000</v>
          </cell>
        </row>
        <row r="45">
          <cell r="C45" t="str">
            <v>Джунсызбаева Роза Баяхметовна</v>
          </cell>
        </row>
        <row r="46">
          <cell r="C46" t="str">
            <v>59-06-11</v>
          </cell>
        </row>
        <row r="47">
          <cell r="C47" t="str">
            <v>59-06-22</v>
          </cell>
        </row>
        <row r="48">
          <cell r="C48">
            <v>0</v>
          </cell>
          <cell r="F48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нд"/>
      <sheetName val="План ГЗ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>
        <row r="1">
          <cell r="A1" t="str">
            <v>01 Республиканский бюджет</v>
          </cell>
        </row>
      </sheetData>
      <sheetData sheetId="1"/>
      <sheetData sheetId="2">
        <row r="1">
          <cell r="A1" t="str">
            <v>Способ</v>
          </cell>
        </row>
      </sheetData>
      <sheetData sheetId="3"/>
      <sheetData sheetId="4">
        <row r="1">
          <cell r="A1" t="str">
            <v>111 Оплата труда</v>
          </cell>
        </row>
      </sheetData>
      <sheetData sheetId="5">
        <row r="1">
          <cell r="A1" t="str">
            <v>1 Бюджет</v>
          </cell>
        </row>
      </sheetData>
      <sheetData sheetId="6">
        <row r="1">
          <cell r="A1" t="str">
            <v>01 Конкурс</v>
          </cell>
        </row>
      </sheetData>
      <sheetData sheetId="7">
        <row r="1">
          <cell r="A1" t="str">
            <v>Товар</v>
          </cell>
        </row>
      </sheetData>
      <sheetData sheetId="8">
        <row r="1">
          <cell r="A1" t="str">
            <v>01 Январь</v>
          </cell>
        </row>
      </sheetData>
      <sheetData sheetId="9">
        <row r="1">
          <cell r="A1">
            <v>2012</v>
          </cell>
        </row>
      </sheetData>
      <sheetData sheetId="10">
        <row r="1">
          <cell r="A1" t="str">
            <v>01 Закупки, не превышающие финансовый год</v>
          </cell>
        </row>
      </sheetData>
      <sheetData sheetId="11">
        <row r="2">
          <cell r="A2" t="str">
            <v>110000000</v>
          </cell>
        </row>
      </sheetData>
      <sheetData sheetId="12">
        <row r="2">
          <cell r="A2" t="str">
            <v>101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Лист3"/>
      <sheetName val="Расчет2000Прямой"/>
      <sheetName val="Форма2"/>
      <sheetName val="топливо"/>
      <sheetName val="Потребители"/>
      <sheetName val="Осн"/>
      <sheetName val="План закупок"/>
      <sheetName val="0. Данные"/>
      <sheetName val="Командировочные расходы"/>
      <sheetName val="Ввод"/>
      <sheetName val="12 из 57 АЗС"/>
      <sheetName val="точн2"/>
      <sheetName val="MS"/>
      <sheetName val="ОборБалФормОтч"/>
      <sheetName val="  2.3.2"/>
      <sheetName val="МО 0012"/>
      <sheetName val="из сем"/>
      <sheetName val="цены"/>
      <sheetName val="name"/>
      <sheetName val="аренда цс"/>
      <sheetName val="Лист1"/>
      <sheetName val="пр 6 дох"/>
      <sheetName val="KTG_m"/>
      <sheetName val="СПгнг"/>
      <sheetName val="справка"/>
      <sheetName val="персонала"/>
      <sheetName val="мат расходы"/>
      <sheetName val="6 NK"/>
      <sheetName val="Налоги на транспорт"/>
      <sheetName val="Sheet1"/>
      <sheetName val="ОХР"/>
      <sheetName val="#ССЫЛКА"/>
      <sheetName val="Форма1"/>
      <sheetName val="Январь"/>
      <sheetName val="UNITPRICES"/>
      <sheetName val="Info"/>
      <sheetName val="Счет-ф"/>
      <sheetName val="Sheet3"/>
      <sheetName val="Sheet4"/>
      <sheetName val="Свод"/>
      <sheetName val="Исход"/>
      <sheetName val="янв"/>
      <sheetName val="Сдача "/>
      <sheetName val="Ф3"/>
      <sheetName val="всп"/>
      <sheetName val="ДБСП_02_ 2002"/>
      <sheetName val="свод2010г по гр."/>
      <sheetName val="Статьи затрат"/>
      <sheetName val="НДС"/>
      <sheetName val="14.1.2.2.(Услуги связи)"/>
      <sheetName val="Бюдж-тенге"/>
      <sheetName val="2в"/>
      <sheetName val="общ-нефт"/>
      <sheetName val="2а (4)"/>
      <sheetName val="Изменяемые данные"/>
      <sheetName val="Financial ratios А3"/>
      <sheetName val="группа"/>
      <sheetName val="Пр2"/>
      <sheetName val="факт 2005 г."/>
      <sheetName val="balans 3"/>
      <sheetName val="З"/>
      <sheetName val="1.411.1"/>
      <sheetName val="ОТиТБ"/>
      <sheetName val="Ден потоки"/>
      <sheetName val="00"/>
      <sheetName val="Haul cons"/>
      <sheetName val="Распределение прибыли"/>
      <sheetName val="Comp06"/>
      <sheetName val="предприятия"/>
      <sheetName val="PP&amp;E mvt for 2003"/>
      <sheetName val="оборудование"/>
      <sheetName val="SUN TB"/>
      <sheetName val="ЦентрЗатр"/>
      <sheetName val="ЕдИзм"/>
      <sheetName val="Предпр"/>
      <sheetName val="Добычанефти4"/>
      <sheetName val="поставкасравн13"/>
      <sheetName val="7.1"/>
      <sheetName val="Преискурант"/>
      <sheetName val="Добыча_нефти4"/>
      <sheetName val="Продактс_капвл"/>
      <sheetName val="поставка_сравн13"/>
      <sheetName val="Капвл_всего"/>
      <sheetName val="Инв_Прог22"/>
      <sheetName val="Все_пок23_24"/>
      <sheetName val="из_сем"/>
      <sheetName val="Добыча_нефти41"/>
      <sheetName val="Продактс_капвл1"/>
      <sheetName val="поставка_сравн131"/>
      <sheetName val="Капвл_всего1"/>
      <sheetName val="Инв_Прог221"/>
      <sheetName val="Все_пок23_241"/>
      <sheetName val="из_сем1"/>
      <sheetName val="аренда"/>
      <sheetName val="Справочник"/>
      <sheetName val="Баланс"/>
      <sheetName val="Лист1 (3)"/>
      <sheetName val="на 31.12.07 (4)"/>
      <sheetName val="CIP Dec 2006"/>
      <sheetName val="КлассификаторЗнач"/>
      <sheetName val="Assumptions"/>
      <sheetName val="эксп"/>
      <sheetName val="СписокТЭП"/>
      <sheetName val="s"/>
      <sheetName val="C-Total Market"/>
      <sheetName val="I-Demand Drivers"/>
      <sheetName val="ECM_PP"/>
      <sheetName val="исп.см."/>
      <sheetName val="выданы таб № (от 25.01.12 ОК)"/>
      <sheetName val="F1002"/>
      <sheetName val="3.ФОТ"/>
      <sheetName val="Income $"/>
      <sheetName val="НДПИ"/>
      <sheetName val="по 2007 году план на 2008 год"/>
      <sheetName val="Movements"/>
      <sheetName val="XLR_NoRangeSheet"/>
      <sheetName val="расчет ГСМ НА 2013Г"/>
      <sheetName val="канат.прод."/>
      <sheetName val="Страхование ГПО охр.2"/>
      <sheetName val="ведомость"/>
      <sheetName val="26.04.2013 (2)"/>
      <sheetName val="2.2 ОтклОТМ"/>
      <sheetName val="1.3.2 ОТМ"/>
      <sheetName val="1БО"/>
      <sheetName val="EVA"/>
      <sheetName val="коэфф"/>
      <sheetName val="2БК"/>
      <sheetName val="3БО"/>
      <sheetName val="3БК"/>
      <sheetName val="5П"/>
      <sheetName val="4П"/>
      <sheetName val="WACC"/>
      <sheetName val="Курсы"/>
      <sheetName val="д.7.001"/>
      <sheetName val="3БК Инвестиции"/>
      <sheetName val="2008 ГСМ"/>
      <sheetName val="Плата за загрязнение "/>
      <sheetName val="Типограф"/>
      <sheetName val="ремонт 25"/>
      <sheetName val="1610"/>
      <sheetName val="1210"/>
      <sheetName val="TB"/>
      <sheetName val="PR CN"/>
      <sheetName val="SAD Schedule"/>
      <sheetName val="Запрос"/>
      <sheetName val="month"/>
      <sheetName val="Лист2"/>
      <sheetName val="NPV"/>
      <sheetName val="линии"/>
      <sheetName val="счетчики"/>
      <sheetName val="СВОД Логистика"/>
      <sheetName val="Treatment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">
          <cell r="G1" t="str">
            <v/>
          </cell>
        </row>
        <row r="3">
          <cell r="G3" t="str">
            <v>Янв</v>
          </cell>
          <cell r="H3" t="str">
            <v>Фев</v>
          </cell>
          <cell r="I3" t="str">
            <v>Мар</v>
          </cell>
          <cell r="J3" t="str">
            <v>Апр</v>
          </cell>
          <cell r="K3" t="str">
            <v>Май</v>
          </cell>
          <cell r="L3" t="str">
            <v>Июн</v>
          </cell>
          <cell r="M3" t="str">
            <v>Июл</v>
          </cell>
          <cell r="N3" t="str">
            <v>Авг</v>
          </cell>
          <cell r="O3" t="str">
            <v>Сен</v>
          </cell>
          <cell r="P3" t="str">
            <v>Окт</v>
          </cell>
          <cell r="Q3" t="str">
            <v>Ноя</v>
          </cell>
        </row>
        <row r="4">
          <cell r="D4" t="str">
            <v xml:space="preserve">Поставка.  Февраль 2002  </v>
          </cell>
          <cell r="G4">
            <v>551.85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D5" t="str">
            <v>ОАО «Казахойл-Эмба»</v>
          </cell>
          <cell r="G5">
            <v>198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D6" t="str">
            <v>ОАО «Узеньмунайгаз»</v>
          </cell>
          <cell r="G6">
            <v>353.85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D7" t="str">
            <v>Дальнее зарубежье</v>
          </cell>
          <cell r="G7">
            <v>306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B8" t="str">
            <v>Внутренний рынок</v>
          </cell>
          <cell r="C8" t="str">
            <v>2001</v>
          </cell>
          <cell r="D8" t="str">
            <v>ОАО «Казахойл-Эмба»</v>
          </cell>
          <cell r="G8">
            <v>110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B9" t="str">
            <v>Внутренний рынок</v>
          </cell>
          <cell r="C9" t="str">
            <v>2001</v>
          </cell>
          <cell r="D9" t="str">
            <v>ОАО «Узеньмунайгаз»</v>
          </cell>
          <cell r="G9">
            <v>196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D10" t="str">
            <v>Ближнее зарубежье</v>
          </cell>
          <cell r="G10">
            <v>110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B11" t="str">
            <v>Роялти</v>
          </cell>
          <cell r="C11" t="str">
            <v>2000</v>
          </cell>
          <cell r="D11" t="str">
            <v>ОАО «Казахойл-Эмба»</v>
          </cell>
          <cell r="G11">
            <v>40</v>
          </cell>
          <cell r="H11">
            <v>0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B12" t="str">
            <v>Роялти</v>
          </cell>
          <cell r="C12" t="str">
            <v>2000</v>
          </cell>
          <cell r="D12" t="str">
            <v>ОАО «Узеньмунайгаз»</v>
          </cell>
          <cell r="G12">
            <v>70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D13" t="str">
            <v>Внутренний рынок</v>
          </cell>
          <cell r="G13">
            <v>135.85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B14" t="str">
            <v>Ближнее зарубежье</v>
          </cell>
          <cell r="C14" t="str">
            <v>2001</v>
          </cell>
          <cell r="D14" t="str">
            <v>ОАО «Казахойл-Эмба»</v>
          </cell>
          <cell r="G14">
            <v>48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B15" t="str">
            <v>Ближнее зарубежье</v>
          </cell>
          <cell r="C15" t="str">
            <v>2001</v>
          </cell>
          <cell r="D15" t="str">
            <v>ОАО «Узеньмунайгаз»</v>
          </cell>
          <cell r="G15">
            <v>87.85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9">
          <cell r="D19" t="str">
            <v>Поставка.  Февраль 2001</v>
          </cell>
          <cell r="G19">
            <v>530.22900000000004</v>
          </cell>
          <cell r="H19">
            <v>440.24</v>
          </cell>
          <cell r="I19">
            <v>504.346</v>
          </cell>
          <cell r="J19">
            <v>533.75099999999998</v>
          </cell>
          <cell r="K19">
            <v>573.78700000000003</v>
          </cell>
          <cell r="L19">
            <v>583.68299999999999</v>
          </cell>
          <cell r="M19">
            <v>576.55399999999997</v>
          </cell>
          <cell r="N19">
            <v>568.78</v>
          </cell>
          <cell r="O19">
            <v>581.298</v>
          </cell>
          <cell r="P19">
            <v>559.25800000000004</v>
          </cell>
          <cell r="Q19">
            <v>495.1</v>
          </cell>
        </row>
        <row r="20">
          <cell r="D20" t="str">
            <v>ОАО «Казахойл-Эмба»</v>
          </cell>
          <cell r="G20">
            <v>186.459</v>
          </cell>
          <cell r="H20">
            <v>163.54</v>
          </cell>
          <cell r="I20">
            <v>194.79599999999999</v>
          </cell>
          <cell r="J20">
            <v>202.03899999999999</v>
          </cell>
          <cell r="K20">
            <v>202.577</v>
          </cell>
          <cell r="L20">
            <v>215.453</v>
          </cell>
          <cell r="M20">
            <v>205.36399999999998</v>
          </cell>
          <cell r="N20">
            <v>216.17000000000002</v>
          </cell>
          <cell r="O20">
            <v>215.66800000000001</v>
          </cell>
          <cell r="P20">
            <v>203.358</v>
          </cell>
          <cell r="Q20">
            <v>187.84100000000001</v>
          </cell>
        </row>
        <row r="21">
          <cell r="D21" t="str">
            <v>ОАО «Узеньмунайгаз»</v>
          </cell>
          <cell r="G21">
            <v>343.77</v>
          </cell>
          <cell r="H21">
            <v>276.7</v>
          </cell>
          <cell r="I21">
            <v>309.55</v>
          </cell>
          <cell r="J21">
            <v>331.71199999999999</v>
          </cell>
          <cell r="K21">
            <v>371.21</v>
          </cell>
          <cell r="L21">
            <v>368.23</v>
          </cell>
          <cell r="M21">
            <v>371.19</v>
          </cell>
          <cell r="N21">
            <v>352.61</v>
          </cell>
          <cell r="O21">
            <v>365.63</v>
          </cell>
          <cell r="P21">
            <v>355.9</v>
          </cell>
          <cell r="Q21">
            <v>303</v>
          </cell>
        </row>
        <row r="22">
          <cell r="D22" t="str">
            <v>Дальнее зарубежье</v>
          </cell>
          <cell r="G22">
            <v>245.898</v>
          </cell>
          <cell r="H22">
            <v>164.904</v>
          </cell>
          <cell r="I22">
            <v>202.20499999999998</v>
          </cell>
          <cell r="J22">
            <v>210.845</v>
          </cell>
          <cell r="K22">
            <v>280.88499999999999</v>
          </cell>
          <cell r="L22">
            <v>262.38200000000001</v>
          </cell>
          <cell r="M22">
            <v>249.34399999999999</v>
          </cell>
          <cell r="N22">
            <v>213.946</v>
          </cell>
          <cell r="O22">
            <v>221.94299999999998</v>
          </cell>
          <cell r="P22">
            <v>240.88200000000001</v>
          </cell>
          <cell r="Q22">
            <v>195.934</v>
          </cell>
        </row>
        <row r="23">
          <cell r="B23" t="str">
            <v>Дальнее зарубежье</v>
          </cell>
          <cell r="C23" t="str">
            <v>2000</v>
          </cell>
          <cell r="D23" t="str">
            <v>ОАО «Казахойл-Эмба»</v>
          </cell>
          <cell r="G23">
            <v>85.897999999999996</v>
          </cell>
          <cell r="H23">
            <v>57.904000000000003</v>
          </cell>
          <cell r="I23">
            <v>87.204999999999998</v>
          </cell>
          <cell r="J23">
            <v>75.844999999999999</v>
          </cell>
          <cell r="K23">
            <v>85.885000000000005</v>
          </cell>
          <cell r="L23">
            <v>95.882000000000005</v>
          </cell>
          <cell r="M23">
            <v>88.843999999999994</v>
          </cell>
          <cell r="N23">
            <v>78.945999999999998</v>
          </cell>
          <cell r="O23">
            <v>75.942999999999998</v>
          </cell>
          <cell r="P23">
            <v>75.882000000000005</v>
          </cell>
          <cell r="Q23">
            <v>65.933999999999997</v>
          </cell>
        </row>
        <row r="24">
          <cell r="B24" t="str">
            <v>Дальнее зарубежье</v>
          </cell>
          <cell r="C24" t="str">
            <v>2000</v>
          </cell>
          <cell r="D24" t="str">
            <v>ОАО «Узеньмунайгаз»</v>
          </cell>
          <cell r="G24">
            <v>160</v>
          </cell>
          <cell r="H24">
            <v>107</v>
          </cell>
          <cell r="I24">
            <v>115</v>
          </cell>
          <cell r="J24">
            <v>135</v>
          </cell>
          <cell r="K24">
            <v>195</v>
          </cell>
          <cell r="L24">
            <v>166.5</v>
          </cell>
          <cell r="M24">
            <v>160.5</v>
          </cell>
          <cell r="N24">
            <v>135</v>
          </cell>
          <cell r="O24">
            <v>146</v>
          </cell>
          <cell r="P24">
            <v>165</v>
          </cell>
          <cell r="Q24">
            <v>130</v>
          </cell>
        </row>
        <row r="25">
          <cell r="D25" t="str">
            <v>Ближнее зарубежье</v>
          </cell>
          <cell r="G25">
            <v>100</v>
          </cell>
          <cell r="H25">
            <v>100</v>
          </cell>
          <cell r="I25">
            <v>100</v>
          </cell>
          <cell r="J25">
            <v>145</v>
          </cell>
          <cell r="K25">
            <v>145</v>
          </cell>
          <cell r="L25">
            <v>145</v>
          </cell>
          <cell r="M25">
            <v>145</v>
          </cell>
          <cell r="N25">
            <v>145</v>
          </cell>
          <cell r="O25">
            <v>145</v>
          </cell>
          <cell r="P25">
            <v>145</v>
          </cell>
          <cell r="Q25">
            <v>145</v>
          </cell>
        </row>
        <row r="26">
          <cell r="B26" t="str">
            <v>Ближнее зарубежье</v>
          </cell>
          <cell r="C26" t="str">
            <v>2000</v>
          </cell>
          <cell r="D26" t="str">
            <v>ОАО «Казахойл-Эмба»</v>
          </cell>
          <cell r="G26">
            <v>35</v>
          </cell>
          <cell r="H26">
            <v>32</v>
          </cell>
          <cell r="I26">
            <v>33</v>
          </cell>
          <cell r="J26">
            <v>50</v>
          </cell>
          <cell r="K26">
            <v>45</v>
          </cell>
          <cell r="L26">
            <v>45</v>
          </cell>
          <cell r="M26">
            <v>45</v>
          </cell>
          <cell r="N26">
            <v>45</v>
          </cell>
          <cell r="O26">
            <v>45</v>
          </cell>
          <cell r="P26">
            <v>45</v>
          </cell>
          <cell r="Q26">
            <v>45</v>
          </cell>
        </row>
        <row r="27">
          <cell r="B27" t="str">
            <v>Ближнее зарубежье</v>
          </cell>
          <cell r="C27" t="str">
            <v>2000</v>
          </cell>
          <cell r="D27" t="str">
            <v>ОАО «Узеньмунайгаз»</v>
          </cell>
          <cell r="G27">
            <v>65</v>
          </cell>
          <cell r="H27">
            <v>68</v>
          </cell>
          <cell r="I27">
            <v>67</v>
          </cell>
          <cell r="J27">
            <v>95</v>
          </cell>
          <cell r="K27">
            <v>100</v>
          </cell>
          <cell r="L27">
            <v>100</v>
          </cell>
          <cell r="M27">
            <v>100</v>
          </cell>
          <cell r="N27">
            <v>100</v>
          </cell>
          <cell r="O27">
            <v>100</v>
          </cell>
          <cell r="P27">
            <v>100</v>
          </cell>
          <cell r="Q27">
            <v>100</v>
          </cell>
        </row>
        <row r="28">
          <cell r="D28" t="str">
            <v>Внутренний рынок</v>
          </cell>
          <cell r="G28">
            <v>184.33100000000002</v>
          </cell>
          <cell r="H28">
            <v>175.33600000000001</v>
          </cell>
          <cell r="I28">
            <v>202.14099999999999</v>
          </cell>
          <cell r="J28">
            <v>177.90600000000001</v>
          </cell>
          <cell r="K28">
            <v>147.90199999999999</v>
          </cell>
          <cell r="L28">
            <v>176.30099999999999</v>
          </cell>
          <cell r="M28">
            <v>182.20999999999998</v>
          </cell>
          <cell r="N28">
            <v>209.834</v>
          </cell>
          <cell r="O28">
            <v>214.35499999999999</v>
          </cell>
          <cell r="P28">
            <v>173.376</v>
          </cell>
          <cell r="Q28">
            <v>149.90699999999998</v>
          </cell>
        </row>
        <row r="29">
          <cell r="B29" t="str">
            <v>Внутренний рынок</v>
          </cell>
          <cell r="C29" t="str">
            <v>2000</v>
          </cell>
          <cell r="D29" t="str">
            <v>ОАО «Казахойл-Эмба»</v>
          </cell>
          <cell r="G29">
            <v>65.561000000000007</v>
          </cell>
          <cell r="H29">
            <v>73.635999999999996</v>
          </cell>
          <cell r="I29">
            <v>74.590999999999994</v>
          </cell>
          <cell r="J29">
            <v>76.194000000000003</v>
          </cell>
          <cell r="K29">
            <v>71.691999999999993</v>
          </cell>
          <cell r="L29">
            <v>74.570999999999998</v>
          </cell>
          <cell r="M29">
            <v>71.52</v>
          </cell>
          <cell r="N29">
            <v>92.224000000000004</v>
          </cell>
          <cell r="O29">
            <v>94.724999999999994</v>
          </cell>
          <cell r="P29">
            <v>82.475999999999999</v>
          </cell>
          <cell r="Q29">
            <v>76.906999999999996</v>
          </cell>
        </row>
        <row r="30">
          <cell r="B30" t="str">
            <v>Внутренний рынок</v>
          </cell>
          <cell r="C30" t="str">
            <v>2000</v>
          </cell>
          <cell r="D30" t="str">
            <v>ОАО «Узеньмунайгаз»</v>
          </cell>
          <cell r="G30">
            <v>118.77</v>
          </cell>
          <cell r="H30">
            <v>101.7</v>
          </cell>
          <cell r="I30">
            <v>127.55</v>
          </cell>
          <cell r="J30">
            <v>101.712</v>
          </cell>
          <cell r="K30">
            <v>76.209999999999994</v>
          </cell>
          <cell r="L30">
            <v>101.73</v>
          </cell>
          <cell r="M30">
            <v>110.69</v>
          </cell>
          <cell r="N30">
            <v>117.61</v>
          </cell>
          <cell r="O30">
            <v>119.63</v>
          </cell>
          <cell r="P30">
            <v>90.9</v>
          </cell>
          <cell r="Q30">
            <v>73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ПВН"/>
      <sheetName val="Приказ"/>
      <sheetName val="отРегионов"/>
      <sheetName val="Цены"/>
      <sheetName val="СЭП"/>
      <sheetName val="Коэф"/>
      <sheetName val="ГОБМП"/>
      <sheetName val="Респуб"/>
      <sheetName val="АПП"/>
      <sheetName val="СМП_КС_План"/>
      <sheetName val="СМП_КС_План_Цена"/>
      <sheetName val="СМП_КС_Экст"/>
      <sheetName val="СМП_КС_Экст_Цена"/>
      <sheetName val="СМП_СЗТ"/>
      <sheetName val="СМП_СЗТ_Цена"/>
      <sheetName val="АПГ"/>
      <sheetName val="ВТМУ"/>
      <sheetName val="ВТМУ_Цена"/>
      <sheetName val="СкорМП"/>
      <sheetName val="ПК"/>
      <sheetName val="ПК_Цена"/>
      <sheetName val="УПАБ"/>
      <sheetName val="ВЛР"/>
      <sheetName val="ВИЧ"/>
      <sheetName val="Онко"/>
      <sheetName val="Онкогем"/>
      <sheetName val="СЗЗ"/>
      <sheetName val="СанАвиация"/>
      <sheetName val="Скрининги"/>
    </sheetNames>
    <sheetDataSet>
      <sheetData sheetId="0"/>
      <sheetData sheetId="1">
        <row r="1">
          <cell r="C1" t="str">
            <v>Регион</v>
          </cell>
        </row>
      </sheetData>
      <sheetData sheetId="2">
        <row r="2">
          <cell r="B2" t="str">
            <v>Возраст</v>
          </cell>
          <cell r="C2" t="str">
            <v>Мужчины</v>
          </cell>
          <cell r="D2" t="str">
            <v>Женщины</v>
          </cell>
        </row>
        <row r="5">
          <cell r="B5" t="str">
            <v>0-12 месяцев</v>
          </cell>
          <cell r="C5">
            <v>3.0902653287547257</v>
          </cell>
          <cell r="D5">
            <v>2.8947392418067466</v>
          </cell>
        </row>
        <row r="6">
          <cell r="B6" t="str">
            <v>12 месяцев - 4 года</v>
          </cell>
          <cell r="C6">
            <v>1.1693860759631163</v>
          </cell>
          <cell r="D6">
            <v>1.1021310608871107</v>
          </cell>
        </row>
        <row r="7">
          <cell r="B7" t="str">
            <v>5-9 лет</v>
          </cell>
          <cell r="C7">
            <v>1.4893540017186178</v>
          </cell>
          <cell r="D7">
            <v>1.4706220437646296</v>
          </cell>
        </row>
        <row r="8">
          <cell r="B8" t="str">
            <v>10-14 лет</v>
          </cell>
          <cell r="C8">
            <v>1.2722606751099736</v>
          </cell>
          <cell r="D8">
            <v>1.2865321567657348</v>
          </cell>
        </row>
        <row r="9">
          <cell r="B9" t="str">
            <v>15-19 лет</v>
          </cell>
          <cell r="C9">
            <v>1.140138978584627</v>
          </cell>
          <cell r="D9">
            <v>1.2664826257772765</v>
          </cell>
        </row>
        <row r="10">
          <cell r="B10" t="str">
            <v>20-29 лет</v>
          </cell>
          <cell r="C10">
            <v>0.4686410770374187</v>
          </cell>
          <cell r="D10">
            <v>1.1417369373107864</v>
          </cell>
        </row>
        <row r="11">
          <cell r="B11" t="str">
            <v>30-39 лет</v>
          </cell>
          <cell r="C11">
            <v>0.39861024019804886</v>
          </cell>
          <cell r="D11">
            <v>0.98487432732316171</v>
          </cell>
        </row>
        <row r="12">
          <cell r="B12" t="str">
            <v>40-49 лет</v>
          </cell>
          <cell r="C12">
            <v>0.50139166510454669</v>
          </cell>
          <cell r="D12">
            <v>0.80873590730398148</v>
          </cell>
        </row>
        <row r="13">
          <cell r="B13" t="str">
            <v>50-59 лет</v>
          </cell>
          <cell r="C13">
            <v>0.74828806944078086</v>
          </cell>
          <cell r="D13">
            <v>1.078080935848887</v>
          </cell>
        </row>
        <row r="14">
          <cell r="B14" t="str">
            <v>60-69 лет</v>
          </cell>
          <cell r="C14">
            <v>0.95141238496278235</v>
          </cell>
          <cell r="D14">
            <v>1.2452680185618574</v>
          </cell>
        </row>
        <row r="15">
          <cell r="B15" t="str">
            <v>70 и старше</v>
          </cell>
          <cell r="C15">
            <v>1.1767712861101971</v>
          </cell>
          <cell r="D15">
            <v>1.2330526491695539</v>
          </cell>
        </row>
      </sheetData>
      <sheetData sheetId="3">
        <row r="3">
          <cell r="H3">
            <v>0</v>
          </cell>
        </row>
      </sheetData>
      <sheetData sheetId="4">
        <row r="1">
          <cell r="H1" t="str">
            <v>Базовый вариант</v>
          </cell>
        </row>
      </sheetData>
      <sheetData sheetId="5">
        <row r="4">
          <cell r="H4">
            <v>146.19999999999999</v>
          </cell>
        </row>
      </sheetData>
      <sheetData sheetId="6">
        <row r="3">
          <cell r="H3">
            <v>1.027158806712398</v>
          </cell>
        </row>
      </sheetData>
      <sheetData sheetId="7"/>
      <sheetData sheetId="8"/>
      <sheetData sheetId="9">
        <row r="21">
          <cell r="H21">
            <v>6704.3158068350904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H4">
            <v>704.0245017489392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H1" t="str">
            <v>Базовый вариант</v>
          </cell>
        </row>
      </sheetData>
      <sheetData sheetId="28"/>
      <sheetData sheetId="29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поставка сравн13"/>
      <sheetName val="бланк"/>
      <sheetName val="ремонт 25"/>
      <sheetName val="ПО НОВОМУ ШТАТНОМУ"/>
      <sheetName val="расш по 146  _2_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DEPLETION TOOL"/>
      <sheetName val="FY16_"/>
      <sheetName val="Акколь"/>
      <sheetName val="067 100 (апп не имеющ.право) "/>
      <sheetName val="Utility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поставка_сравн13"/>
      <sheetName val="ремонт_25"/>
      <sheetName val="ПО_НОВОМУ_ШТАТНОМУ"/>
      <sheetName val="расш_по_146___2_"/>
      <sheetName val="face"/>
      <sheetName val="КВИ_медпомощь_свод"/>
      <sheetName val="7"/>
      <sheetName val="КДУ_в_разр_МО"/>
      <sheetName val="Скрин_в_разр_МО"/>
      <sheetName val="Дем_прогноз"/>
      <sheetName val="capex"/>
      <sheetName val="calc"/>
      <sheetName val="crude oil reserves1980-2003"/>
      <sheetName val="мат расходы"/>
      <sheetName val="Форма2"/>
      <sheetName val="Форма1"/>
      <sheetName val="справочники"/>
      <sheetName val="Месяцы"/>
      <sheetName val="139 мягк."/>
    </sheetNames>
    <sheetDataSet>
      <sheetData sheetId="0" refreshError="1">
        <row r="43">
          <cell r="A43">
            <v>2</v>
          </cell>
        </row>
      </sheetData>
      <sheetData sheetId="1">
        <row r="43">
          <cell r="A43">
            <v>33</v>
          </cell>
        </row>
      </sheetData>
      <sheetData sheetId="2">
        <row r="43">
          <cell r="A43">
            <v>33</v>
          </cell>
        </row>
      </sheetData>
      <sheetData sheetId="3">
        <row r="43">
          <cell r="A43">
            <v>2</v>
          </cell>
        </row>
      </sheetData>
      <sheetData sheetId="4"/>
      <sheetData sheetId="5"/>
      <sheetData sheetId="6">
        <row r="43">
          <cell r="A43">
            <v>2</v>
          </cell>
        </row>
      </sheetData>
      <sheetData sheetId="7"/>
      <sheetData sheetId="8"/>
      <sheetData sheetId="9">
        <row r="43">
          <cell r="A43">
            <v>2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43">
          <cell r="A43">
            <v>33</v>
          </cell>
        </row>
      </sheetData>
      <sheetData sheetId="19">
        <row r="43">
          <cell r="A43">
            <v>33</v>
          </cell>
        </row>
      </sheetData>
      <sheetData sheetId="20">
        <row r="43">
          <cell r="A43">
            <v>33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43">
          <cell r="A43">
            <v>33</v>
          </cell>
        </row>
      </sheetData>
      <sheetData sheetId="31">
        <row r="43">
          <cell r="A43">
            <v>33</v>
          </cell>
        </row>
      </sheetData>
      <sheetData sheetId="32">
        <row r="43">
          <cell r="A43">
            <v>33</v>
          </cell>
        </row>
      </sheetData>
      <sheetData sheetId="33" refreshError="1"/>
      <sheetData sheetId="34">
        <row r="43">
          <cell r="A43">
            <v>33</v>
          </cell>
        </row>
      </sheetData>
      <sheetData sheetId="35">
        <row r="43">
          <cell r="A43">
            <v>33</v>
          </cell>
        </row>
      </sheetData>
      <sheetData sheetId="36">
        <row r="43">
          <cell r="A43">
            <v>33</v>
          </cell>
        </row>
      </sheetData>
      <sheetData sheetId="37">
        <row r="43">
          <cell r="A43">
            <v>33</v>
          </cell>
        </row>
      </sheetData>
      <sheetData sheetId="38">
        <row r="43">
          <cell r="A43">
            <v>33</v>
          </cell>
        </row>
      </sheetData>
      <sheetData sheetId="39">
        <row r="43">
          <cell r="A43">
            <v>33</v>
          </cell>
        </row>
      </sheetData>
      <sheetData sheetId="40" refreshError="1"/>
      <sheetData sheetId="41" refreshError="1"/>
      <sheetData sheetId="42" refreshError="1"/>
      <sheetData sheetId="43">
        <row r="43">
          <cell r="A43">
            <v>33</v>
          </cell>
        </row>
      </sheetData>
      <sheetData sheetId="44">
        <row r="43">
          <cell r="A43">
            <v>33</v>
          </cell>
        </row>
      </sheetData>
      <sheetData sheetId="45">
        <row r="43">
          <cell r="A43">
            <v>33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Коэффициенты"/>
      <sheetName val="#ССЫЛКА"/>
      <sheetName val="_ССЫЛКА"/>
      <sheetName val="NPV"/>
      <sheetName val="Форма2"/>
      <sheetName val="Форма1"/>
      <sheetName val="14.1.2.2.(Услуги связи)"/>
      <sheetName val="ЦентрЗатр"/>
      <sheetName val="исп.см."/>
      <sheetName val="1NK"/>
      <sheetName val="Добычанефти4"/>
      <sheetName val="поставкасравн13"/>
      <sheetName val="поставка сравн13"/>
      <sheetName val="ТЭП старая"/>
      <sheetName val="N_SVOD"/>
      <sheetName val="объемы"/>
      <sheetName val="из сем"/>
      <sheetName val="14_1_2_2_(Услуги_связи)1"/>
      <sheetName val="14_1_2_2_(Услуги_связи)"/>
      <sheetName val="14_1_2_2_(Услуги_связи)2"/>
      <sheetName val="Справочник"/>
      <sheetName val="ОборБалФормОтч"/>
      <sheetName val="ИзменяемыеДанные"/>
      <sheetName val="Сдача "/>
      <sheetName val="7.1"/>
      <sheetName val="Добыча нефти4"/>
      <sheetName val="Ф4_КБМ+АФ"/>
      <sheetName val="Форма3.6"/>
      <sheetName val="Бюджет"/>
      <sheetName val="ЕдИзм"/>
      <sheetName val="Предпр"/>
      <sheetName val="14_1_2_2__Услуги связи_"/>
      <sheetName val="справка"/>
      <sheetName val="группа"/>
      <sheetName val="Treatment Summary"/>
      <sheetName val="Пром1"/>
      <sheetName val="Assumptions"/>
      <sheetName val="  2.3.2"/>
      <sheetName val="#REF"/>
      <sheetName val="11"/>
      <sheetName val="Содержание"/>
      <sheetName val="Control"/>
      <sheetName val="Register"/>
      <sheetName val="Comp06"/>
      <sheetName val="Income $"/>
      <sheetName val="2 БО"/>
      <sheetName val="10 БО (kzt)"/>
      <sheetName val="7НК"/>
      <sheetName val="3НК"/>
      <sheetName val="FES"/>
      <sheetName val="1кв. "/>
      <sheetName val="2кв."/>
      <sheetName val="Займы"/>
      <sheetName val="indices"/>
      <sheetName val="Инв.вл тыс.ед"/>
      <sheetName val="вход.параметры"/>
      <sheetName val="д.7.001"/>
      <sheetName val="L-1 Займ БРК инвест цели"/>
      <sheetName val="G-1"/>
      <sheetName val="1Утв ТК  Capex 07 "/>
      <sheetName val="май"/>
      <sheetName val="апрель"/>
      <sheetName val="Фонд 15гор"/>
      <sheetName val="Фонд Кар-с"/>
      <sheetName val="Фонд Купола"/>
      <sheetName val="Фонд 14 гор."/>
      <sheetName val="Фонд 16 гор."/>
      <sheetName val="Фонд 17 гор."/>
      <sheetName val="Фонд 18 гор."/>
      <sheetName val="материалы"/>
      <sheetName val="Статьи затрат"/>
      <sheetName val="Справка ИЦА"/>
      <sheetName val="Месяц"/>
      <sheetName val="Keys"/>
      <sheetName val="Prelim Cost"/>
      <sheetName val="Расчет2000Прямой"/>
      <sheetName val="ОСВ"/>
      <sheetName val="по 2007 году план на 2008 год"/>
      <sheetName val="5NK "/>
      <sheetName val="Пр2"/>
      <sheetName val="Add-s test"/>
      <sheetName val="АЗФ"/>
      <sheetName val="АК"/>
      <sheetName val="Актюбе"/>
      <sheetName val="ССГПО"/>
      <sheetName val="ОТиТБ"/>
      <sheetName val="2002(v1)"/>
      <sheetName val="list"/>
      <sheetName val="AFS"/>
      <sheetName val="БиВи (290)"/>
      <sheetName val="СписокТЭП"/>
      <sheetName val="Лист5"/>
      <sheetName val="L-1"/>
      <sheetName val="июнь"/>
      <sheetName val="май 203"/>
      <sheetName val="Лист6"/>
      <sheetName val="Лист1"/>
      <sheetName val="приложение№3"/>
      <sheetName val="Нефть"/>
      <sheetName val="I. Прогноз доходов"/>
      <sheetName val="LME_prices"/>
      <sheetName val="МодельППП (Свод)"/>
      <sheetName val="общие данные"/>
      <sheetName val="отделы"/>
      <sheetName val="2002(v2)"/>
      <sheetName val="Титул1"/>
      <sheetName val="Макро"/>
      <sheetName val="Базовые данные"/>
      <sheetName val="14_1_2_2_(Услуги_связи)3"/>
      <sheetName val="ТЭП_старая"/>
      <sheetName val="поставка_сравн13"/>
      <sheetName val="из_сем"/>
      <sheetName val="Сдача_"/>
      <sheetName val="7_1"/>
      <sheetName val="Treatment_Summary"/>
      <sheetName val="Форма3_6"/>
      <sheetName val="14_1_2_2__Услуги_связи_"/>
      <sheetName val="Базовые_данные"/>
      <sheetName val="L-1_Займ_БРК_инвест_цели"/>
      <sheetName val="исп_см_"/>
      <sheetName val="Добыча_нефти4"/>
      <sheetName val="текст"/>
      <sheetName val="филиалы"/>
    </sheetNames>
    <sheetDataSet>
      <sheetData sheetId="0" refreshError="1"/>
      <sheetData sheetId="1" refreshError="1"/>
      <sheetData sheetId="2" refreshError="1">
        <row r="13">
          <cell r="C13" t="str">
            <v/>
          </cell>
          <cell r="D13" t="str">
            <v/>
          </cell>
        </row>
        <row r="14">
          <cell r="C14" t="str">
            <v/>
          </cell>
          <cell r="D14" t="str">
            <v/>
          </cell>
        </row>
        <row r="15">
          <cell r="C15" t="str">
            <v/>
          </cell>
          <cell r="D15" t="str">
            <v/>
          </cell>
        </row>
        <row r="16">
          <cell r="C16" t="str">
            <v/>
          </cell>
          <cell r="D16" t="str">
            <v/>
          </cell>
        </row>
        <row r="17">
          <cell r="C17" t="str">
            <v/>
          </cell>
          <cell r="D17" t="str">
            <v/>
          </cell>
        </row>
        <row r="19">
          <cell r="C19" t="str">
            <v/>
          </cell>
          <cell r="D19" t="str">
            <v/>
          </cell>
        </row>
        <row r="21">
          <cell r="C21" t="str">
            <v/>
          </cell>
          <cell r="D21" t="str">
            <v/>
          </cell>
        </row>
        <row r="23">
          <cell r="C23" t="str">
            <v/>
          </cell>
          <cell r="D23" t="str">
            <v/>
          </cell>
        </row>
        <row r="25">
          <cell r="C25" t="str">
            <v/>
          </cell>
          <cell r="D25" t="str">
            <v/>
          </cell>
        </row>
        <row r="26">
          <cell r="C26" t="str">
            <v/>
          </cell>
          <cell r="D26" t="str">
            <v/>
          </cell>
        </row>
        <row r="28">
          <cell r="C28" t="str">
            <v/>
          </cell>
          <cell r="D28" t="str">
            <v/>
          </cell>
        </row>
        <row r="29">
          <cell r="C29" t="str">
            <v/>
          </cell>
          <cell r="D29" t="str">
            <v/>
          </cell>
        </row>
        <row r="30">
          <cell r="C30" t="str">
            <v/>
          </cell>
          <cell r="D30" t="str">
            <v/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топливо"/>
      <sheetName val="Потребители"/>
      <sheetName val="1NK"/>
      <sheetName val=""/>
      <sheetName val="Сдача "/>
      <sheetName val="поставка сравн13"/>
      <sheetName val="из сем"/>
      <sheetName val="Добыча нефти4"/>
      <sheetName val="исп.см."/>
      <sheetName val="Пр2"/>
      <sheetName val="14.1.2.2.(Услуги связи)"/>
      <sheetName val="МО 0012"/>
      <sheetName val="класс"/>
      <sheetName val="СписокТЭП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дель КМГ"/>
      <sheetName val="Модель КТО"/>
      <sheetName val="МодельППП (Свод)"/>
      <sheetName val="МодельППП (нефть)"/>
      <sheetName val="МодельППП (вода)"/>
      <sheetName val="МодельАП (Свод)"/>
      <sheetName val="МодельАП (Нефть)"/>
      <sheetName val="Использование природного сырья"/>
      <sheetName val="МодельАП (Вода)"/>
      <sheetName val="Сырье и материалы"/>
      <sheetName val="ГСМ"/>
      <sheetName val="Топливо"/>
      <sheetName val="ФОТ"/>
      <sheetName val="Энергия"/>
      <sheetName val="Амортизация"/>
      <sheetName val="Кап. ремонт"/>
      <sheetName val="ЗФ КР"/>
      <sheetName val="Капитализация (ЗФ)"/>
      <sheetName val="Тек.ремонт"/>
      <sheetName val="ПНР"/>
      <sheetName val="Технол.расходы"/>
      <sheetName val="Авиа"/>
      <sheetName val="Услуги связи"/>
      <sheetName val="Связь"/>
      <sheetName val="Транспорт грузов"/>
      <sheetName val="Служба метрологии"/>
      <sheetName val="Ком.расходы"/>
      <sheetName val="Диагностика"/>
      <sheetName val="ОТиТБ"/>
      <sheetName val="НИОКР"/>
      <sheetName val="НТД"/>
      <sheetName val="подготовка кадров "/>
      <sheetName val="Охрана окр.среды"/>
      <sheetName val="Страхование"/>
      <sheetName val="сод. и лиц. автотр. "/>
      <sheetName val="Другие прочие "/>
      <sheetName val="услуги банков"/>
      <sheetName val="почтово-канц. расходы"/>
      <sheetName val="Содерж. адм.зданий"/>
      <sheetName val="Аренда"/>
      <sheetName val="юр конслт услуги"/>
      <sheetName val="Налоги"/>
      <sheetName val="Реклама"/>
      <sheetName val="Имиджевая"/>
      <sheetName val="охрана"/>
      <sheetName val="Другие2"/>
      <sheetName val="соц пособия и МП"/>
      <sheetName val="Спонсорская помощь"/>
      <sheetName val="Социальная сфера"/>
      <sheetName val="Расх.на кул.озд.мер. "/>
      <sheetName val="Пр. соцвыплаты"/>
      <sheetName val="2.2 ОтклОТМ"/>
      <sheetName val="1.3.2 ОТМ"/>
      <sheetName val="2_2 ОтклОТМ"/>
      <sheetName val="1_3_2 ОТМ"/>
      <sheetName val="Форма2"/>
      <sheetName val="бартер"/>
      <sheetName val="поставка сравн13"/>
      <sheetName val="s"/>
      <sheetName val="Об-я св-а"/>
      <sheetName val="1NK"/>
      <sheetName val="I. Прогноз доходов"/>
      <sheetName val="Пром1"/>
      <sheetName val="факт 2005 г."/>
      <sheetName val="Добыча нефти4"/>
      <sheetName val="GAAP TB 31.12.01  detail p&amp;l"/>
      <sheetName val="НДП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гнг"/>
      <sheetName val="январь"/>
      <sheetName val="февраль"/>
      <sheetName val="март"/>
      <sheetName val="1-й кв"/>
      <sheetName val="апрель"/>
      <sheetName val="май"/>
      <sheetName val="июнь"/>
      <sheetName val="2-й кв"/>
      <sheetName val="июль"/>
      <sheetName val="август"/>
      <sheetName val="сентябрь"/>
      <sheetName val="октябрь"/>
      <sheetName val="НОЯБРЬ"/>
      <sheetName val="декабрь"/>
      <sheetName val="3-й кв"/>
      <sheetName val="4-кв"/>
      <sheetName val="год"/>
      <sheetName val="ОборБалФормОтч"/>
      <sheetName val="Форма2"/>
      <sheetName val="ОТиТБ"/>
      <sheetName val="жд тарифы"/>
      <sheetName val="бартер"/>
      <sheetName val="FES"/>
      <sheetName val="МО 0012"/>
      <sheetName val="Статьи"/>
      <sheetName val="поставка сравн13"/>
      <sheetName val="класс"/>
      <sheetName val="ведомость"/>
      <sheetName val="SMSTemp"/>
      <sheetName val="д.7.001"/>
      <sheetName val="Пром1"/>
      <sheetName val="ИзменяемыеДанные"/>
      <sheetName val="1 класс"/>
      <sheetName val="2 класс"/>
      <sheetName val="3 класс"/>
      <sheetName val="4 класс"/>
      <sheetName val="5 класс"/>
      <sheetName val="s"/>
      <sheetName val="t0_name"/>
      <sheetName val="Лист1"/>
      <sheetName val="Об-я св-а"/>
      <sheetName val="из сем"/>
      <sheetName val="ДДСАБ"/>
      <sheetName val="ДДСККБ"/>
      <sheetName val="TS"/>
      <sheetName val="Hidden"/>
      <sheetName val="Cost 99v98"/>
      <sheetName val="#ССЫЛКА"/>
      <sheetName val="СписокТЭП"/>
      <sheetName val="рев дф (1.08.) (3)"/>
      <sheetName val="Лв 1715 (сб)"/>
      <sheetName val="Intercompany transactions"/>
      <sheetName val="I. Прогноз доходов"/>
    </sheetNames>
    <sheetDataSet>
      <sheetData sheetId="0" refreshError="1">
        <row r="1">
          <cell r="A1" t="str">
            <v>Группа</v>
          </cell>
          <cell r="B1" t="str">
            <v>Наименование груза</v>
          </cell>
        </row>
        <row r="2">
          <cell r="A2">
            <v>2</v>
          </cell>
          <cell r="B2" t="str">
            <v>Мясо и субпродукты пищевые мясные</v>
          </cell>
          <cell r="C2">
            <v>561</v>
          </cell>
        </row>
        <row r="3">
          <cell r="A3">
            <v>3</v>
          </cell>
          <cell r="B3" t="str">
            <v>Рыба и др. водные беспозозвоночные</v>
          </cell>
          <cell r="C3">
            <v>572</v>
          </cell>
        </row>
        <row r="4">
          <cell r="A4">
            <v>4</v>
          </cell>
          <cell r="B4" t="str">
            <v>Молоко и молочные,яйца,прод.пищ</v>
          </cell>
          <cell r="C4">
            <v>552</v>
          </cell>
        </row>
        <row r="5">
          <cell r="A5">
            <v>5</v>
          </cell>
          <cell r="B5" t="str">
            <v>Продукты животного происходения не пищ.</v>
          </cell>
          <cell r="C5">
            <v>564</v>
          </cell>
        </row>
        <row r="6">
          <cell r="A6">
            <v>6</v>
          </cell>
          <cell r="B6" t="str">
            <v>Растения живые, цветы</v>
          </cell>
          <cell r="C6" t="str">
            <v>112</v>
          </cell>
        </row>
        <row r="7">
          <cell r="A7">
            <v>7</v>
          </cell>
          <cell r="B7" t="str">
            <v>Овощи,клубни пищевые</v>
          </cell>
          <cell r="C7" t="str">
            <v>041</v>
          </cell>
        </row>
        <row r="8">
          <cell r="A8">
            <v>8</v>
          </cell>
          <cell r="B8" t="str">
            <v>Фрукты съедобные</v>
          </cell>
          <cell r="C8">
            <v>51</v>
          </cell>
        </row>
        <row r="9">
          <cell r="A9">
            <v>9</v>
          </cell>
          <cell r="B9" t="str">
            <v>Кофе,чай,пряности</v>
          </cell>
          <cell r="C9" t="str">
            <v>516</v>
          </cell>
        </row>
        <row r="10">
          <cell r="A10">
            <v>10</v>
          </cell>
          <cell r="B10" t="str">
            <v>Зерно</v>
          </cell>
          <cell r="C10">
            <v>18</v>
          </cell>
        </row>
        <row r="11">
          <cell r="A11">
            <v>11</v>
          </cell>
          <cell r="B11" t="str">
            <v>Продукты муком.производства, солод</v>
          </cell>
          <cell r="C11">
            <v>504</v>
          </cell>
        </row>
        <row r="12">
          <cell r="A12">
            <v>12</v>
          </cell>
          <cell r="B12" t="str">
            <v>Семена,солома,фураж</v>
          </cell>
          <cell r="C12" t="str">
            <v>054</v>
          </cell>
        </row>
        <row r="13">
          <cell r="A13">
            <v>13</v>
          </cell>
          <cell r="B13" t="str">
            <v xml:space="preserve">Шеллак,смолы,экстракты </v>
          </cell>
          <cell r="C13" t="str">
            <v>441</v>
          </cell>
        </row>
        <row r="14">
          <cell r="A14">
            <v>15</v>
          </cell>
          <cell r="B14" t="str">
            <v>Жиры,масла животн. и растит. пищевые</v>
          </cell>
          <cell r="C14" t="str">
            <v>563</v>
          </cell>
        </row>
        <row r="15">
          <cell r="A15">
            <v>16</v>
          </cell>
          <cell r="B15" t="str">
            <v>Изделия из мяса и рыбы</v>
          </cell>
          <cell r="C15" t="str">
            <v>562</v>
          </cell>
        </row>
        <row r="16">
          <cell r="A16">
            <v>17</v>
          </cell>
          <cell r="B16" t="str">
            <v>сахар и конд.изделия из сахара</v>
          </cell>
          <cell r="C16" t="str">
            <v>521</v>
          </cell>
        </row>
        <row r="17">
          <cell r="A17">
            <v>18</v>
          </cell>
          <cell r="B17" t="str">
            <v>Какао и изд. из него</v>
          </cell>
          <cell r="C17">
            <v>514</v>
          </cell>
        </row>
        <row r="18">
          <cell r="A18">
            <v>19</v>
          </cell>
          <cell r="B18" t="str">
            <v>Изд. из зерна,муки, хлебобул.</v>
          </cell>
          <cell r="C18" t="str">
            <v>513</v>
          </cell>
        </row>
        <row r="19">
          <cell r="A19">
            <v>20</v>
          </cell>
          <cell r="B19" t="str">
            <v>изделия из овощей плодов и др. растений</v>
          </cell>
          <cell r="C19" t="str">
            <v>581</v>
          </cell>
        </row>
        <row r="20">
          <cell r="A20">
            <v>21</v>
          </cell>
          <cell r="B20" t="str">
            <v>Продукты пищевые прочие</v>
          </cell>
          <cell r="C20" t="str">
            <v>516</v>
          </cell>
        </row>
        <row r="21">
          <cell r="A21">
            <v>22</v>
          </cell>
          <cell r="B21" t="str">
            <v>Напитки,нап.алкогольные и уксус.</v>
          </cell>
          <cell r="C21">
            <v>593</v>
          </cell>
        </row>
        <row r="22">
          <cell r="A22">
            <v>23</v>
          </cell>
          <cell r="B22" t="str">
            <v>Отходы пищ.пром.корма для животных</v>
          </cell>
          <cell r="C22" t="str">
            <v>542</v>
          </cell>
        </row>
        <row r="23">
          <cell r="A23">
            <v>24</v>
          </cell>
          <cell r="B23" t="str">
            <v>Табак,таб.изделия</v>
          </cell>
          <cell r="C23" t="str">
            <v>072</v>
          </cell>
        </row>
        <row r="24">
          <cell r="A24">
            <v>25</v>
          </cell>
          <cell r="B24" t="str">
            <v>Соль,сера,земля и камени, гипс,известь,цемент</v>
          </cell>
          <cell r="C24" t="str">
            <v>531</v>
          </cell>
        </row>
        <row r="25">
          <cell r="A25">
            <v>26</v>
          </cell>
          <cell r="B25" t="str">
            <v>Руды,шлаки,зола</v>
          </cell>
          <cell r="C25" t="str">
            <v>141</v>
          </cell>
        </row>
        <row r="26">
          <cell r="A26">
            <v>27</v>
          </cell>
          <cell r="B26" t="str">
            <v>Топливо мин.уголь, нефтепродукты</v>
          </cell>
          <cell r="C26" t="str">
            <v>211</v>
          </cell>
        </row>
        <row r="27">
          <cell r="A27">
            <v>28</v>
          </cell>
          <cell r="B27" t="str">
            <v>Продукты неорганической химии</v>
          </cell>
          <cell r="C27" t="str">
            <v>487</v>
          </cell>
        </row>
        <row r="28">
          <cell r="A28">
            <v>29</v>
          </cell>
          <cell r="B28" t="str">
            <v>Продукты органической химии</v>
          </cell>
          <cell r="C28" t="str">
            <v>711</v>
          </cell>
        </row>
        <row r="29">
          <cell r="A29">
            <v>30</v>
          </cell>
          <cell r="B29" t="str">
            <v>Изделия фармацевтические</v>
          </cell>
          <cell r="C29" t="str">
            <v>078</v>
          </cell>
        </row>
        <row r="30">
          <cell r="A30">
            <v>31</v>
          </cell>
          <cell r="B30" t="str">
            <v>Удобрения</v>
          </cell>
          <cell r="C30" t="str">
            <v>433</v>
          </cell>
        </row>
        <row r="31">
          <cell r="A31">
            <v>32</v>
          </cell>
          <cell r="B31" t="str">
            <v>Экстраты, красители,краски,лаки, замазки</v>
          </cell>
          <cell r="C31" t="str">
            <v>466</v>
          </cell>
        </row>
        <row r="32">
          <cell r="A32">
            <v>33</v>
          </cell>
          <cell r="B32" t="str">
            <v>Масла эфирные, изделия парфюмерные</v>
          </cell>
          <cell r="C32" t="str">
            <v>442</v>
          </cell>
        </row>
        <row r="33">
          <cell r="A33">
            <v>34</v>
          </cell>
          <cell r="B33" t="str">
            <v>мыло,сред.моющие, чистящие, воски</v>
          </cell>
          <cell r="C33" t="str">
            <v>756</v>
          </cell>
        </row>
        <row r="34">
          <cell r="A34">
            <v>35</v>
          </cell>
          <cell r="B34" t="str">
            <v>Вещества белковые, ферменты</v>
          </cell>
          <cell r="C34" t="str">
            <v>464</v>
          </cell>
        </row>
        <row r="35">
          <cell r="A35">
            <v>36</v>
          </cell>
          <cell r="B35" t="str">
            <v>Порох,вещества взрывчатые и пиротехнич.</v>
          </cell>
          <cell r="C35" t="str">
            <v>693</v>
          </cell>
        </row>
        <row r="36">
          <cell r="A36">
            <v>37</v>
          </cell>
          <cell r="B36" t="str">
            <v>Фото и кинотовары</v>
          </cell>
          <cell r="C36" t="str">
            <v>462</v>
          </cell>
        </row>
        <row r="37">
          <cell r="A37">
            <v>38</v>
          </cell>
          <cell r="B37" t="str">
            <v xml:space="preserve">Изделия хим.пром. различные </v>
          </cell>
          <cell r="C37" t="str">
            <v>475</v>
          </cell>
        </row>
        <row r="38">
          <cell r="A38">
            <v>39</v>
          </cell>
          <cell r="B38" t="str">
            <v>Пластмассы и изделия из них</v>
          </cell>
          <cell r="C38" t="str">
            <v>461</v>
          </cell>
        </row>
        <row r="39">
          <cell r="A39">
            <v>40</v>
          </cell>
          <cell r="B39" t="str">
            <v>Каучук и изделия из них</v>
          </cell>
          <cell r="C39" t="str">
            <v>451</v>
          </cell>
        </row>
        <row r="40">
          <cell r="A40">
            <v>41</v>
          </cell>
          <cell r="B40" t="str">
            <v>Кожи, шкуры (кроме меховых шкур)</v>
          </cell>
          <cell r="C40" t="str">
            <v>077</v>
          </cell>
        </row>
        <row r="41">
          <cell r="A41">
            <v>42</v>
          </cell>
          <cell r="B41" t="str">
            <v>Изделия из кожи, шорно-седельные</v>
          </cell>
          <cell r="C41" t="str">
            <v>653</v>
          </cell>
        </row>
        <row r="42">
          <cell r="A42">
            <v>44</v>
          </cell>
          <cell r="B42" t="str">
            <v>Древесина и изделия из древесины</v>
          </cell>
          <cell r="C42" t="str">
            <v>081</v>
          </cell>
        </row>
        <row r="43">
          <cell r="A43">
            <v>46</v>
          </cell>
          <cell r="B43" t="str">
            <v xml:space="preserve">Изделия из соломы, альфы, </v>
          </cell>
          <cell r="C43" t="str">
            <v>685</v>
          </cell>
        </row>
        <row r="44">
          <cell r="A44">
            <v>47</v>
          </cell>
          <cell r="B44" t="str">
            <v>масса бумажная из древесины, целлюлоза</v>
          </cell>
          <cell r="C44" t="str">
            <v>131</v>
          </cell>
        </row>
        <row r="45">
          <cell r="A45">
            <v>48</v>
          </cell>
          <cell r="B45" t="str">
            <v>Бумага,картон и изделия из них</v>
          </cell>
          <cell r="C45" t="str">
            <v>132</v>
          </cell>
        </row>
        <row r="46">
          <cell r="A46">
            <v>49</v>
          </cell>
          <cell r="B46" t="str">
            <v>Книги,газеты,репрод.и др. полиграф-кой пром.</v>
          </cell>
          <cell r="C46" t="str">
            <v>671</v>
          </cell>
        </row>
        <row r="47">
          <cell r="A47">
            <v>51</v>
          </cell>
          <cell r="B47" t="str">
            <v>Шерсть, волос животных</v>
          </cell>
          <cell r="C47" t="str">
            <v>076</v>
          </cell>
        </row>
        <row r="48">
          <cell r="A48">
            <v>52</v>
          </cell>
          <cell r="B48" t="str">
            <v>Хлопок</v>
          </cell>
          <cell r="C48" t="str">
            <v>611</v>
          </cell>
        </row>
        <row r="49">
          <cell r="A49">
            <v>53</v>
          </cell>
          <cell r="B49" t="str">
            <v>Материалы текстильные и изделия из них</v>
          </cell>
          <cell r="C49" t="str">
            <v>621</v>
          </cell>
        </row>
        <row r="50">
          <cell r="A50">
            <v>54</v>
          </cell>
          <cell r="B50" t="str">
            <v>Волокна синтетическ. или искуственные</v>
          </cell>
          <cell r="C50" t="str">
            <v>622</v>
          </cell>
        </row>
        <row r="51">
          <cell r="A51">
            <v>55</v>
          </cell>
          <cell r="B51" t="str">
            <v>Волокна</v>
          </cell>
          <cell r="C51" t="str">
            <v>631</v>
          </cell>
        </row>
        <row r="52">
          <cell r="A52">
            <v>56</v>
          </cell>
          <cell r="B52" t="str">
            <v>Вата,войлок,ватин</v>
          </cell>
          <cell r="C52" t="str">
            <v>626</v>
          </cell>
        </row>
        <row r="53">
          <cell r="A53">
            <v>57</v>
          </cell>
          <cell r="B53" t="str">
            <v>Ковры,покрытия напольные.</v>
          </cell>
          <cell r="C53" t="str">
            <v>685</v>
          </cell>
        </row>
        <row r="54">
          <cell r="A54">
            <v>58</v>
          </cell>
          <cell r="B54" t="str">
            <v>Ткани специальные, кружева, габелены</v>
          </cell>
          <cell r="C54" t="str">
            <v>631</v>
          </cell>
        </row>
        <row r="55">
          <cell r="A55">
            <v>59</v>
          </cell>
          <cell r="B55" t="str">
            <v>Ткани пропитанные, окрашенные технич.</v>
          </cell>
          <cell r="C55" t="str">
            <v>626</v>
          </cell>
        </row>
        <row r="56">
          <cell r="A56">
            <v>60</v>
          </cell>
          <cell r="B56" t="str">
            <v>Изделия трикотажные и вязаные</v>
          </cell>
          <cell r="C56" t="str">
            <v>633</v>
          </cell>
        </row>
        <row r="57">
          <cell r="A57">
            <v>61</v>
          </cell>
          <cell r="B57" t="str">
            <v xml:space="preserve">Одежда тикотажная </v>
          </cell>
          <cell r="C57" t="str">
            <v>633</v>
          </cell>
        </row>
        <row r="58">
          <cell r="A58">
            <v>62</v>
          </cell>
          <cell r="B58" t="str">
            <v>Одежда кроме трикот.</v>
          </cell>
          <cell r="C58" t="str">
            <v>634</v>
          </cell>
        </row>
        <row r="59">
          <cell r="A59">
            <v>63</v>
          </cell>
          <cell r="B59" t="str">
            <v>Изделия текстильные готовые</v>
          </cell>
          <cell r="C59" t="str">
            <v>632</v>
          </cell>
        </row>
        <row r="60">
          <cell r="A60">
            <v>64</v>
          </cell>
          <cell r="B60" t="str">
            <v>Обувь, гамаши и аналог.</v>
          </cell>
          <cell r="C60" t="str">
            <v>654</v>
          </cell>
        </row>
        <row r="61">
          <cell r="A61">
            <v>68</v>
          </cell>
          <cell r="B61" t="str">
            <v>Изделия из камня, гипса, цемента</v>
          </cell>
          <cell r="C61" t="str">
            <v>264</v>
          </cell>
        </row>
        <row r="62">
          <cell r="A62">
            <v>69</v>
          </cell>
          <cell r="B62" t="str">
            <v>Изделия керамические</v>
          </cell>
          <cell r="C62" t="str">
            <v>268</v>
          </cell>
        </row>
        <row r="63">
          <cell r="A63">
            <v>70</v>
          </cell>
          <cell r="B63" t="str">
            <v>Стекло и изделия из него</v>
          </cell>
          <cell r="C63" t="str">
            <v>267</v>
          </cell>
        </row>
        <row r="64">
          <cell r="A64">
            <v>72</v>
          </cell>
          <cell r="B64" t="str">
            <v>Железо и сталь</v>
          </cell>
          <cell r="C64" t="str">
            <v>411</v>
          </cell>
        </row>
        <row r="65">
          <cell r="A65">
            <v>73</v>
          </cell>
          <cell r="B65" t="str">
            <v>Изделия из железа и стали</v>
          </cell>
          <cell r="C65" t="str">
            <v>323</v>
          </cell>
        </row>
        <row r="66">
          <cell r="A66">
            <v>74</v>
          </cell>
          <cell r="B66" t="str">
            <v>Медь и изделия из нее</v>
          </cell>
          <cell r="C66" t="str">
            <v>333</v>
          </cell>
        </row>
        <row r="67">
          <cell r="A67">
            <v>76</v>
          </cell>
          <cell r="B67" t="str">
            <v>Алюминий и изделия из него</v>
          </cell>
          <cell r="C67" t="str">
            <v>416</v>
          </cell>
        </row>
        <row r="68">
          <cell r="A68">
            <v>78</v>
          </cell>
          <cell r="B68" t="str">
            <v>Свинец и изделия из него</v>
          </cell>
          <cell r="C68" t="str">
            <v>416</v>
          </cell>
        </row>
        <row r="69">
          <cell r="A69">
            <v>79</v>
          </cell>
          <cell r="B69" t="str">
            <v>Цинк и изделия из него</v>
          </cell>
          <cell r="C69" t="str">
            <v>331</v>
          </cell>
        </row>
        <row r="70">
          <cell r="A70">
            <v>81</v>
          </cell>
          <cell r="B70" t="str">
            <v>Металлы цветные прочие</v>
          </cell>
          <cell r="C70" t="str">
            <v>331</v>
          </cell>
        </row>
        <row r="71">
          <cell r="A71">
            <v>82</v>
          </cell>
          <cell r="B71" t="str">
            <v>Инструменты, изделия режущие</v>
          </cell>
          <cell r="C71" t="str">
            <v>411</v>
          </cell>
        </row>
        <row r="72">
          <cell r="A72">
            <v>83</v>
          </cell>
          <cell r="B72" t="str">
            <v>Изделия различные из неблагородных металлов</v>
          </cell>
          <cell r="C72" t="str">
            <v>415</v>
          </cell>
        </row>
        <row r="73">
          <cell r="A73">
            <v>84</v>
          </cell>
          <cell r="B73" t="str">
            <v>Реакторы ядерные, котлы, машины и мех.уст-ва</v>
          </cell>
          <cell r="C73" t="str">
            <v>351</v>
          </cell>
        </row>
        <row r="74">
          <cell r="A74">
            <v>85</v>
          </cell>
          <cell r="B74" t="str">
            <v>Электротехнические  изделия</v>
          </cell>
          <cell r="C74" t="str">
            <v>404</v>
          </cell>
        </row>
        <row r="75">
          <cell r="A75">
            <v>86</v>
          </cell>
          <cell r="B75" t="str">
            <v>Состав подвижной рельсовый и материалы ж.д.</v>
          </cell>
          <cell r="C75" t="str">
            <v>422</v>
          </cell>
        </row>
        <row r="76">
          <cell r="A76">
            <v>87</v>
          </cell>
          <cell r="B76" t="str">
            <v>Тягачи,автомобили и др. тран-ные средства</v>
          </cell>
          <cell r="C76" t="str">
            <v>381</v>
          </cell>
        </row>
        <row r="77">
          <cell r="A77">
            <v>89</v>
          </cell>
          <cell r="B77" t="str">
            <v>Суда,лодки и др. плавучие средства</v>
          </cell>
          <cell r="C77" t="str">
            <v>391</v>
          </cell>
        </row>
        <row r="78">
          <cell r="A78">
            <v>90</v>
          </cell>
          <cell r="B78" t="str">
            <v xml:space="preserve">Аппараты, оборудование и инструменты </v>
          </cell>
          <cell r="C78" t="str">
            <v>401</v>
          </cell>
        </row>
        <row r="79">
          <cell r="A79">
            <v>92</v>
          </cell>
          <cell r="B79" t="str">
            <v>музыкальные инструменты и их части.</v>
          </cell>
          <cell r="C79" t="str">
            <v>681</v>
          </cell>
        </row>
        <row r="80">
          <cell r="A80">
            <v>93</v>
          </cell>
          <cell r="B80" t="str">
            <v>Оружие,боеприпасы их части</v>
          </cell>
          <cell r="C80" t="str">
            <v>682</v>
          </cell>
        </row>
        <row r="81">
          <cell r="A81">
            <v>94</v>
          </cell>
          <cell r="B81" t="str">
            <v>Мебель</v>
          </cell>
          <cell r="C81" t="str">
            <v>127</v>
          </cell>
        </row>
        <row r="82">
          <cell r="A82">
            <v>95</v>
          </cell>
          <cell r="B82" t="str">
            <v>Игрушки,игры и тд.товары для досуга</v>
          </cell>
          <cell r="C82" t="str">
            <v>683</v>
          </cell>
        </row>
        <row r="83">
          <cell r="A83">
            <v>96</v>
          </cell>
          <cell r="B83" t="str">
            <v>Товары различные</v>
          </cell>
          <cell r="C83" t="str">
            <v>641</v>
          </cell>
        </row>
        <row r="84">
          <cell r="A84">
            <v>99</v>
          </cell>
          <cell r="B84" t="str">
            <v>Контейнеры большой грузоподьемности</v>
          </cell>
          <cell r="C84" t="str">
            <v>391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ТЭП"/>
      <sheetName val="Форма2"/>
      <sheetName val="Пром1"/>
      <sheetName val="#ССЫЛКА"/>
      <sheetName val="2.2 ОтклОТМ"/>
      <sheetName val="1.3.2 ОТМ"/>
      <sheetName val="Предпр"/>
      <sheetName val="ЦентрЗатр"/>
      <sheetName val="ЕдИзм"/>
      <sheetName val="СПгнг"/>
      <sheetName val="жд тарифы"/>
      <sheetName val="ОборБалФормОтч"/>
      <sheetName val="МО 0012"/>
      <sheetName val="Статьи ТЭП_старая структура"/>
      <sheetName val="Добыча нефти4"/>
      <sheetName val="поставка сравн13"/>
      <sheetName val="ОТиТБ"/>
      <sheetName val="I. Прогноз доходов"/>
      <sheetName val="Notes IS"/>
      <sheetName val="Input TD"/>
      <sheetName val="1NK"/>
      <sheetName val="смета"/>
      <sheetName val="бартер"/>
      <sheetName val="Prelim Cost"/>
      <sheetName val="Сверка"/>
      <sheetName val="1 класс"/>
      <sheetName val="2 класс"/>
      <sheetName val="3 класс"/>
      <sheetName val="4 класс"/>
      <sheetName val="5 класс"/>
      <sheetName val="t0_name"/>
      <sheetName val="ИД"/>
      <sheetName val="Отпуск продукции"/>
      <sheetName val="1"/>
      <sheetName val="MS"/>
      <sheetName val="спецпит,проездн."/>
      <sheetName val="13 NGDO"/>
      <sheetName val="табель"/>
      <sheetName val="FES"/>
      <sheetName val="14.1.2.2.(Услуги связи)"/>
      <sheetName val="Форма1"/>
      <sheetName val="10 БО (kzt)"/>
      <sheetName val="Баланс"/>
      <sheetName val="Сеть"/>
      <sheetName val="общие данные"/>
      <sheetName val="Бюджет"/>
      <sheetName val="Лист1"/>
      <sheetName val="2_2_ОтклОТМ"/>
      <sheetName val="1_3_2_ОТМ"/>
      <sheetName val="1кв. "/>
      <sheetName val="2кв."/>
      <sheetName val="Loans out"/>
      <sheetName val="МодельППП (Свод)"/>
      <sheetName val="Способ закупки"/>
      <sheetName val="Штатное 2012-2015"/>
      <sheetName val="Sheet5"/>
      <sheetName val="Cash flow 2011"/>
      <sheetName val="VLOOKUP"/>
      <sheetName val="INPUTMASTER"/>
      <sheetName val="КБ"/>
      <sheetName val="Пр2"/>
      <sheetName val="ввод-вывод ОС авг2004- 2005"/>
      <sheetName val="Форма3.6"/>
      <sheetName val="элементы"/>
      <sheetName val="Нефть"/>
      <sheetName val="5NK "/>
      <sheetName val="L-1"/>
      <sheetName val="из сем"/>
      <sheetName val="флормиро"/>
      <sheetName val="ПРОГНОЗ_1"/>
      <sheetName val="  2.3.2"/>
      <sheetName val="PL12"/>
      <sheetName val="АТиК"/>
      <sheetName val="Потребители"/>
      <sheetName val="Блоки"/>
      <sheetName val="отделы"/>
      <sheetName val="MATRIX_DA_10"/>
      <sheetName val="list"/>
    </sheetNames>
    <sheetDataSet>
      <sheetData sheetId="0" refreshError="1">
        <row r="1">
          <cell r="A1" t="str">
            <v>КодПок</v>
          </cell>
          <cell r="B1" t="str">
            <v>НаимПок</v>
          </cell>
          <cell r="C1" t="str">
            <v>КодЕдИзм</v>
          </cell>
        </row>
        <row r="2">
          <cell r="A2" t="str">
            <v>1</v>
          </cell>
          <cell r="B2" t="str">
            <v>Объем добычи нефти и газоконденсата</v>
          </cell>
          <cell r="C2" t="str">
            <v>31</v>
          </cell>
        </row>
        <row r="3">
          <cell r="A3" t="str">
            <v>1.1</v>
          </cell>
          <cell r="B3" t="str">
            <v>Поставка нефти</v>
          </cell>
          <cell r="C3" t="str">
            <v>31</v>
          </cell>
        </row>
        <row r="4">
          <cell r="A4" t="str">
            <v>1.1.1</v>
          </cell>
          <cell r="B4" t="str">
            <v xml:space="preserve">  в т.ч.  Внутренний рынок</v>
          </cell>
          <cell r="C4" t="str">
            <v>31</v>
          </cell>
        </row>
        <row r="5">
          <cell r="A5" t="str">
            <v>1.1.2</v>
          </cell>
          <cell r="B5" t="str">
            <v xml:space="preserve">           Дальнее зарубежье</v>
          </cell>
          <cell r="C5" t="str">
            <v>31</v>
          </cell>
        </row>
        <row r="6">
          <cell r="A6" t="str">
            <v>1.1.3</v>
          </cell>
          <cell r="B6" t="str">
            <v xml:space="preserve">           Ближнее зарубежье</v>
          </cell>
          <cell r="C6" t="str">
            <v>31</v>
          </cell>
        </row>
        <row r="7">
          <cell r="A7" t="str">
            <v>10</v>
          </cell>
          <cell r="B7" t="str">
            <v>Объем реализации природного газа</v>
          </cell>
          <cell r="C7" t="str">
            <v>42</v>
          </cell>
        </row>
        <row r="8">
          <cell r="A8" t="str">
            <v>11</v>
          </cell>
          <cell r="B8" t="str">
            <v>Средняя цена 1 т.  Нефти</v>
          </cell>
          <cell r="C8" t="str">
            <v>10</v>
          </cell>
        </row>
        <row r="9">
          <cell r="A9" t="str">
            <v>12</v>
          </cell>
          <cell r="B9" t="str">
            <v>Себестоимость добычи      1 т. нефти</v>
          </cell>
          <cell r="C9" t="str">
            <v>10</v>
          </cell>
        </row>
        <row r="10">
          <cell r="A10" t="str">
            <v>13</v>
          </cell>
          <cell r="B10" t="str">
            <v>Среднесписочная численность</v>
          </cell>
          <cell r="C10" t="str">
            <v>70</v>
          </cell>
        </row>
        <row r="11">
          <cell r="A11" t="str">
            <v>14</v>
          </cell>
          <cell r="B11" t="str">
            <v>Среднемесячная заработная плата</v>
          </cell>
          <cell r="C11" t="str">
            <v>10</v>
          </cell>
        </row>
        <row r="12">
          <cell r="A12" t="str">
            <v>15</v>
          </cell>
          <cell r="B12" t="str">
            <v>Затраты на 1 т</v>
          </cell>
          <cell r="C12" t="str">
            <v>10</v>
          </cell>
        </row>
        <row r="13">
          <cell r="A13" t="str">
            <v>15.1</v>
          </cell>
          <cell r="B13" t="str">
            <v xml:space="preserve">  в т.ч. производственная себестоимость</v>
          </cell>
          <cell r="C13" t="str">
            <v>10</v>
          </cell>
        </row>
        <row r="14">
          <cell r="A14" t="str">
            <v>2</v>
          </cell>
          <cell r="B14" t="str">
            <v>Доп.задание по добыче нефти</v>
          </cell>
          <cell r="C14" t="str">
            <v>31</v>
          </cell>
        </row>
        <row r="15">
          <cell r="A15" t="str">
            <v>20</v>
          </cell>
          <cell r="B15" t="str">
            <v>Доходы</v>
          </cell>
          <cell r="C15" t="str">
            <v>12</v>
          </cell>
        </row>
        <row r="16">
          <cell r="A16" t="str">
            <v>21</v>
          </cell>
          <cell r="B16" t="str">
            <v>Затраты</v>
          </cell>
          <cell r="C16" t="str">
            <v>12</v>
          </cell>
        </row>
        <row r="17">
          <cell r="A17" t="str">
            <v>21.1</v>
          </cell>
          <cell r="B17" t="str">
            <v xml:space="preserve"> В т.ч производственная себестоимость</v>
          </cell>
          <cell r="C17" t="str">
            <v>12</v>
          </cell>
        </row>
        <row r="18">
          <cell r="A18" t="str">
            <v>21.1.1</v>
          </cell>
          <cell r="B18" t="str">
            <v xml:space="preserve">   Расходы периода</v>
          </cell>
          <cell r="C18" t="str">
            <v>12</v>
          </cell>
        </row>
        <row r="19">
          <cell r="A19" t="str">
            <v>21.1.1.1</v>
          </cell>
          <cell r="B19" t="str">
            <v xml:space="preserve">     в т.ч административные и общехозяйственные расходы</v>
          </cell>
          <cell r="C19" t="str">
            <v>12</v>
          </cell>
        </row>
        <row r="20">
          <cell r="A20" t="str">
            <v>21.1.1.1.1</v>
          </cell>
          <cell r="B20" t="str">
            <v xml:space="preserve">        в т.ч административные расходы</v>
          </cell>
          <cell r="C20" t="str">
            <v>12</v>
          </cell>
        </row>
        <row r="21">
          <cell r="A21" t="str">
            <v>22</v>
          </cell>
          <cell r="B21" t="str">
            <v>Чистый доход</v>
          </cell>
          <cell r="C21" t="str">
            <v>12</v>
          </cell>
        </row>
        <row r="22">
          <cell r="A22" t="str">
            <v>23</v>
          </cell>
          <cell r="B22" t="str">
            <v>Внесено платежей в бюджет и внебюдж. Фонды</v>
          </cell>
          <cell r="C22" t="str">
            <v>12</v>
          </cell>
        </row>
        <row r="23">
          <cell r="A23" t="str">
            <v>24</v>
          </cell>
          <cell r="B23" t="str">
            <v>Дебиторская задолженность</v>
          </cell>
          <cell r="C23" t="str">
            <v>12</v>
          </cell>
        </row>
        <row r="24">
          <cell r="A24" t="str">
            <v>25</v>
          </cell>
          <cell r="B24" t="str">
            <v>Кредиторская задолженность</v>
          </cell>
          <cell r="C24" t="str">
            <v>12</v>
          </cell>
        </row>
        <row r="25">
          <cell r="A25" t="str">
            <v>25.1</v>
          </cell>
          <cell r="B25" t="str">
            <v xml:space="preserve">      в т.ч.     перед   бюджетом</v>
          </cell>
          <cell r="C25" t="str">
            <v>12</v>
          </cell>
        </row>
        <row r="26">
          <cell r="A26" t="str">
            <v>25.2</v>
          </cell>
          <cell r="B26" t="str">
            <v xml:space="preserve">                   по зарплате</v>
          </cell>
          <cell r="C26" t="str">
            <v>12</v>
          </cell>
        </row>
        <row r="27">
          <cell r="A27" t="str">
            <v>26</v>
          </cell>
          <cell r="B27" t="str">
            <v>Капвложения - всего</v>
          </cell>
          <cell r="C27" t="str">
            <v>12</v>
          </cell>
        </row>
        <row r="28">
          <cell r="A28" t="str">
            <v>26.1</v>
          </cell>
          <cell r="B28" t="str">
            <v>Капвложения за счет собственных средств</v>
          </cell>
          <cell r="C28" t="str">
            <v>12</v>
          </cell>
        </row>
        <row r="29">
          <cell r="A29" t="str">
            <v>26.1.1</v>
          </cell>
          <cell r="B29" t="str">
            <v>в т.ч. в производство</v>
          </cell>
          <cell r="C29" t="str">
            <v>12</v>
          </cell>
        </row>
        <row r="30">
          <cell r="A30" t="str">
            <v>26.1.2</v>
          </cell>
          <cell r="B30" t="str">
            <v>в соц.сферу и др.непроизводственные</v>
          </cell>
          <cell r="C30" t="str">
            <v>12</v>
          </cell>
        </row>
        <row r="31">
          <cell r="A31" t="str">
            <v>26.2</v>
          </cell>
          <cell r="B31" t="str">
            <v>Капвложения за счет заемных средств</v>
          </cell>
          <cell r="C31" t="str">
            <v>12</v>
          </cell>
        </row>
        <row r="32">
          <cell r="A32" t="str">
            <v>26.2.1</v>
          </cell>
          <cell r="B32" t="str">
            <v>в т.ч. в производство</v>
          </cell>
          <cell r="C32" t="str">
            <v>12</v>
          </cell>
        </row>
        <row r="33">
          <cell r="A33" t="str">
            <v>26.2.2</v>
          </cell>
          <cell r="B33" t="str">
            <v>в соц.сферу и др.непроизводственные</v>
          </cell>
          <cell r="C33" t="str">
            <v>12</v>
          </cell>
        </row>
        <row r="34">
          <cell r="A34" t="str">
            <v>3</v>
          </cell>
          <cell r="B34" t="str">
            <v>Объем добычи газа</v>
          </cell>
          <cell r="C34" t="str">
            <v>42</v>
          </cell>
        </row>
        <row r="35">
          <cell r="A35" t="str">
            <v>4</v>
          </cell>
          <cell r="B35" t="str">
            <v>Объем  переработки</v>
          </cell>
          <cell r="C35" t="str">
            <v>31</v>
          </cell>
        </row>
        <row r="36">
          <cell r="A36" t="str">
            <v>5</v>
          </cell>
          <cell r="B36" t="str">
            <v>Объем траспортировки нефти</v>
          </cell>
          <cell r="C36" t="str">
            <v>31</v>
          </cell>
        </row>
        <row r="37">
          <cell r="A37" t="str">
            <v>6</v>
          </cell>
          <cell r="B37" t="str">
            <v>Объем грузооборота нефти</v>
          </cell>
          <cell r="C37" t="str">
            <v>31</v>
          </cell>
        </row>
        <row r="38">
          <cell r="A38" t="str">
            <v>7</v>
          </cell>
          <cell r="B38" t="str">
            <v>Поставка воды</v>
          </cell>
          <cell r="C38" t="str">
            <v>41</v>
          </cell>
        </row>
        <row r="39">
          <cell r="A39" t="str">
            <v>8</v>
          </cell>
          <cell r="B39" t="str">
            <v>Объем траспортировки газа</v>
          </cell>
          <cell r="C39" t="str">
            <v>42</v>
          </cell>
        </row>
        <row r="40">
          <cell r="A40" t="str">
            <v>9</v>
          </cell>
          <cell r="B40" t="str">
            <v>Объем траспортировки грузов морем</v>
          </cell>
          <cell r="C40" t="str">
            <v>31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дры1кв"/>
      <sheetName val="Стац1кв"/>
      <sheetName val="Пол1кв"/>
      <sheetName val="Заксл1кв"/>
      <sheetName val="рстр_янв"/>
      <sheetName val="финансирование 2018"/>
      <sheetName val="Год"/>
      <sheetName val="Месяцы"/>
      <sheetName val="Фонд"/>
      <sheetName val="34-143"/>
      <sheetName val="ПО НОВОМУ ШТАТНОМУ"/>
      <sheetName val="пр2"/>
      <sheetName val="Вид предмета"/>
      <sheetName val="ШГДП № 1 "/>
      <sheetName val="тариф"/>
      <sheetName val="расш по 146  _2_"/>
      <sheetName val="067 100 (апп не имеющ.право) "/>
      <sheetName val="фкрб"/>
      <sheetName val="ГБ"/>
      <sheetName val="IKVART"/>
      <sheetName val="финансирование_2018"/>
      <sheetName val="ПО_НОВОМУ_ШТАТНОМУ"/>
    </sheetNames>
    <sheetDataSet>
      <sheetData sheetId="0"/>
      <sheetData sheetId="1"/>
      <sheetData sheetId="2"/>
      <sheetData sheetId="3"/>
      <sheetData sheetId="4" refreshError="1">
        <row r="12">
          <cell r="K12">
            <v>151238.39999999999</v>
          </cell>
          <cell r="S12">
            <v>251196</v>
          </cell>
          <cell r="AA12">
            <v>24182.5</v>
          </cell>
          <cell r="AI12">
            <v>23766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L_CRED_30-06-97"/>
      <sheetName val="База"/>
      <sheetName val="ОборБалФормОтч"/>
      <sheetName val="ТитулЛистОтч"/>
      <sheetName val="t0_name"/>
      <sheetName val="СписокТЭП"/>
      <sheetName val="поставка сравн13"/>
      <sheetName val="Форма2"/>
      <sheetName val="s"/>
      <sheetName val="справка"/>
      <sheetName val="ввод-вывод ОС авг2004- 2005"/>
    </sheetNames>
    <definedNames>
      <definedName name="Упорядочить_по_областям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КАТО"/>
      <sheetName val="Лист1"/>
      <sheetName val="Лист2"/>
      <sheetName val="Лист3"/>
      <sheetName val="Лист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1 спец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Лист1"/>
      <sheetName val="Лист2"/>
      <sheetName val="КАТО"/>
      <sheetName val="Лист3"/>
      <sheetName val="Лист4"/>
      <sheetName val="Лист5"/>
      <sheetName val="Лист6"/>
      <sheetName val="Лист7"/>
      <sheetName val="Лист8"/>
      <sheetName val="Main"/>
      <sheetName val="111зп"/>
      <sheetName val="2"/>
      <sheetName val="Изменения"/>
      <sheetName val="1"/>
    </sheetNames>
    <sheetDataSet>
      <sheetData sheetId="0" refreshError="1"/>
      <sheetData sheetId="1">
        <row r="1">
          <cell r="A1" t="str">
            <v>01 Республиканский бюджет</v>
          </cell>
        </row>
        <row r="2">
          <cell r="A2" t="str">
            <v>02 Областной бюджет</v>
          </cell>
        </row>
        <row r="3">
          <cell r="A3" t="str">
            <v>03 Районный бюджет</v>
          </cell>
        </row>
        <row r="4">
          <cell r="A4" t="str">
            <v>04 Национальный фонд</v>
          </cell>
        </row>
      </sheetData>
      <sheetData sheetId="2"/>
      <sheetData sheetId="3">
        <row r="1">
          <cell r="A1" t="str">
            <v>111 Оплата труда</v>
          </cell>
        </row>
      </sheetData>
      <sheetData sheetId="4">
        <row r="1">
          <cell r="A1" t="str">
            <v>1 Бюджет</v>
          </cell>
        </row>
      </sheetData>
      <sheetData sheetId="5">
        <row r="1">
          <cell r="A1" t="str">
            <v>01.11.11</v>
          </cell>
        </row>
      </sheetData>
      <sheetData sheetId="6">
        <row r="1">
          <cell r="A1" t="str">
            <v>01 Конкурс</v>
          </cell>
        </row>
      </sheetData>
      <sheetData sheetId="7"/>
      <sheetData sheetId="8"/>
      <sheetData sheetId="9"/>
      <sheetData sheetId="10"/>
      <sheetData sheetId="11">
        <row r="1">
          <cell r="A1" t="str">
            <v>01 Закупки, не превышающие финансовый год</v>
          </cell>
        </row>
      </sheetData>
      <sheetData sheetId="12">
        <row r="2">
          <cell r="A2" t="str">
            <v>000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КАТО"/>
      <sheetName val="Лист1"/>
      <sheetName val="Лист2"/>
      <sheetName val="Лист3"/>
      <sheetName val="Лист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000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уппа"/>
      <sheetName val="классы"/>
      <sheetName val="1-й кв"/>
      <sheetName val="2-й кв"/>
      <sheetName val="3-й кв"/>
      <sheetName val="4-й кв"/>
      <sheetName val="1 полуг"/>
      <sheetName val="2 полуг"/>
      <sheetName val="год 2001"/>
      <sheetName val="12"/>
      <sheetName val="11"/>
      <sheetName val="10"/>
      <sheetName val="09"/>
      <sheetName val="08"/>
      <sheetName val="07"/>
      <sheetName val="06"/>
      <sheetName val="05"/>
      <sheetName val="04"/>
      <sheetName val="03"/>
      <sheetName val="02"/>
      <sheetName val="01"/>
      <sheetName val="A4.100"/>
      <sheetName val="класс"/>
      <sheetName val="Форма2"/>
      <sheetName val="ЦО-12-01"/>
      <sheetName val="СПгнг"/>
      <sheetName val="коэфф"/>
      <sheetName val="LME_prices"/>
      <sheetName val="Баланс"/>
      <sheetName val="FS-97"/>
      <sheetName val="предприятия"/>
      <sheetName val="рев на 09.06."/>
      <sheetName val="ИзменяемыеДанные"/>
      <sheetName val="ДДСАБ"/>
      <sheetName val="ДДСККБ"/>
      <sheetName val="факт 2005 г."/>
      <sheetName val="ОТиТБ"/>
      <sheetName val="зоны"/>
      <sheetName val="UNITPRICES"/>
      <sheetName val="Добыча нефти4"/>
      <sheetName val="поставка сравн13"/>
      <sheetName val="Форма1"/>
    </sheetNames>
    <sheetDataSet>
      <sheetData sheetId="0" refreshError="1">
        <row r="1">
          <cell r="A1" t="str">
            <v>Группа</v>
          </cell>
          <cell r="B1" t="str">
            <v>Наименование</v>
          </cell>
          <cell r="C1" t="str">
            <v>Класс</v>
          </cell>
        </row>
        <row r="2">
          <cell r="A2">
            <v>758</v>
          </cell>
          <cell r="B2" t="str">
            <v>Химикаты прочие</v>
          </cell>
          <cell r="C2">
            <v>3</v>
          </cell>
        </row>
        <row r="3">
          <cell r="A3">
            <v>757</v>
          </cell>
          <cell r="B3" t="str">
            <v>Химикаты прочие</v>
          </cell>
          <cell r="C3">
            <v>3</v>
          </cell>
        </row>
        <row r="4">
          <cell r="A4">
            <v>756</v>
          </cell>
          <cell r="B4" t="str">
            <v>Синтетические моющие средства</v>
          </cell>
          <cell r="C4">
            <v>3</v>
          </cell>
        </row>
        <row r="5">
          <cell r="A5">
            <v>755</v>
          </cell>
          <cell r="B5" t="str">
            <v>Химикаты фотографические</v>
          </cell>
          <cell r="C5">
            <v>3</v>
          </cell>
        </row>
        <row r="6">
          <cell r="A6">
            <v>754</v>
          </cell>
          <cell r="B6" t="str">
            <v>Растворители, флотореагенты</v>
          </cell>
          <cell r="C6">
            <v>3</v>
          </cell>
        </row>
        <row r="7">
          <cell r="A7">
            <v>753</v>
          </cell>
          <cell r="B7" t="str">
            <v>Поверхностно-активные препараты</v>
          </cell>
          <cell r="C7">
            <v>3</v>
          </cell>
        </row>
        <row r="8">
          <cell r="A8">
            <v>752</v>
          </cell>
          <cell r="B8" t="str">
            <v>Пластификаторы и пенообразователи</v>
          </cell>
          <cell r="C8">
            <v>3</v>
          </cell>
        </row>
        <row r="9">
          <cell r="A9">
            <v>751</v>
          </cell>
          <cell r="B9" t="str">
            <v>Пестициды</v>
          </cell>
          <cell r="C9">
            <v>3</v>
          </cell>
        </row>
        <row r="10">
          <cell r="A10">
            <v>742</v>
          </cell>
          <cell r="B10" t="str">
            <v>Прочие органические соединения</v>
          </cell>
          <cell r="C10">
            <v>3</v>
          </cell>
        </row>
        <row r="11">
          <cell r="A11">
            <v>732</v>
          </cell>
          <cell r="B11" t="str">
            <v>Нитросоединения</v>
          </cell>
          <cell r="C11">
            <v>3</v>
          </cell>
        </row>
        <row r="12">
          <cell r="A12">
            <v>731</v>
          </cell>
          <cell r="B12" t="str">
            <v>Амины,амиды и их производные (азотные соед)</v>
          </cell>
          <cell r="C12">
            <v>3</v>
          </cell>
        </row>
        <row r="13">
          <cell r="A13">
            <v>726</v>
          </cell>
          <cell r="B13" t="str">
            <v>Оксиды,пероксиды</v>
          </cell>
          <cell r="C13">
            <v>3</v>
          </cell>
        </row>
        <row r="14">
          <cell r="A14">
            <v>725</v>
          </cell>
          <cell r="B14" t="str">
            <v xml:space="preserve">Эфиры и ацетали </v>
          </cell>
          <cell r="C14">
            <v>3</v>
          </cell>
        </row>
        <row r="15">
          <cell r="A15">
            <v>724</v>
          </cell>
          <cell r="B15" t="str">
            <v>Кислоты органические и их соли</v>
          </cell>
          <cell r="C15">
            <v>3</v>
          </cell>
        </row>
        <row r="16">
          <cell r="A16">
            <v>723</v>
          </cell>
          <cell r="B16" t="str">
            <v>Альдегиды, кетоны и ангидриды</v>
          </cell>
          <cell r="C16">
            <v>3</v>
          </cell>
        </row>
        <row r="17">
          <cell r="A17">
            <v>722</v>
          </cell>
          <cell r="B17" t="str">
            <v>Фенолы,фенолоспирты и их производные</v>
          </cell>
          <cell r="C17">
            <v>3</v>
          </cell>
        </row>
        <row r="18">
          <cell r="A18">
            <v>721</v>
          </cell>
          <cell r="B18" t="str">
            <v>Спирты и их производные (органические)</v>
          </cell>
          <cell r="C18">
            <v>3</v>
          </cell>
        </row>
        <row r="19">
          <cell r="A19">
            <v>713</v>
          </cell>
          <cell r="B19" t="str">
            <v>Производные углеводородов прочие</v>
          </cell>
          <cell r="C19">
            <v>3</v>
          </cell>
        </row>
        <row r="20">
          <cell r="A20">
            <v>712</v>
          </cell>
          <cell r="B20" t="str">
            <v>Галогенопроизводственные углеводороды</v>
          </cell>
          <cell r="C20">
            <v>3</v>
          </cell>
        </row>
        <row r="21">
          <cell r="A21">
            <v>711</v>
          </cell>
          <cell r="B21" t="str">
            <v>Углеводороды</v>
          </cell>
          <cell r="C21">
            <v>3</v>
          </cell>
        </row>
        <row r="22">
          <cell r="A22">
            <v>693</v>
          </cell>
          <cell r="B22" t="str">
            <v>Грузы для которых не установлен отдельный тариф</v>
          </cell>
          <cell r="C22">
            <v>2</v>
          </cell>
        </row>
        <row r="23">
          <cell r="A23">
            <v>692</v>
          </cell>
          <cell r="B23" t="str">
            <v>Утиль сырье</v>
          </cell>
          <cell r="C23">
            <v>3</v>
          </cell>
        </row>
        <row r="24">
          <cell r="A24">
            <v>691</v>
          </cell>
          <cell r="B24" t="str">
            <v>Домашние вещи</v>
          </cell>
          <cell r="C24">
            <v>2</v>
          </cell>
        </row>
        <row r="25">
          <cell r="A25">
            <v>685</v>
          </cell>
          <cell r="B25" t="str">
            <v>Изделия из камыша, лозы, лыка</v>
          </cell>
          <cell r="C25">
            <v>3</v>
          </cell>
        </row>
        <row r="26">
          <cell r="A26">
            <v>684</v>
          </cell>
          <cell r="B26" t="str">
            <v>Принадлежности школьно-писменные и канц</v>
          </cell>
          <cell r="C26">
            <v>2</v>
          </cell>
        </row>
        <row r="27">
          <cell r="A27">
            <v>683</v>
          </cell>
          <cell r="B27" t="str">
            <v>Игры, игрушки</v>
          </cell>
          <cell r="C27">
            <v>3</v>
          </cell>
        </row>
        <row r="28">
          <cell r="A28">
            <v>682</v>
          </cell>
          <cell r="B28" t="str">
            <v>Инвентарь спортивный</v>
          </cell>
          <cell r="C28">
            <v>3</v>
          </cell>
        </row>
        <row r="29">
          <cell r="A29">
            <v>681</v>
          </cell>
          <cell r="B29" t="str">
            <v>Инструменты музыкальные</v>
          </cell>
          <cell r="C29">
            <v>3</v>
          </cell>
        </row>
        <row r="30">
          <cell r="A30">
            <v>671</v>
          </cell>
          <cell r="B30" t="str">
            <v>Книги, брошюры, газеты,журналы и т.д.</v>
          </cell>
          <cell r="C30">
            <v>3</v>
          </cell>
        </row>
        <row r="31">
          <cell r="A31">
            <v>662</v>
          </cell>
          <cell r="B31" t="str">
            <v>Тара стеклянная</v>
          </cell>
          <cell r="C31">
            <v>2</v>
          </cell>
        </row>
        <row r="32">
          <cell r="A32">
            <v>661</v>
          </cell>
          <cell r="B32" t="str">
            <v>Посуда и другие изделия стеклянные</v>
          </cell>
          <cell r="C32">
            <v>3</v>
          </cell>
        </row>
        <row r="33">
          <cell r="A33">
            <v>654</v>
          </cell>
          <cell r="B33" t="str">
            <v>Обувь</v>
          </cell>
          <cell r="C33">
            <v>3</v>
          </cell>
        </row>
        <row r="34">
          <cell r="A34">
            <v>653</v>
          </cell>
          <cell r="B34" t="str">
            <v>Изделия из кожи, волоса, щетины</v>
          </cell>
          <cell r="C34">
            <v>3</v>
          </cell>
        </row>
        <row r="35">
          <cell r="A35">
            <v>652</v>
          </cell>
          <cell r="B35" t="str">
            <v>кожа искуственная</v>
          </cell>
          <cell r="C35">
            <v>3</v>
          </cell>
        </row>
        <row r="36">
          <cell r="A36">
            <v>651</v>
          </cell>
          <cell r="B36" t="str">
            <v>Меха, кожи и шкуры выделанные</v>
          </cell>
          <cell r="C36">
            <v>3</v>
          </cell>
        </row>
        <row r="37">
          <cell r="A37">
            <v>641</v>
          </cell>
          <cell r="B37" t="str">
            <v>Галантирея и изделия ювелирные</v>
          </cell>
          <cell r="C37">
            <v>3</v>
          </cell>
        </row>
        <row r="38">
          <cell r="A38">
            <v>635</v>
          </cell>
          <cell r="B38" t="str">
            <v>Ковры и изделия ковровые</v>
          </cell>
          <cell r="C38">
            <v>3</v>
          </cell>
        </row>
        <row r="39">
          <cell r="A39">
            <v>634</v>
          </cell>
          <cell r="B39" t="str">
            <v>Изделия швейные</v>
          </cell>
          <cell r="C39">
            <v>3</v>
          </cell>
        </row>
        <row r="40">
          <cell r="A40">
            <v>633</v>
          </cell>
          <cell r="B40" t="str">
            <v>Изделия трикотажные</v>
          </cell>
          <cell r="C40">
            <v>3</v>
          </cell>
        </row>
        <row r="41">
          <cell r="A41">
            <v>632</v>
          </cell>
          <cell r="B41" t="str">
            <v>Прочие изделия швейной и текстильн. Пром.</v>
          </cell>
          <cell r="C41">
            <v>3</v>
          </cell>
        </row>
        <row r="42">
          <cell r="A42">
            <v>631</v>
          </cell>
          <cell r="B42" t="str">
            <v>Ткани</v>
          </cell>
          <cell r="C42">
            <v>3</v>
          </cell>
        </row>
        <row r="43">
          <cell r="A43">
            <v>626</v>
          </cell>
          <cell r="B43" t="str">
            <v>Войлок и изделия войлочные</v>
          </cell>
          <cell r="C43">
            <v>3</v>
          </cell>
        </row>
        <row r="44">
          <cell r="A44">
            <v>625</v>
          </cell>
          <cell r="B44" t="str">
            <v>Вата льняная, шерстяная</v>
          </cell>
          <cell r="C44">
            <v>3</v>
          </cell>
        </row>
        <row r="45">
          <cell r="A45">
            <v>624</v>
          </cell>
          <cell r="B45" t="str">
            <v>Вата хлопчато-бумажная</v>
          </cell>
          <cell r="C45">
            <v>3</v>
          </cell>
        </row>
        <row r="46">
          <cell r="A46">
            <v>623</v>
          </cell>
          <cell r="B46" t="str">
            <v>Изделия крученые, кроме ниток</v>
          </cell>
          <cell r="C46">
            <v>3</v>
          </cell>
        </row>
        <row r="47">
          <cell r="A47">
            <v>622</v>
          </cell>
          <cell r="B47" t="str">
            <v>Пряжа инити всякие и шелк-сырец</v>
          </cell>
          <cell r="C47">
            <v>3</v>
          </cell>
        </row>
        <row r="48">
          <cell r="A48">
            <v>621</v>
          </cell>
          <cell r="B48" t="str">
            <v>Волокна всякие</v>
          </cell>
          <cell r="C48">
            <v>3</v>
          </cell>
        </row>
        <row r="49">
          <cell r="A49">
            <v>611</v>
          </cell>
          <cell r="B49" t="str">
            <v>Волокно хлопковое</v>
          </cell>
          <cell r="C49">
            <v>3</v>
          </cell>
        </row>
        <row r="50">
          <cell r="A50">
            <v>602</v>
          </cell>
          <cell r="B50" t="str">
            <v>Вода и лед обыкновенные</v>
          </cell>
          <cell r="C50">
            <v>3</v>
          </cell>
        </row>
        <row r="51">
          <cell r="A51">
            <v>595</v>
          </cell>
          <cell r="B51" t="str">
            <v>Напитки безалкогольные и мин.вода</v>
          </cell>
          <cell r="C51">
            <v>3</v>
          </cell>
        </row>
        <row r="52">
          <cell r="A52">
            <v>594</v>
          </cell>
          <cell r="B52" t="str">
            <v>Спирт</v>
          </cell>
          <cell r="C52">
            <v>3</v>
          </cell>
        </row>
        <row r="53">
          <cell r="A53">
            <v>593</v>
          </cell>
          <cell r="B53" t="str">
            <v>Водка</v>
          </cell>
          <cell r="C53">
            <v>3</v>
          </cell>
        </row>
        <row r="54">
          <cell r="A54">
            <v>592</v>
          </cell>
          <cell r="B54" t="str">
            <v>Пиво</v>
          </cell>
          <cell r="C54">
            <v>3</v>
          </cell>
        </row>
        <row r="55">
          <cell r="A55">
            <v>591</v>
          </cell>
          <cell r="B55" t="str">
            <v>Вино всякое</v>
          </cell>
          <cell r="C55">
            <v>3</v>
          </cell>
        </row>
        <row r="56">
          <cell r="A56">
            <v>584</v>
          </cell>
          <cell r="B56" t="str">
            <v>Соки</v>
          </cell>
          <cell r="C56">
            <v>2</v>
          </cell>
        </row>
        <row r="57">
          <cell r="A57">
            <v>583</v>
          </cell>
          <cell r="B57" t="str">
            <v>Овощи, картофель и грибы сушенные</v>
          </cell>
          <cell r="C57">
            <v>2</v>
          </cell>
        </row>
        <row r="58">
          <cell r="A58">
            <v>582</v>
          </cell>
          <cell r="B58" t="str">
            <v>Фрукты и ягоды сушенные</v>
          </cell>
          <cell r="C58">
            <v>2</v>
          </cell>
        </row>
        <row r="59">
          <cell r="A59">
            <v>581</v>
          </cell>
          <cell r="B59" t="str">
            <v>Консервы всякие фруктово-ягодные и грибы</v>
          </cell>
          <cell r="C59">
            <v>2</v>
          </cell>
        </row>
        <row r="60">
          <cell r="A60">
            <v>574</v>
          </cell>
          <cell r="B60" t="str">
            <v>Гракс (остатки жиротопления)</v>
          </cell>
          <cell r="C60">
            <v>2</v>
          </cell>
        </row>
        <row r="61">
          <cell r="A61">
            <v>572</v>
          </cell>
          <cell r="B61" t="str">
            <v>Морепродукты свежые и охлажденные</v>
          </cell>
          <cell r="C61">
            <v>2</v>
          </cell>
        </row>
        <row r="62">
          <cell r="A62">
            <v>564</v>
          </cell>
          <cell r="B62" t="str">
            <v>Жиры и сало животных и птиц</v>
          </cell>
          <cell r="C62">
            <v>2</v>
          </cell>
        </row>
        <row r="63">
          <cell r="A63">
            <v>563</v>
          </cell>
          <cell r="B63" t="str">
            <v>Жиры и сало животных и птиц</v>
          </cell>
          <cell r="C63">
            <v>2</v>
          </cell>
        </row>
        <row r="64">
          <cell r="A64">
            <v>562</v>
          </cell>
          <cell r="B64" t="str">
            <v>Изделия колбасные и копченности</v>
          </cell>
          <cell r="C64">
            <v>2</v>
          </cell>
        </row>
        <row r="65">
          <cell r="A65">
            <v>561</v>
          </cell>
          <cell r="B65" t="str">
            <v>Мясо и субпродукты</v>
          </cell>
          <cell r="C65">
            <v>2</v>
          </cell>
        </row>
        <row r="66">
          <cell r="A66">
            <v>556</v>
          </cell>
          <cell r="B66" t="str">
            <v>Масло растительное</v>
          </cell>
          <cell r="C66">
            <v>2</v>
          </cell>
        </row>
        <row r="67">
          <cell r="A67">
            <v>555</v>
          </cell>
          <cell r="B67" t="str">
            <v>Яйца</v>
          </cell>
          <cell r="C67">
            <v>2</v>
          </cell>
        </row>
        <row r="68">
          <cell r="A68">
            <v>554</v>
          </cell>
          <cell r="B68" t="str">
            <v>Продукция маргариновая и саломас</v>
          </cell>
          <cell r="C68">
            <v>2</v>
          </cell>
        </row>
        <row r="69">
          <cell r="A69">
            <v>553</v>
          </cell>
          <cell r="B69" t="str">
            <v>Масло животное, сыр</v>
          </cell>
          <cell r="C69">
            <v>2</v>
          </cell>
        </row>
        <row r="70">
          <cell r="A70">
            <v>552</v>
          </cell>
          <cell r="B70" t="str">
            <v>Молочные продукты</v>
          </cell>
          <cell r="C70">
            <v>2</v>
          </cell>
        </row>
        <row r="71">
          <cell r="A71">
            <v>551</v>
          </cell>
          <cell r="B71" t="str">
            <v>Молоко</v>
          </cell>
          <cell r="C71">
            <v>2</v>
          </cell>
        </row>
        <row r="72">
          <cell r="A72">
            <v>542</v>
          </cell>
          <cell r="B72" t="str">
            <v>Жмыхи, шроты, мука кормовая</v>
          </cell>
          <cell r="C72">
            <v>2</v>
          </cell>
        </row>
        <row r="73">
          <cell r="A73">
            <v>541</v>
          </cell>
          <cell r="B73" t="str">
            <v>Комбикорма</v>
          </cell>
          <cell r="C73">
            <v>2</v>
          </cell>
        </row>
        <row r="74">
          <cell r="A74">
            <v>531</v>
          </cell>
          <cell r="B74" t="str">
            <v>Соль поваренная</v>
          </cell>
          <cell r="C74">
            <v>2</v>
          </cell>
        </row>
        <row r="75">
          <cell r="A75">
            <v>521</v>
          </cell>
          <cell r="B75" t="str">
            <v>Сахар</v>
          </cell>
          <cell r="C75">
            <v>2</v>
          </cell>
        </row>
        <row r="76">
          <cell r="A76">
            <v>517</v>
          </cell>
          <cell r="B76" t="str">
            <v>Изделия табачно-махорочные</v>
          </cell>
          <cell r="C76">
            <v>3</v>
          </cell>
        </row>
        <row r="77">
          <cell r="A77">
            <v>516</v>
          </cell>
          <cell r="B77" t="str">
            <v>Концентраты пищевые,пряности</v>
          </cell>
          <cell r="C77">
            <v>2</v>
          </cell>
        </row>
        <row r="78">
          <cell r="A78">
            <v>515</v>
          </cell>
          <cell r="B78" t="str">
            <v>Продукция крахмоло-паточной промышл.</v>
          </cell>
          <cell r="C78">
            <v>3</v>
          </cell>
        </row>
        <row r="79">
          <cell r="A79">
            <v>514</v>
          </cell>
          <cell r="B79" t="str">
            <v>Изделия кондитерские сахаристые, мед</v>
          </cell>
          <cell r="C79">
            <v>2</v>
          </cell>
        </row>
        <row r="80">
          <cell r="A80">
            <v>513</v>
          </cell>
          <cell r="B80" t="str">
            <v>Изделия кондитерские мучные</v>
          </cell>
          <cell r="C80">
            <v>2</v>
          </cell>
        </row>
        <row r="81">
          <cell r="A81">
            <v>512</v>
          </cell>
          <cell r="B81" t="str">
            <v>Изделия макаронные</v>
          </cell>
          <cell r="C81">
            <v>2</v>
          </cell>
        </row>
        <row r="82">
          <cell r="A82">
            <v>511</v>
          </cell>
          <cell r="B82" t="str">
            <v>Хлеб и изделия хлебобулочные</v>
          </cell>
          <cell r="C82">
            <v>2</v>
          </cell>
        </row>
        <row r="83">
          <cell r="A83">
            <v>505</v>
          </cell>
          <cell r="B83" t="str">
            <v>Отруби и отходы мукомольного произв.</v>
          </cell>
          <cell r="C83">
            <v>2</v>
          </cell>
        </row>
        <row r="84">
          <cell r="A84">
            <v>504</v>
          </cell>
          <cell r="B84" t="str">
            <v>Прочие продукты перемола</v>
          </cell>
          <cell r="C84">
            <v>2</v>
          </cell>
        </row>
        <row r="85">
          <cell r="A85">
            <v>503</v>
          </cell>
          <cell r="B85" t="str">
            <v>Крупа</v>
          </cell>
          <cell r="C85">
            <v>2</v>
          </cell>
        </row>
        <row r="86">
          <cell r="A86">
            <v>502</v>
          </cell>
          <cell r="B86" t="str">
            <v>Мука ржаная</v>
          </cell>
          <cell r="C86">
            <v>2</v>
          </cell>
        </row>
        <row r="87">
          <cell r="A87">
            <v>501</v>
          </cell>
          <cell r="B87" t="str">
            <v>Мука пшеничная</v>
          </cell>
          <cell r="C87">
            <v>2</v>
          </cell>
        </row>
        <row r="88">
          <cell r="A88">
            <v>489</v>
          </cell>
          <cell r="B88" t="str">
            <v>Газы, кроме энергетических не поименнов.</v>
          </cell>
          <cell r="C88">
            <v>3</v>
          </cell>
        </row>
        <row r="89">
          <cell r="A89">
            <v>488</v>
          </cell>
          <cell r="B89" t="str">
            <v>Газы, кроме энергетических</v>
          </cell>
          <cell r="C89">
            <v>3</v>
          </cell>
        </row>
        <row r="90">
          <cell r="A90">
            <v>487</v>
          </cell>
          <cell r="B90" t="str">
            <v>Металлы щелочные, щелочноземельные</v>
          </cell>
          <cell r="C90">
            <v>3</v>
          </cell>
        </row>
        <row r="91">
          <cell r="A91">
            <v>486</v>
          </cell>
          <cell r="B91" t="str">
            <v>Сорбенты и катализаторы, коагулянты</v>
          </cell>
          <cell r="C91">
            <v>3</v>
          </cell>
        </row>
        <row r="92">
          <cell r="A92">
            <v>485</v>
          </cell>
          <cell r="B92" t="str">
            <v>Соли безкислородных кислот</v>
          </cell>
          <cell r="C92">
            <v>3</v>
          </cell>
        </row>
        <row r="93">
          <cell r="A93">
            <v>484</v>
          </cell>
          <cell r="B93" t="str">
            <v>Соли кислородных кислот</v>
          </cell>
          <cell r="C93">
            <v>3</v>
          </cell>
        </row>
        <row r="94">
          <cell r="A94">
            <v>483</v>
          </cell>
          <cell r="B94" t="str">
            <v>Соли кислородных кислот</v>
          </cell>
          <cell r="C94">
            <v>3</v>
          </cell>
        </row>
        <row r="95">
          <cell r="A95">
            <v>482</v>
          </cell>
          <cell r="B95" t="str">
            <v>Основания и содопродукты</v>
          </cell>
          <cell r="C95">
            <v>2</v>
          </cell>
        </row>
        <row r="96">
          <cell r="A96">
            <v>481</v>
          </cell>
          <cell r="B96" t="str">
            <v>Кислоты,оксиды,пероксиды и ангедриды</v>
          </cell>
          <cell r="C96">
            <v>3</v>
          </cell>
        </row>
        <row r="97">
          <cell r="A97">
            <v>475</v>
          </cell>
          <cell r="B97" t="str">
            <v>Прочая продукция коксохимич.промышл.</v>
          </cell>
          <cell r="C97">
            <v>3</v>
          </cell>
        </row>
        <row r="98">
          <cell r="A98">
            <v>474</v>
          </cell>
          <cell r="B98" t="str">
            <v>Уголь древестный</v>
          </cell>
          <cell r="C98">
            <v>3</v>
          </cell>
        </row>
        <row r="99">
          <cell r="A99">
            <v>473</v>
          </cell>
          <cell r="B99" t="str">
            <v>Электроды графитированные и угольные</v>
          </cell>
          <cell r="C99">
            <v>3</v>
          </cell>
        </row>
        <row r="100">
          <cell r="A100">
            <v>472</v>
          </cell>
          <cell r="B100" t="str">
            <v>Масла, кроме нефтеных</v>
          </cell>
          <cell r="C100">
            <v>3</v>
          </cell>
        </row>
        <row r="101">
          <cell r="A101">
            <v>471</v>
          </cell>
          <cell r="B101" t="str">
            <v>Смолы, кроме синтетических и природных</v>
          </cell>
          <cell r="C101">
            <v>3</v>
          </cell>
        </row>
        <row r="102">
          <cell r="A102">
            <v>467</v>
          </cell>
          <cell r="B102" t="str">
            <v>Продукты промежуточные для красителей</v>
          </cell>
          <cell r="C102">
            <v>3</v>
          </cell>
        </row>
        <row r="103">
          <cell r="A103">
            <v>466</v>
          </cell>
          <cell r="B103" t="str">
            <v>Материалы лакокрасочные</v>
          </cell>
          <cell r="C103">
            <v>3</v>
          </cell>
        </row>
        <row r="104">
          <cell r="A104">
            <v>465</v>
          </cell>
          <cell r="B104" t="str">
            <v>Смола природные</v>
          </cell>
          <cell r="C104">
            <v>3</v>
          </cell>
        </row>
        <row r="105">
          <cell r="A105">
            <v>464</v>
          </cell>
          <cell r="B105" t="str">
            <v>Клей</v>
          </cell>
          <cell r="C105">
            <v>3</v>
          </cell>
        </row>
        <row r="106">
          <cell r="A106">
            <v>463</v>
          </cell>
          <cell r="B106" t="str">
            <v>Волокна искуственные</v>
          </cell>
          <cell r="C106">
            <v>3</v>
          </cell>
        </row>
        <row r="107">
          <cell r="A107">
            <v>462</v>
          </cell>
          <cell r="B107" t="str">
            <v>Изделия из смолы синтетич. и пластич.</v>
          </cell>
          <cell r="C107">
            <v>3</v>
          </cell>
        </row>
        <row r="108">
          <cell r="A108">
            <v>461</v>
          </cell>
          <cell r="B108" t="str">
            <v>Смолы синтетические и пластические</v>
          </cell>
          <cell r="C108">
            <v>3</v>
          </cell>
        </row>
        <row r="109">
          <cell r="A109">
            <v>454</v>
          </cell>
          <cell r="B109" t="str">
            <v>Углерод технический (сажа)</v>
          </cell>
          <cell r="C109">
            <v>3</v>
          </cell>
        </row>
        <row r="110">
          <cell r="A110">
            <v>453</v>
          </cell>
          <cell r="B110" t="str">
            <v>Изделия резино-техн.восстановленные</v>
          </cell>
          <cell r="C110">
            <v>3</v>
          </cell>
        </row>
        <row r="111">
          <cell r="A111">
            <v>452</v>
          </cell>
          <cell r="B111" t="str">
            <v>Изделия резино-техн. и эбонитовые</v>
          </cell>
          <cell r="C111">
            <v>3</v>
          </cell>
        </row>
        <row r="112">
          <cell r="A112">
            <v>451</v>
          </cell>
          <cell r="B112" t="str">
            <v>Каучуки, резина, сажа</v>
          </cell>
          <cell r="C112">
            <v>2</v>
          </cell>
        </row>
        <row r="113">
          <cell r="A113">
            <v>443</v>
          </cell>
          <cell r="B113" t="str">
            <v>Мыло</v>
          </cell>
          <cell r="C113">
            <v>2</v>
          </cell>
        </row>
        <row r="114">
          <cell r="A114">
            <v>442</v>
          </cell>
          <cell r="B114" t="str">
            <v>Продукция парфюмерная</v>
          </cell>
          <cell r="C114">
            <v>3</v>
          </cell>
        </row>
        <row r="115">
          <cell r="A115">
            <v>441</v>
          </cell>
          <cell r="B115" t="str">
            <v>Медикаменты,фармпроизводства</v>
          </cell>
          <cell r="C115">
            <v>3</v>
          </cell>
        </row>
        <row r="116">
          <cell r="A116">
            <v>436</v>
          </cell>
          <cell r="B116" t="str">
            <v>Удобрения минеральные прочие</v>
          </cell>
          <cell r="C116">
            <v>2</v>
          </cell>
        </row>
        <row r="117">
          <cell r="A117">
            <v>435</v>
          </cell>
          <cell r="B117" t="str">
            <v>Удобрения фосфорные</v>
          </cell>
          <cell r="C117">
            <v>2</v>
          </cell>
        </row>
        <row r="118">
          <cell r="A118">
            <v>434</v>
          </cell>
          <cell r="B118" t="str">
            <v>Удобрения калийные</v>
          </cell>
          <cell r="C118">
            <v>2</v>
          </cell>
        </row>
        <row r="119">
          <cell r="A119">
            <v>433</v>
          </cell>
          <cell r="B119" t="str">
            <v>Удобрения азотные</v>
          </cell>
          <cell r="C119">
            <v>2</v>
          </cell>
        </row>
        <row r="120">
          <cell r="A120">
            <v>432</v>
          </cell>
          <cell r="B120" t="str">
            <v>Аммиак водный</v>
          </cell>
          <cell r="C120">
            <v>2</v>
          </cell>
        </row>
        <row r="121">
          <cell r="A121">
            <v>431</v>
          </cell>
          <cell r="B121" t="str">
            <v>Сырье для произв. Удобрений</v>
          </cell>
          <cell r="C121">
            <v>1</v>
          </cell>
        </row>
        <row r="122">
          <cell r="A122">
            <v>423</v>
          </cell>
          <cell r="B122" t="str">
            <v>Краны на ж.д. ходу</v>
          </cell>
          <cell r="C122">
            <v>2</v>
          </cell>
        </row>
        <row r="123">
          <cell r="A123">
            <v>422</v>
          </cell>
          <cell r="B123" t="str">
            <v>Локомотивы</v>
          </cell>
          <cell r="C123">
            <v>2</v>
          </cell>
        </row>
        <row r="124">
          <cell r="A124">
            <v>421</v>
          </cell>
          <cell r="B124" t="str">
            <v>Вагоны всякие</v>
          </cell>
          <cell r="C124">
            <v>2</v>
          </cell>
        </row>
        <row r="125">
          <cell r="A125">
            <v>418</v>
          </cell>
          <cell r="B125" t="str">
            <v>Посуда алюминивая</v>
          </cell>
          <cell r="C125">
            <v>3</v>
          </cell>
        </row>
        <row r="126">
          <cell r="A126">
            <v>417</v>
          </cell>
          <cell r="B126" t="str">
            <v>Изделия кабельные</v>
          </cell>
          <cell r="C126">
            <v>3</v>
          </cell>
        </row>
        <row r="127">
          <cell r="A127">
            <v>416</v>
          </cell>
          <cell r="B127" t="str">
            <v>Изделия из цветных металлов произ\назн.</v>
          </cell>
          <cell r="C127">
            <v>3</v>
          </cell>
        </row>
        <row r="128">
          <cell r="A128">
            <v>415</v>
          </cell>
          <cell r="B128" t="str">
            <v>Прочие изделия металлический</v>
          </cell>
          <cell r="C128">
            <v>3</v>
          </cell>
        </row>
        <row r="129">
          <cell r="A129">
            <v>414</v>
          </cell>
          <cell r="B129" t="str">
            <v>Части ж.д. подв. Состава и пути</v>
          </cell>
          <cell r="C129">
            <v>3</v>
          </cell>
        </row>
        <row r="130">
          <cell r="A130">
            <v>413</v>
          </cell>
          <cell r="B130" t="str">
            <v>Мебель металлическая</v>
          </cell>
          <cell r="C130">
            <v>3</v>
          </cell>
        </row>
        <row r="131">
          <cell r="A131">
            <v>412</v>
          </cell>
          <cell r="B131" t="str">
            <v>Емкости и тара металлические</v>
          </cell>
          <cell r="C131">
            <v>3</v>
          </cell>
        </row>
        <row r="132">
          <cell r="A132">
            <v>411</v>
          </cell>
          <cell r="B132" t="str">
            <v>Изделия из черных металлов произ\назн.</v>
          </cell>
          <cell r="C132">
            <v>3</v>
          </cell>
        </row>
        <row r="133">
          <cell r="A133">
            <v>405</v>
          </cell>
          <cell r="B133" t="str">
            <v>Весы всякие, кроме аналитических</v>
          </cell>
          <cell r="C133">
            <v>3</v>
          </cell>
        </row>
        <row r="134">
          <cell r="A134">
            <v>404</v>
          </cell>
          <cell r="B134" t="str">
            <v>Машины и приборы электробытовые</v>
          </cell>
          <cell r="C134">
            <v>3</v>
          </cell>
        </row>
        <row r="135">
          <cell r="A135">
            <v>403</v>
          </cell>
          <cell r="B135" t="str">
            <v>Лампы накаливания и фанари</v>
          </cell>
          <cell r="C135">
            <v>3</v>
          </cell>
        </row>
        <row r="136">
          <cell r="A136">
            <v>402</v>
          </cell>
          <cell r="B136" t="str">
            <v>Продукция радиопромышленности</v>
          </cell>
          <cell r="C136">
            <v>3</v>
          </cell>
        </row>
        <row r="137">
          <cell r="A137">
            <v>401</v>
          </cell>
          <cell r="B137" t="str">
            <v>Аппараты и приборы, кроме электробыт.</v>
          </cell>
          <cell r="C137">
            <v>3</v>
          </cell>
        </row>
        <row r="138">
          <cell r="A138">
            <v>391</v>
          </cell>
          <cell r="B138" t="str">
            <v>Средства транспортирования и части</v>
          </cell>
          <cell r="C138">
            <v>3</v>
          </cell>
        </row>
        <row r="139">
          <cell r="A139">
            <v>381</v>
          </cell>
          <cell r="B139" t="str">
            <v>Автомобили и их части</v>
          </cell>
          <cell r="C139">
            <v>3</v>
          </cell>
        </row>
        <row r="140">
          <cell r="A140">
            <v>371</v>
          </cell>
          <cell r="B140" t="str">
            <v>Конструкции металлические</v>
          </cell>
          <cell r="C140">
            <v>3</v>
          </cell>
        </row>
        <row r="141">
          <cell r="A141">
            <v>362</v>
          </cell>
          <cell r="B141" t="str">
            <v>Тракторы и их части</v>
          </cell>
          <cell r="C141">
            <v>2</v>
          </cell>
        </row>
        <row r="142">
          <cell r="A142">
            <v>361</v>
          </cell>
          <cell r="B142" t="str">
            <v>Машины и их части, сельхоз.</v>
          </cell>
          <cell r="C142">
            <v>2</v>
          </cell>
        </row>
        <row r="143">
          <cell r="A143">
            <v>351</v>
          </cell>
          <cell r="B143" t="str">
            <v>Машины и их части, кроме сельхоз.</v>
          </cell>
          <cell r="C143">
            <v>3</v>
          </cell>
        </row>
        <row r="144">
          <cell r="A144">
            <v>341</v>
          </cell>
          <cell r="B144" t="str">
            <v>Шлаки металлургические для переплавки</v>
          </cell>
          <cell r="C144">
            <v>1</v>
          </cell>
        </row>
        <row r="145">
          <cell r="A145">
            <v>341</v>
          </cell>
          <cell r="B145" t="str">
            <v>Шлаки металлургические для переплавки</v>
          </cell>
          <cell r="C145">
            <v>2</v>
          </cell>
        </row>
        <row r="146">
          <cell r="A146">
            <v>333</v>
          </cell>
          <cell r="B146" t="str">
            <v>Лом и отходы цветных металлов</v>
          </cell>
          <cell r="C146">
            <v>3</v>
          </cell>
        </row>
        <row r="147">
          <cell r="A147">
            <v>332</v>
          </cell>
          <cell r="B147" t="str">
            <v>Прокат цветных металлов</v>
          </cell>
          <cell r="C147">
            <v>3</v>
          </cell>
        </row>
        <row r="148">
          <cell r="A148">
            <v>331</v>
          </cell>
          <cell r="B148" t="str">
            <v>Металлы цветные и их сплавы</v>
          </cell>
          <cell r="C148">
            <v>3</v>
          </cell>
        </row>
        <row r="149">
          <cell r="A149">
            <v>324</v>
          </cell>
          <cell r="B149" t="str">
            <v>Прочие виды проката черных металлов</v>
          </cell>
          <cell r="C149">
            <v>3</v>
          </cell>
        </row>
        <row r="150">
          <cell r="A150">
            <v>323</v>
          </cell>
          <cell r="B150" t="str">
            <v>Труды из черных металлов</v>
          </cell>
          <cell r="C150">
            <v>3</v>
          </cell>
        </row>
        <row r="151">
          <cell r="A151">
            <v>322</v>
          </cell>
          <cell r="B151" t="str">
            <v>Балки и швеллеры</v>
          </cell>
          <cell r="C151">
            <v>3</v>
          </cell>
        </row>
        <row r="152">
          <cell r="A152">
            <v>321</v>
          </cell>
          <cell r="B152" t="str">
            <v>Рельсы</v>
          </cell>
          <cell r="C152">
            <v>3</v>
          </cell>
        </row>
        <row r="153">
          <cell r="A153">
            <v>316</v>
          </cell>
          <cell r="B153" t="str">
            <v>Лом черных металлов</v>
          </cell>
          <cell r="C153">
            <v>3</v>
          </cell>
        </row>
        <row r="154">
          <cell r="A154">
            <v>315</v>
          </cell>
          <cell r="B154" t="str">
            <v>Прочие черные металлы</v>
          </cell>
          <cell r="C154">
            <v>3</v>
          </cell>
        </row>
        <row r="155">
          <cell r="A155">
            <v>314</v>
          </cell>
          <cell r="B155" t="str">
            <v>Заготовки стальные</v>
          </cell>
          <cell r="C155">
            <v>3</v>
          </cell>
        </row>
        <row r="156">
          <cell r="A156">
            <v>313</v>
          </cell>
          <cell r="B156" t="str">
            <v>Ферросплавы</v>
          </cell>
          <cell r="C156">
            <v>3</v>
          </cell>
        </row>
        <row r="157">
          <cell r="A157">
            <v>312</v>
          </cell>
          <cell r="B157" t="str">
            <v>Сталь в слитках</v>
          </cell>
          <cell r="C157">
            <v>3</v>
          </cell>
        </row>
        <row r="158">
          <cell r="A158">
            <v>311</v>
          </cell>
          <cell r="B158" t="str">
            <v>Чугун</v>
          </cell>
          <cell r="C158">
            <v>2</v>
          </cell>
        </row>
        <row r="159">
          <cell r="A159">
            <v>304</v>
          </cell>
          <cell r="B159" t="str">
            <v>Асбест и слюда</v>
          </cell>
          <cell r="C159">
            <v>1</v>
          </cell>
        </row>
        <row r="160">
          <cell r="A160">
            <v>303</v>
          </cell>
          <cell r="B160" t="str">
            <v>Материалы огнеупорные</v>
          </cell>
          <cell r="C160">
            <v>2</v>
          </cell>
        </row>
        <row r="161">
          <cell r="A161">
            <v>302</v>
          </cell>
          <cell r="B161" t="str">
            <v>Кирпич огнеупорный</v>
          </cell>
          <cell r="C161">
            <v>2</v>
          </cell>
        </row>
        <row r="162">
          <cell r="A162">
            <v>301</v>
          </cell>
          <cell r="B162" t="str">
            <v>Сырье огнеупорное</v>
          </cell>
          <cell r="C162">
            <v>1</v>
          </cell>
        </row>
        <row r="163">
          <cell r="A163">
            <v>292</v>
          </cell>
          <cell r="B163" t="str">
            <v>Гипс,известь,мел для флюсования</v>
          </cell>
          <cell r="C163">
            <v>1</v>
          </cell>
        </row>
        <row r="164">
          <cell r="A164">
            <v>291</v>
          </cell>
          <cell r="B164" t="str">
            <v>Флюсы, (известняк и доломиты)</v>
          </cell>
          <cell r="C164">
            <v>1</v>
          </cell>
        </row>
        <row r="165">
          <cell r="A165">
            <v>281</v>
          </cell>
          <cell r="B165" t="str">
            <v>Цемент</v>
          </cell>
          <cell r="C165">
            <v>1</v>
          </cell>
        </row>
        <row r="166">
          <cell r="A166">
            <v>271</v>
          </cell>
          <cell r="B166" t="str">
            <v>Шлаки гранулированные</v>
          </cell>
          <cell r="C166">
            <v>1</v>
          </cell>
        </row>
        <row r="167">
          <cell r="A167">
            <v>268</v>
          </cell>
          <cell r="B167" t="str">
            <v>Изделия санитарные керамические</v>
          </cell>
          <cell r="C167">
            <v>3</v>
          </cell>
        </row>
        <row r="168">
          <cell r="A168">
            <v>267</v>
          </cell>
          <cell r="B168" t="str">
            <v>Стекло техническое и строительное</v>
          </cell>
          <cell r="C168">
            <v>3</v>
          </cell>
        </row>
        <row r="169">
          <cell r="A169">
            <v>266</v>
          </cell>
          <cell r="B169" t="str">
            <v>Материалы и инструменты абазивные</v>
          </cell>
          <cell r="C169">
            <v>3</v>
          </cell>
        </row>
        <row r="170">
          <cell r="A170">
            <v>265</v>
          </cell>
          <cell r="B170" t="str">
            <v>Трубы керамические</v>
          </cell>
          <cell r="C170">
            <v>1</v>
          </cell>
        </row>
        <row r="171">
          <cell r="A171">
            <v>264</v>
          </cell>
          <cell r="B171" t="str">
            <v>Прочие материалы минирально-строит.</v>
          </cell>
          <cell r="C171">
            <v>1</v>
          </cell>
        </row>
        <row r="172">
          <cell r="A172">
            <v>263</v>
          </cell>
          <cell r="B172" t="str">
            <v>Материалы асфальтовые строительные</v>
          </cell>
          <cell r="C172">
            <v>3</v>
          </cell>
        </row>
        <row r="173">
          <cell r="A173">
            <v>262</v>
          </cell>
          <cell r="B173" t="str">
            <v>Изделия асбестовые технические</v>
          </cell>
          <cell r="C173">
            <v>3</v>
          </cell>
        </row>
        <row r="174">
          <cell r="A174">
            <v>261</v>
          </cell>
          <cell r="B174" t="str">
            <v>Материалы тепло- и звукоизоляционные</v>
          </cell>
          <cell r="C174">
            <v>3</v>
          </cell>
        </row>
        <row r="175">
          <cell r="A175">
            <v>256</v>
          </cell>
          <cell r="B175" t="str">
            <v>Дома сборно-разборные</v>
          </cell>
          <cell r="C175">
            <v>3</v>
          </cell>
        </row>
        <row r="176">
          <cell r="A176">
            <v>255</v>
          </cell>
          <cell r="B176" t="str">
            <v>Черепича и шифер</v>
          </cell>
          <cell r="C176">
            <v>3</v>
          </cell>
        </row>
        <row r="177">
          <cell r="A177">
            <v>254</v>
          </cell>
          <cell r="B177" t="str">
            <v>Конструкции железобетонные</v>
          </cell>
          <cell r="C177">
            <v>2</v>
          </cell>
        </row>
        <row r="178">
          <cell r="A178">
            <v>253</v>
          </cell>
          <cell r="B178" t="str">
            <v>Кирпич строительный</v>
          </cell>
          <cell r="C178">
            <v>1</v>
          </cell>
        </row>
        <row r="179">
          <cell r="A179">
            <v>252</v>
          </cell>
          <cell r="B179" t="str">
            <v>Материалы отделочные</v>
          </cell>
          <cell r="C179">
            <v>3</v>
          </cell>
        </row>
        <row r="180">
          <cell r="A180">
            <v>251</v>
          </cell>
          <cell r="B180" t="str">
            <v>Материалы стеновые</v>
          </cell>
          <cell r="C180">
            <v>2</v>
          </cell>
        </row>
        <row r="181">
          <cell r="A181">
            <v>246</v>
          </cell>
          <cell r="B181" t="str">
            <v>Силикат натрия</v>
          </cell>
          <cell r="C181">
            <v>1</v>
          </cell>
        </row>
        <row r="182">
          <cell r="A182">
            <v>245</v>
          </cell>
          <cell r="B182" t="str">
            <v>Клинкер цементный</v>
          </cell>
          <cell r="C182">
            <v>1</v>
          </cell>
        </row>
        <row r="183">
          <cell r="A183">
            <v>244</v>
          </cell>
          <cell r="B183" t="str">
            <v>Пемза</v>
          </cell>
          <cell r="C183">
            <v>2</v>
          </cell>
        </row>
        <row r="184">
          <cell r="A184">
            <v>243</v>
          </cell>
          <cell r="B184" t="str">
            <v>Материалы абразивные</v>
          </cell>
          <cell r="C184">
            <v>1</v>
          </cell>
        </row>
        <row r="185">
          <cell r="A185">
            <v>242</v>
          </cell>
          <cell r="B185" t="str">
            <v>Руды неметаллические,кроме серных</v>
          </cell>
          <cell r="C185">
            <v>1</v>
          </cell>
        </row>
        <row r="186">
          <cell r="A186">
            <v>241</v>
          </cell>
          <cell r="B186" t="str">
            <v>Земля, песок, глина сырье промышл.</v>
          </cell>
          <cell r="C186">
            <v>1</v>
          </cell>
        </row>
        <row r="187">
          <cell r="A187">
            <v>236</v>
          </cell>
          <cell r="B187" t="str">
            <v>Балласт для железных дорог</v>
          </cell>
          <cell r="C187">
            <v>1</v>
          </cell>
        </row>
        <row r="188">
          <cell r="A188">
            <v>235</v>
          </cell>
          <cell r="B188" t="str">
            <v>Зола, шлаки негранулированные</v>
          </cell>
          <cell r="C188">
            <v>1</v>
          </cell>
        </row>
        <row r="189">
          <cell r="A189">
            <v>234</v>
          </cell>
          <cell r="B189" t="str">
            <v>Заполнители пористые</v>
          </cell>
          <cell r="C189">
            <v>1</v>
          </cell>
        </row>
        <row r="190">
          <cell r="A190">
            <v>233</v>
          </cell>
          <cell r="B190" t="str">
            <v>Гипс,известь,мел</v>
          </cell>
          <cell r="C190">
            <v>1</v>
          </cell>
        </row>
        <row r="191">
          <cell r="A191">
            <v>232</v>
          </cell>
          <cell r="B191" t="str">
            <v>Камни природные строительные</v>
          </cell>
          <cell r="C191">
            <v>1</v>
          </cell>
        </row>
        <row r="192">
          <cell r="A192">
            <v>231</v>
          </cell>
          <cell r="B192" t="str">
            <v>Земля, песок, глина строительные</v>
          </cell>
          <cell r="C192">
            <v>1</v>
          </cell>
        </row>
        <row r="193">
          <cell r="A193">
            <v>226</v>
          </cell>
          <cell r="B193" t="str">
            <v>Газы энергетические</v>
          </cell>
          <cell r="C193">
            <v>1</v>
          </cell>
        </row>
        <row r="194">
          <cell r="A194">
            <v>225</v>
          </cell>
          <cell r="B194" t="str">
            <v>Прочие нефтепродукты темные</v>
          </cell>
          <cell r="C194">
            <v>3</v>
          </cell>
        </row>
        <row r="195">
          <cell r="A195">
            <v>224</v>
          </cell>
          <cell r="B195" t="str">
            <v>Озокерит и продукция восковая</v>
          </cell>
          <cell r="C195">
            <v>2</v>
          </cell>
        </row>
        <row r="196">
          <cell r="A196">
            <v>223</v>
          </cell>
          <cell r="B196" t="str">
            <v>Асфальт, битум и гудрон природные</v>
          </cell>
          <cell r="C196">
            <v>2</v>
          </cell>
        </row>
        <row r="197">
          <cell r="A197">
            <v>222</v>
          </cell>
          <cell r="B197" t="str">
            <v>Битум и гудрон</v>
          </cell>
          <cell r="C197">
            <v>2</v>
          </cell>
        </row>
        <row r="198">
          <cell r="A198">
            <v>221</v>
          </cell>
          <cell r="B198" t="str">
            <v>Мазут</v>
          </cell>
          <cell r="C198">
            <v>2</v>
          </cell>
        </row>
        <row r="199">
          <cell r="A199">
            <v>215</v>
          </cell>
          <cell r="B199" t="str">
            <v>Прочие нефтепродукты светлые</v>
          </cell>
          <cell r="C199">
            <v>3</v>
          </cell>
        </row>
        <row r="200">
          <cell r="A200">
            <v>214</v>
          </cell>
          <cell r="B200" t="str">
            <v>Топливо дизельное</v>
          </cell>
          <cell r="C200">
            <v>3</v>
          </cell>
        </row>
        <row r="201">
          <cell r="A201">
            <v>213</v>
          </cell>
          <cell r="B201" t="str">
            <v>Масла и смазки (нефтяные)</v>
          </cell>
          <cell r="C201">
            <v>3</v>
          </cell>
        </row>
        <row r="202">
          <cell r="A202">
            <v>212</v>
          </cell>
          <cell r="B202" t="str">
            <v>Керосин</v>
          </cell>
          <cell r="C202">
            <v>3</v>
          </cell>
        </row>
        <row r="203">
          <cell r="A203">
            <v>211</v>
          </cell>
          <cell r="B203" t="str">
            <v>Бензин</v>
          </cell>
          <cell r="C203">
            <v>3</v>
          </cell>
        </row>
        <row r="204">
          <cell r="A204">
            <v>201</v>
          </cell>
          <cell r="B204" t="str">
            <v>Нефть сырая</v>
          </cell>
          <cell r="C204">
            <v>2</v>
          </cell>
        </row>
        <row r="205">
          <cell r="A205">
            <v>191</v>
          </cell>
          <cell r="B205" t="str">
            <v>Сланцы горючие</v>
          </cell>
          <cell r="C205">
            <v>1</v>
          </cell>
        </row>
        <row r="206">
          <cell r="A206">
            <v>182</v>
          </cell>
          <cell r="B206" t="str">
            <v>Торф для сельского хозяйства</v>
          </cell>
          <cell r="C206">
            <v>1</v>
          </cell>
        </row>
        <row r="207">
          <cell r="A207">
            <v>181</v>
          </cell>
          <cell r="B207" t="str">
            <v>Торф топливный</v>
          </cell>
          <cell r="C207">
            <v>1</v>
          </cell>
        </row>
        <row r="208">
          <cell r="A208">
            <v>171</v>
          </cell>
          <cell r="B208" t="str">
            <v>Кокс</v>
          </cell>
          <cell r="C208">
            <v>1</v>
          </cell>
        </row>
        <row r="209">
          <cell r="A209">
            <v>161</v>
          </cell>
          <cell r="B209" t="str">
            <v xml:space="preserve">Уголь каменный </v>
          </cell>
          <cell r="C209">
            <v>1</v>
          </cell>
        </row>
        <row r="210">
          <cell r="A210">
            <v>153</v>
          </cell>
          <cell r="B210" t="str">
            <v>Сырье серное, кроме серного колчедана</v>
          </cell>
          <cell r="C210">
            <v>1</v>
          </cell>
        </row>
        <row r="211">
          <cell r="A211">
            <v>152</v>
          </cell>
          <cell r="B211" t="str">
            <v xml:space="preserve">Колчедан серный </v>
          </cell>
          <cell r="C211">
            <v>1</v>
          </cell>
        </row>
        <row r="212">
          <cell r="A212">
            <v>151</v>
          </cell>
          <cell r="B212" t="str">
            <v>Руды и концентраты цветных металлов</v>
          </cell>
          <cell r="C212">
            <v>1</v>
          </cell>
        </row>
        <row r="213">
          <cell r="A213">
            <v>142</v>
          </cell>
          <cell r="B213" t="str">
            <v>Руды и концентраты марганцевые</v>
          </cell>
          <cell r="C213">
            <v>1</v>
          </cell>
        </row>
        <row r="214">
          <cell r="A214">
            <v>141</v>
          </cell>
          <cell r="B214" t="str">
            <v>Руды и концентраты железные</v>
          </cell>
          <cell r="C214">
            <v>1</v>
          </cell>
        </row>
        <row r="215">
          <cell r="A215">
            <v>133</v>
          </cell>
          <cell r="B215" t="str">
            <v>Изделия из бумаги и картона</v>
          </cell>
          <cell r="C215">
            <v>3</v>
          </cell>
        </row>
        <row r="216">
          <cell r="A216">
            <v>132</v>
          </cell>
          <cell r="B216" t="str">
            <v>Бумага и картон</v>
          </cell>
          <cell r="C216">
            <v>3</v>
          </cell>
        </row>
        <row r="217">
          <cell r="A217">
            <v>131</v>
          </cell>
          <cell r="B217" t="str">
            <v>Целлюлоза и масса древестная</v>
          </cell>
          <cell r="C217">
            <v>3</v>
          </cell>
        </row>
        <row r="218">
          <cell r="A218">
            <v>127</v>
          </cell>
          <cell r="B218" t="str">
            <v>Мебель</v>
          </cell>
          <cell r="C218">
            <v>3</v>
          </cell>
        </row>
        <row r="219">
          <cell r="A219">
            <v>126</v>
          </cell>
          <cell r="B219" t="str">
            <v>Спички</v>
          </cell>
          <cell r="C219">
            <v>2</v>
          </cell>
        </row>
        <row r="220">
          <cell r="A220">
            <v>125</v>
          </cell>
          <cell r="B220" t="str">
            <v>Изделия деревянные, кроме мебели</v>
          </cell>
          <cell r="C220">
            <v>3</v>
          </cell>
        </row>
        <row r="221">
          <cell r="A221">
            <v>124</v>
          </cell>
          <cell r="B221" t="str">
            <v xml:space="preserve">Тара деревянная </v>
          </cell>
          <cell r="C221">
            <v>3</v>
          </cell>
        </row>
        <row r="222">
          <cell r="A222">
            <v>123</v>
          </cell>
          <cell r="B222" t="str">
            <v>Тара деревянная новая</v>
          </cell>
          <cell r="C222">
            <v>3</v>
          </cell>
        </row>
        <row r="223">
          <cell r="A223">
            <v>122</v>
          </cell>
          <cell r="B223" t="str">
            <v>Плиты древесностружечные и волокн.</v>
          </cell>
          <cell r="C223">
            <v>3</v>
          </cell>
        </row>
        <row r="224">
          <cell r="A224">
            <v>121</v>
          </cell>
          <cell r="B224" t="str">
            <v>Изделия и детали из древесины</v>
          </cell>
          <cell r="C224">
            <v>3</v>
          </cell>
        </row>
        <row r="225">
          <cell r="A225">
            <v>112</v>
          </cell>
          <cell r="B225" t="str">
            <v>Саженцы деревьев и кустарников. Деревья срезанные</v>
          </cell>
          <cell r="C225">
            <v>1</v>
          </cell>
        </row>
        <row r="226">
          <cell r="A226">
            <v>111</v>
          </cell>
          <cell r="B226" t="str">
            <v>Прочая продукция лесной промышл.</v>
          </cell>
          <cell r="C226">
            <v>1</v>
          </cell>
        </row>
        <row r="227">
          <cell r="A227">
            <v>103</v>
          </cell>
          <cell r="B227" t="str">
            <v>Древесина измельченная</v>
          </cell>
          <cell r="C227">
            <v>1</v>
          </cell>
        </row>
        <row r="228">
          <cell r="A228">
            <v>102</v>
          </cell>
          <cell r="B228" t="str">
            <v>Древесина топливная</v>
          </cell>
          <cell r="C228">
            <v>1</v>
          </cell>
        </row>
        <row r="229">
          <cell r="A229">
            <v>101</v>
          </cell>
          <cell r="B229" t="str">
            <v>Дрова</v>
          </cell>
          <cell r="C229">
            <v>1</v>
          </cell>
        </row>
        <row r="230">
          <cell r="A230">
            <v>94</v>
          </cell>
          <cell r="B230" t="str">
            <v>Фанера  и шпон</v>
          </cell>
          <cell r="C230">
            <v>3</v>
          </cell>
        </row>
        <row r="231">
          <cell r="A231">
            <v>93</v>
          </cell>
          <cell r="B231" t="str">
            <v>Продукция шпалопиления ( пропит)</v>
          </cell>
          <cell r="C231">
            <v>3</v>
          </cell>
        </row>
        <row r="232">
          <cell r="A232">
            <v>92</v>
          </cell>
          <cell r="B232" t="str">
            <v>Продукция шпалопиления (не пропит)</v>
          </cell>
          <cell r="C232">
            <v>3</v>
          </cell>
        </row>
        <row r="233">
          <cell r="A233">
            <v>91</v>
          </cell>
          <cell r="B233" t="str">
            <v>Пиломатериалы</v>
          </cell>
          <cell r="C233">
            <v>2</v>
          </cell>
        </row>
        <row r="234">
          <cell r="A234">
            <v>82</v>
          </cell>
          <cell r="B234" t="str">
            <v>Лесоматериалы крепежные</v>
          </cell>
          <cell r="C234">
            <v>1</v>
          </cell>
        </row>
        <row r="235">
          <cell r="A235">
            <v>81</v>
          </cell>
          <cell r="B235" t="str">
            <v>Лесоматериалы круглые</v>
          </cell>
          <cell r="C235">
            <v>1</v>
          </cell>
        </row>
        <row r="236">
          <cell r="A236">
            <v>78</v>
          </cell>
          <cell r="B236" t="str">
            <v>Удобрения органические</v>
          </cell>
          <cell r="C236">
            <v>3</v>
          </cell>
        </row>
        <row r="237">
          <cell r="A237">
            <v>77</v>
          </cell>
          <cell r="B237" t="str">
            <v>Кожи, шкуры и пушнина не выделанная</v>
          </cell>
          <cell r="C237">
            <v>3</v>
          </cell>
        </row>
        <row r="238">
          <cell r="A238">
            <v>76</v>
          </cell>
          <cell r="B238" t="str">
            <v>Рассада овощная, цветочная</v>
          </cell>
          <cell r="C238">
            <v>2</v>
          </cell>
        </row>
        <row r="239">
          <cell r="A239">
            <v>76</v>
          </cell>
          <cell r="B239" t="str">
            <v>Шерсть, волос, пух, перо</v>
          </cell>
          <cell r="C239">
            <v>3</v>
          </cell>
        </row>
        <row r="240">
          <cell r="A240">
            <v>74</v>
          </cell>
          <cell r="B240" t="str">
            <v>Сырье лекарственное растительное</v>
          </cell>
          <cell r="C240">
            <v>2</v>
          </cell>
        </row>
        <row r="241">
          <cell r="A241">
            <v>73</v>
          </cell>
          <cell r="B241" t="str">
            <v>Культуры прядильные, кроме хлопчатника</v>
          </cell>
          <cell r="C241">
            <v>2</v>
          </cell>
        </row>
        <row r="242">
          <cell r="A242">
            <v>72</v>
          </cell>
          <cell r="B242" t="str">
            <v>Сырье табака и махорки</v>
          </cell>
          <cell r="C242">
            <v>3</v>
          </cell>
        </row>
        <row r="243">
          <cell r="A243">
            <v>71</v>
          </cell>
          <cell r="B243" t="str">
            <v>Сено,салома и корма</v>
          </cell>
          <cell r="C243">
            <v>2</v>
          </cell>
        </row>
        <row r="244">
          <cell r="A244">
            <v>63</v>
          </cell>
          <cell r="B244" t="str">
            <v>Животные прочие,птицы живые</v>
          </cell>
          <cell r="C244">
            <v>2</v>
          </cell>
        </row>
        <row r="245">
          <cell r="A245">
            <v>62</v>
          </cell>
          <cell r="B245" t="str">
            <v xml:space="preserve">Свиньи и поросята                </v>
          </cell>
          <cell r="C245">
            <v>2</v>
          </cell>
        </row>
        <row r="246">
          <cell r="A246">
            <v>61</v>
          </cell>
          <cell r="B246" t="str">
            <v>Крупный и мелкий рогатый скот</v>
          </cell>
          <cell r="C246">
            <v>2</v>
          </cell>
        </row>
        <row r="247">
          <cell r="A247">
            <v>54</v>
          </cell>
          <cell r="B247" t="str">
            <v>Орехи</v>
          </cell>
          <cell r="C247">
            <v>2</v>
          </cell>
        </row>
        <row r="248">
          <cell r="A248">
            <v>53</v>
          </cell>
          <cell r="B248" t="str">
            <v>Цитрусовые</v>
          </cell>
          <cell r="C248">
            <v>2</v>
          </cell>
        </row>
        <row r="249">
          <cell r="A249">
            <v>52</v>
          </cell>
          <cell r="B249" t="str">
            <v xml:space="preserve">Яблоки  </v>
          </cell>
          <cell r="C249">
            <v>2</v>
          </cell>
        </row>
        <row r="250">
          <cell r="A250">
            <v>51</v>
          </cell>
          <cell r="B250" t="str">
            <v>Фрукты и ягоды свежие</v>
          </cell>
          <cell r="C250">
            <v>2</v>
          </cell>
        </row>
        <row r="251">
          <cell r="A251">
            <v>44</v>
          </cell>
          <cell r="B251" t="str">
            <v>Свекла сахарная</v>
          </cell>
          <cell r="C251">
            <v>2</v>
          </cell>
        </row>
        <row r="252">
          <cell r="A252">
            <v>43</v>
          </cell>
          <cell r="B252" t="str">
            <v xml:space="preserve">Картофель  </v>
          </cell>
          <cell r="C252">
            <v>2</v>
          </cell>
        </row>
        <row r="253">
          <cell r="A253">
            <v>42</v>
          </cell>
          <cell r="B253" t="str">
            <v>Бахчевые культуры</v>
          </cell>
          <cell r="C253">
            <v>2</v>
          </cell>
        </row>
        <row r="254">
          <cell r="A254">
            <v>41</v>
          </cell>
          <cell r="B254" t="str">
            <v>Овощи, картофель, бахчевые культуры свежие</v>
          </cell>
          <cell r="C254">
            <v>2</v>
          </cell>
        </row>
        <row r="255">
          <cell r="A255">
            <v>31</v>
          </cell>
          <cell r="B255" t="str">
            <v>Хлопок-сырец</v>
          </cell>
          <cell r="C255">
            <v>2</v>
          </cell>
        </row>
        <row r="256">
          <cell r="A256">
            <v>24</v>
          </cell>
          <cell r="B256" t="str">
            <v>Семена прочие</v>
          </cell>
          <cell r="C256">
            <v>2</v>
          </cell>
        </row>
        <row r="257">
          <cell r="A257">
            <v>23</v>
          </cell>
          <cell r="B257" t="str">
            <v>Семена свеклы сахарной</v>
          </cell>
          <cell r="C257">
            <v>2</v>
          </cell>
        </row>
        <row r="258">
          <cell r="A258">
            <v>22</v>
          </cell>
          <cell r="B258" t="str">
            <v>Семена хлопчатника</v>
          </cell>
          <cell r="C258">
            <v>2</v>
          </cell>
        </row>
        <row r="259">
          <cell r="A259">
            <v>21</v>
          </cell>
          <cell r="B259" t="str">
            <v>Семена технических культур</v>
          </cell>
          <cell r="C259">
            <v>2</v>
          </cell>
        </row>
        <row r="260">
          <cell r="A260">
            <v>18</v>
          </cell>
          <cell r="B260" t="str">
            <v xml:space="preserve">Прочий зерновые </v>
          </cell>
          <cell r="C260">
            <v>2</v>
          </cell>
        </row>
        <row r="261">
          <cell r="A261">
            <v>17</v>
          </cell>
          <cell r="B261" t="str">
            <v xml:space="preserve">Рис </v>
          </cell>
          <cell r="C261">
            <v>2</v>
          </cell>
        </row>
        <row r="262">
          <cell r="A262">
            <v>16</v>
          </cell>
          <cell r="B262" t="str">
            <v>Початки кукурузы</v>
          </cell>
          <cell r="C262">
            <v>2</v>
          </cell>
        </row>
        <row r="263">
          <cell r="A263">
            <v>15</v>
          </cell>
          <cell r="B263" t="str">
            <v>Зерно кукурузы</v>
          </cell>
          <cell r="C263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хронометраж"/>
      <sheetName val="ЛСИМН (рентген)"/>
      <sheetName val="ЛСИМН (УЗИ)"/>
      <sheetName val="ЛСИМН (КТ)"/>
      <sheetName val="ЛСИМН (ангио)"/>
      <sheetName val="ЛСИМН (инс)"/>
      <sheetName val="ЛСИМН (кон)"/>
      <sheetName val="ЛАБ кл"/>
      <sheetName val="ЛАБ биох"/>
      <sheetName val="ОФД"/>
      <sheetName val="ЛСИМН (гин)"/>
      <sheetName val="ЛС ИМН (хир)"/>
      <sheetName val="износ ОС"/>
      <sheetName val="Расч износ здан"/>
      <sheetName val="обор кдл"/>
      <sheetName val="Калькуляция"/>
      <sheetName val="тариф"/>
      <sheetName val="Ноч и празд"/>
      <sheetName val="тариф спис"/>
      <sheetName val="БЗ"/>
      <sheetName val="Плиложение 20 РАСХОДЫ"/>
      <sheetName val="прейскурант."/>
      <sheetName val="Расш.накл."/>
    </sheetNames>
    <sheetDataSet>
      <sheetData sheetId="0" refreshError="1">
        <row r="8">
          <cell r="A8" t="str">
            <v>KON 01</v>
          </cell>
        </row>
        <row r="9">
          <cell r="A9" t="str">
            <v>KON 02</v>
          </cell>
          <cell r="B9" t="str">
            <v>Консультативный прием хирургического профиля (акушер-гинеколог, онколог, маммолог, офтальмолог, профпатолог, проктолог, хирург, уролог, оториноларинголог, стомотолог)</v>
          </cell>
        </row>
        <row r="11">
          <cell r="A11" t="str">
            <v>Консультативный прием на дому</v>
          </cell>
        </row>
        <row r="12">
          <cell r="A12" t="str">
            <v>KPD 01</v>
          </cell>
          <cell r="B12" t="str">
            <v>Консультативный прием терапевтического профиля (терапевт, педиатр, гастроэтеролог, эндокринолог, невропотолог, ревматолог, пульмонолог, кардиолог, аллерголог, нефролог, инфекционист, сосудистый хирург) на дому</v>
          </cell>
        </row>
        <row r="13">
          <cell r="A13" t="str">
            <v>KPD 02</v>
          </cell>
          <cell r="B13" t="str">
            <v>Консультативный прием хирургического профиля (акушер-гинеколог, онколог, маммолог, офтальмолог, профпатолог, проктолог, хирург, уролог, оториноларинголог, стомотолог) на дому</v>
          </cell>
        </row>
        <row r="14">
          <cell r="A14" t="str">
            <v>Рентген</v>
          </cell>
        </row>
        <row r="52">
          <cell r="A52" t="str">
            <v>УЗИ</v>
          </cell>
        </row>
        <row r="66">
          <cell r="A66" t="str">
            <v>Компьютерная томография</v>
          </cell>
        </row>
        <row r="71">
          <cell r="A71" t="str">
            <v>Гинекологические услуги</v>
          </cell>
        </row>
        <row r="72">
          <cell r="A72" t="str">
            <v>GIN 01</v>
          </cell>
          <cell r="B72" t="str">
            <v>Биопсия шейки матки</v>
          </cell>
        </row>
        <row r="73">
          <cell r="A73" t="str">
            <v>GIN 02</v>
          </cell>
          <cell r="B73" t="str">
            <v>Кольпоскопия</v>
          </cell>
        </row>
        <row r="74">
          <cell r="A74" t="str">
            <v>GIN 03</v>
          </cell>
          <cell r="B74" t="str">
            <v>Массаж гинекологический</v>
          </cell>
        </row>
        <row r="75">
          <cell r="A75" t="str">
            <v>GIN 04</v>
          </cell>
          <cell r="B75" t="str">
            <v>Введение ВМС (без стоимости спирали)</v>
          </cell>
        </row>
        <row r="76">
          <cell r="A76" t="str">
            <v>GIN 05</v>
          </cell>
          <cell r="B76" t="str">
            <v>Введение ВМС (со стоимостью спирали)</v>
          </cell>
        </row>
        <row r="77">
          <cell r="A77" t="str">
            <v>GIN 06</v>
          </cell>
          <cell r="B77" t="str">
            <v>Удаление ВМС</v>
          </cell>
        </row>
        <row r="78">
          <cell r="A78" t="str">
            <v>GIN 07</v>
          </cell>
          <cell r="B78" t="str">
            <v>Вакуум-аспирация</v>
          </cell>
        </row>
        <row r="79">
          <cell r="A79" t="str">
            <v>GIN 08</v>
          </cell>
          <cell r="B79" t="str">
            <v>Прижигание эрозии (диатермокоагуляция)</v>
          </cell>
        </row>
        <row r="80">
          <cell r="A80" t="str">
            <v>GIN 09</v>
          </cell>
          <cell r="B80" t="str">
            <v>Диатермоконизация</v>
          </cell>
        </row>
        <row r="81">
          <cell r="A81" t="str">
            <v>GIN 10</v>
          </cell>
          <cell r="B81" t="str">
            <v>Диатермоэксцизия</v>
          </cell>
        </row>
        <row r="82">
          <cell r="A82" t="str">
            <v>GIN 11</v>
          </cell>
          <cell r="B82" t="str">
            <v>Забор мазка (гинекологический)</v>
          </cell>
        </row>
        <row r="83">
          <cell r="A83" t="str">
            <v>GIN 12</v>
          </cell>
          <cell r="B83" t="str">
            <v>Ванночки гинекологические</v>
          </cell>
        </row>
        <row r="84">
          <cell r="A84" t="str">
            <v>GIN 13</v>
          </cell>
          <cell r="B84" t="str">
            <v>Введение тампонов с лекарственными средствами (без лекарств)</v>
          </cell>
        </row>
        <row r="85">
          <cell r="A85" t="str">
            <v>Услуги хирурга</v>
          </cell>
        </row>
        <row r="86">
          <cell r="A86" t="str">
            <v>KHI 01</v>
          </cell>
          <cell r="B86" t="str">
            <v>Атеромотомия/ атеромэктомия</v>
          </cell>
        </row>
        <row r="87">
          <cell r="A87" t="str">
            <v>KHI 02</v>
          </cell>
          <cell r="B87" t="str">
            <v>Биопсия кожи и/или подкожной клетчатки</v>
          </cell>
        </row>
        <row r="88">
          <cell r="A88" t="str">
            <v>KHI 03</v>
          </cell>
          <cell r="B88" t="str">
            <v>Биопсия кожно-мышечного лоскута</v>
          </cell>
        </row>
        <row r="89">
          <cell r="A89" t="str">
            <v>KHI 04</v>
          </cell>
          <cell r="B89" t="str">
            <v>Вскрытие абсцесса и флегмоны различных канализаций</v>
          </cell>
        </row>
        <row r="90">
          <cell r="A90" t="str">
            <v>KHI 05</v>
          </cell>
          <cell r="B90" t="str">
            <v>Вскрытие фурункула и  карбункула различных канализации</v>
          </cell>
        </row>
        <row r="91">
          <cell r="A91" t="str">
            <v>KHI 06</v>
          </cell>
          <cell r="B91" t="str">
            <v>Вскрытие нагноившейся мозоли</v>
          </cell>
        </row>
        <row r="92">
          <cell r="A92" t="str">
            <v>KHI 07</v>
          </cell>
          <cell r="B92" t="str">
            <v>Вскрытие и дренирование панариции (костного, суставного, сухожильного)</v>
          </cell>
        </row>
        <row r="93">
          <cell r="A93" t="str">
            <v>KHI 08</v>
          </cell>
          <cell r="B93" t="str">
            <v>Вскрытие  паронихия</v>
          </cell>
        </row>
        <row r="94">
          <cell r="A94" t="str">
            <v>KHI 09</v>
          </cell>
          <cell r="B94" t="str">
            <v>Вскрытие и дренирование гематомы  различных размеров</v>
          </cell>
        </row>
        <row r="95">
          <cell r="A95" t="str">
            <v>KHI 10</v>
          </cell>
          <cell r="B95" t="str">
            <v>Вскрытие и дренирование гнойного лактационного мастита</v>
          </cell>
        </row>
        <row r="96">
          <cell r="A96" t="str">
            <v>KHI 11</v>
          </cell>
          <cell r="B96" t="str">
            <v>Вскрытие гидроаденита</v>
          </cell>
        </row>
        <row r="97">
          <cell r="A97" t="str">
            <v>KHI 12</v>
          </cell>
          <cell r="B97" t="str">
            <v xml:space="preserve">Вскрытие парапроктита </v>
          </cell>
        </row>
        <row r="98">
          <cell r="A98" t="str">
            <v>KHI 13</v>
          </cell>
          <cell r="B98" t="str">
            <v>Удаление гигромы, ганглий</v>
          </cell>
        </row>
        <row r="99">
          <cell r="A99" t="str">
            <v>KHI 14</v>
          </cell>
          <cell r="B99" t="str">
            <v>Удаление/ коррекция ногтевой пластинки</v>
          </cell>
        </row>
        <row r="100">
          <cell r="A100" t="str">
            <v>KHI 15</v>
          </cell>
          <cell r="B100" t="str">
            <v xml:space="preserve">Иссечение лигатурного свища </v>
          </cell>
        </row>
        <row r="101">
          <cell r="A101" t="str">
            <v>KHI 16</v>
          </cell>
          <cell r="B101" t="str">
            <v xml:space="preserve">Иссечение анальной трещины </v>
          </cell>
        </row>
        <row r="102">
          <cell r="A102" t="str">
            <v>KHI 17</v>
          </cell>
          <cell r="B102" t="str">
            <v xml:space="preserve">Иссечение эпителиального копчикового хода </v>
          </cell>
        </row>
        <row r="103">
          <cell r="A103" t="str">
            <v>KHI 18</v>
          </cell>
          <cell r="B103" t="str">
            <v>Пункция сустава</v>
          </cell>
        </row>
        <row r="104">
          <cell r="A104" t="str">
            <v>KHI 19</v>
          </cell>
          <cell r="B104" t="str">
            <v>Диагностическая пункция</v>
          </cell>
        </row>
        <row r="105">
          <cell r="A105" t="str">
            <v>KHI 20</v>
          </cell>
          <cell r="B105" t="str">
            <v>Пункционная/аспирационная биопсия под УЗИ контролем</v>
          </cell>
        </row>
        <row r="106">
          <cell r="A106" t="str">
            <v>KHI 21</v>
          </cell>
          <cell r="B106" t="str">
            <v>Пункционная/аспирационная биопсия под КТ контролем</v>
          </cell>
        </row>
        <row r="107">
          <cell r="A107" t="str">
            <v>KHI 22</v>
          </cell>
          <cell r="B107" t="str">
            <v>Новокаин 0,5%овая блокада</v>
          </cell>
        </row>
        <row r="108">
          <cell r="A108" t="str">
            <v>KHI 23</v>
          </cell>
          <cell r="B108" t="str">
            <v>Снятье швов/ удаление лигатур</v>
          </cell>
        </row>
        <row r="109">
          <cell r="A109" t="str">
            <v>KHI 24</v>
          </cell>
          <cell r="B109" t="str">
            <v xml:space="preserve">Хирургическая обработка раны/ожога </v>
          </cell>
        </row>
        <row r="110">
          <cell r="A110" t="str">
            <v>KHI 25</v>
          </cell>
          <cell r="B110" t="str">
            <v xml:space="preserve">Перевязка гнойное </v>
          </cell>
        </row>
        <row r="111">
          <cell r="A111" t="str">
            <v>KHI 26</v>
          </cell>
          <cell r="B111" t="str">
            <v>Перевязка чистая</v>
          </cell>
        </row>
        <row r="112">
          <cell r="A112" t="str">
            <v>Пластические операции</v>
          </cell>
        </row>
        <row r="113">
          <cell r="A113" t="str">
            <v>PLA 01</v>
          </cell>
          <cell r="B113" t="str">
            <v>Удаление доброкачественные новообразование мягких тканей до 5 см, пластические швы</v>
          </cell>
        </row>
        <row r="114">
          <cell r="A114" t="str">
            <v>PLA 02</v>
          </cell>
          <cell r="B114" t="str">
            <v>Удаление доброкачественные новообразование мягких тканей до 10 см, пластические швы</v>
          </cell>
        </row>
        <row r="115">
          <cell r="A115" t="str">
            <v>PLA 03</v>
          </cell>
          <cell r="B115" t="str">
            <v>Циркумцизия, пластические швы на крайнюю плоть</v>
          </cell>
        </row>
        <row r="116">
          <cell r="A116" t="str">
            <v>PLA 04</v>
          </cell>
          <cell r="B116" t="str">
            <v>Удаление грубых рубцов мягких тканей различных размеров, пластические швы</v>
          </cell>
        </row>
        <row r="117">
          <cell r="A117" t="str">
            <v>PLA 05</v>
          </cell>
          <cell r="B117" t="str">
            <v>Блефаропластика верхних век тотальная</v>
          </cell>
        </row>
        <row r="118">
          <cell r="A118" t="str">
            <v>PLA 06</v>
          </cell>
          <cell r="B118" t="str">
            <v>Блефаропластика нижних век тотальная</v>
          </cell>
        </row>
        <row r="119">
          <cell r="A119" t="str">
            <v>PLA 07</v>
          </cell>
          <cell r="B119" t="str">
            <v>Реконструкция мочки ухо (билобулярный лоскут)</v>
          </cell>
        </row>
        <row r="126">
          <cell r="A126" t="str">
            <v>Услуги ангиографии (операции)</v>
          </cell>
        </row>
        <row r="127">
          <cell r="A127" t="str">
            <v>ANG 01</v>
          </cell>
          <cell r="B127" t="str">
            <v>Эндоваскулярная эмболизация аневризмы сосудов головного мозга с использованием непокрытых спиралей</v>
          </cell>
        </row>
        <row r="128">
          <cell r="A128" t="str">
            <v>ANG 02</v>
          </cell>
          <cell r="B128" t="str">
            <v xml:space="preserve">Эндоваскулярная эмболизация артериовенозной мальформации сосудов головного мозга </v>
          </cell>
        </row>
        <row r="129">
          <cell r="A129" t="str">
            <v>ANG 03</v>
          </cell>
          <cell r="B129" t="str">
            <v>Стентирование интракраниальных артерий потоконаправляющим стентом</v>
          </cell>
        </row>
        <row r="130">
          <cell r="A130" t="str">
            <v>ANG 04</v>
          </cell>
          <cell r="B130" t="str">
            <v>Стентирование интракраниальных артерий потоконаправляющим стентом</v>
          </cell>
        </row>
        <row r="131">
          <cell r="A131" t="str">
            <v>ANG 05</v>
          </cell>
          <cell r="B131" t="str">
            <v>Стентирование коронарных артерий</v>
          </cell>
        </row>
        <row r="132">
          <cell r="A132" t="str">
            <v>ANG 06</v>
          </cell>
          <cell r="B132" t="str">
            <v>Внутрипеченочное портокавальное шунтирование через яремную вену (TIPS)</v>
          </cell>
        </row>
        <row r="133">
          <cell r="A133" t="str">
            <v>ANG 07</v>
          </cell>
          <cell r="B133" t="str">
            <v>Эндоваскулярная эмболизация селезеночной артерий</v>
          </cell>
        </row>
        <row r="134">
          <cell r="A134" t="str">
            <v>ANG 08</v>
          </cell>
          <cell r="B134" t="str">
            <v xml:space="preserve">Эндоваскулярная баллоная ангиопластика сосудов  </v>
          </cell>
        </row>
        <row r="135">
          <cell r="A135" t="str">
            <v>ANG 09</v>
          </cell>
          <cell r="B135" t="str">
            <v>Стентирование артерий нижнх конечностей</v>
          </cell>
        </row>
        <row r="136">
          <cell r="A136" t="str">
            <v>ANG 10</v>
          </cell>
          <cell r="B136" t="str">
            <v>Имплантация интравенозного кава - фильтра</v>
          </cell>
        </row>
        <row r="137">
          <cell r="A137" t="str">
            <v>ANG 11</v>
          </cell>
          <cell r="B137" t="str">
            <v>Удаление интравенозного кава - фильтра</v>
          </cell>
        </row>
        <row r="138">
          <cell r="A138" t="str">
            <v>ANG 12</v>
          </cell>
          <cell r="B138" t="str">
            <v>Чрескожное чрезпеченочное дренирование желчевыводящих путей</v>
          </cell>
        </row>
        <row r="139">
          <cell r="A139" t="str">
            <v>ANG 13</v>
          </cell>
          <cell r="B139" t="str">
            <v>Эндоваскулярная склерозирование/эмболизация яичниковых вен при варикоцеле</v>
          </cell>
        </row>
        <row r="140">
          <cell r="A140" t="str">
            <v>ANG 14</v>
          </cell>
          <cell r="B140" t="str">
            <v>Установка перманентного катетера</v>
          </cell>
        </row>
        <row r="141">
          <cell r="A141" t="str">
            <v>ANG 15</v>
          </cell>
          <cell r="B141" t="str">
            <v>Эндоваскулярная эмболизация маточных артерий</v>
          </cell>
        </row>
        <row r="142">
          <cell r="A142" t="str">
            <v>ANG 16</v>
          </cell>
          <cell r="B142" t="str">
            <v>Коронарография</v>
          </cell>
        </row>
        <row r="143">
          <cell r="A143" t="str">
            <v>ANG 17</v>
          </cell>
          <cell r="B143" t="str">
            <v>ChekUp "Гипертония"</v>
          </cell>
        </row>
        <row r="144">
          <cell r="A144" t="str">
            <v>ANG 18</v>
          </cell>
          <cell r="B144" t="str">
            <v>Селективная ангиография брахиоцефальных артерий. Аортография. Селективная ангиография артерий нижних конечностей. Церебральная ангиография.</v>
          </cell>
        </row>
        <row r="145">
          <cell r="A145" t="str">
            <v>Инсульт</v>
          </cell>
        </row>
        <row r="146">
          <cell r="A146" t="str">
            <v>INS 01</v>
          </cell>
          <cell r="B146" t="str">
            <v>Эмболизация селезеночной артерии</v>
          </cell>
        </row>
        <row r="147">
          <cell r="A147" t="str">
            <v>INS 02</v>
          </cell>
          <cell r="B147" t="str">
            <v>Внутрипеченочное портокавальное шунтирование через яремную вену (TIPS)</v>
          </cell>
        </row>
        <row r="225">
          <cell r="A225" t="str">
            <v>Услуги функциональной диагностики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7">
          <cell r="H17">
            <v>267.76599999999996</v>
          </cell>
        </row>
        <row r="24">
          <cell r="H24">
            <v>207.846</v>
          </cell>
        </row>
        <row r="31">
          <cell r="H31">
            <v>235.33080000000001</v>
          </cell>
        </row>
        <row r="38">
          <cell r="H38">
            <v>267.76599999999996</v>
          </cell>
        </row>
        <row r="45">
          <cell r="H45">
            <v>207.846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3">
          <cell r="F3">
            <v>2109.7274400000001</v>
          </cell>
        </row>
        <row r="24">
          <cell r="F24">
            <v>2050.55744</v>
          </cell>
        </row>
        <row r="44">
          <cell r="F44">
            <v>2050.55744</v>
          </cell>
        </row>
        <row r="65">
          <cell r="F65">
            <v>2261.3206</v>
          </cell>
        </row>
        <row r="86">
          <cell r="F86">
            <v>2189.7274400000001</v>
          </cell>
        </row>
        <row r="106">
          <cell r="F106">
            <v>2028.5864399999998</v>
          </cell>
        </row>
        <row r="127">
          <cell r="F127">
            <v>2030.05044</v>
          </cell>
        </row>
        <row r="147">
          <cell r="F147">
            <v>2030.05044</v>
          </cell>
        </row>
        <row r="167">
          <cell r="F167">
            <v>2212.02144</v>
          </cell>
        </row>
        <row r="187">
          <cell r="F187">
            <v>2240.7026599999999</v>
          </cell>
        </row>
        <row r="207">
          <cell r="F207">
            <v>2028.5864399999998</v>
          </cell>
        </row>
        <row r="228">
          <cell r="F228">
            <v>2281.3800999999999</v>
          </cell>
        </row>
        <row r="249">
          <cell r="F249">
            <v>2030.9939399999998</v>
          </cell>
        </row>
        <row r="271">
          <cell r="F271">
            <v>2043.31844</v>
          </cell>
        </row>
        <row r="291">
          <cell r="F291">
            <v>2189.7274400000001</v>
          </cell>
        </row>
        <row r="311">
          <cell r="F311">
            <v>2142.2100999999998</v>
          </cell>
        </row>
        <row r="332">
          <cell r="F332">
            <v>2222.2100999999998</v>
          </cell>
        </row>
        <row r="354">
          <cell r="F354">
            <v>1872.0574399999998</v>
          </cell>
        </row>
        <row r="373">
          <cell r="F373">
            <v>1872.0574399999998</v>
          </cell>
        </row>
        <row r="392">
          <cell r="F392">
            <v>1872.0574399999998</v>
          </cell>
        </row>
        <row r="411">
          <cell r="F411">
            <v>1802.0574399999998</v>
          </cell>
        </row>
        <row r="428">
          <cell r="F428">
            <v>440.76594</v>
          </cell>
        </row>
        <row r="443">
          <cell r="F443">
            <v>2121.6400999999996</v>
          </cell>
        </row>
        <row r="464">
          <cell r="F464">
            <v>1928.7996599999997</v>
          </cell>
        </row>
        <row r="481">
          <cell r="F481">
            <v>513.50966000000005</v>
          </cell>
        </row>
        <row r="496">
          <cell r="F496">
            <v>2212.7406599999995</v>
          </cell>
        </row>
        <row r="516">
          <cell r="F516">
            <v>3154.7316600000004</v>
          </cell>
        </row>
        <row r="536">
          <cell r="F536">
            <v>2037.2729399999998</v>
          </cell>
        </row>
        <row r="556">
          <cell r="F556">
            <v>2109.7274400000001</v>
          </cell>
        </row>
        <row r="576">
          <cell r="F576">
            <v>1985.72594</v>
          </cell>
        </row>
        <row r="596">
          <cell r="F596">
            <v>1985.72594</v>
          </cell>
        </row>
        <row r="616">
          <cell r="F616">
            <v>1985.72594</v>
          </cell>
        </row>
      </sheetData>
      <sheetData sheetId="12" refreshError="1">
        <row r="16">
          <cell r="L16">
            <v>100.75396825396824</v>
          </cell>
        </row>
        <row r="36">
          <cell r="L36">
            <v>14.840182648401829</v>
          </cell>
        </row>
        <row r="37">
          <cell r="L37">
            <v>25.970319634703202</v>
          </cell>
        </row>
      </sheetData>
      <sheetData sheetId="13" refreshError="1">
        <row r="20">
          <cell r="K20">
            <v>310.24863159629223</v>
          </cell>
        </row>
        <row r="22">
          <cell r="K22">
            <v>529.07157652489389</v>
          </cell>
        </row>
      </sheetData>
      <sheetData sheetId="14" refreshError="1"/>
      <sheetData sheetId="15" refreshError="1">
        <row r="19">
          <cell r="B19" t="str">
            <v>Консультативный прием</v>
          </cell>
        </row>
        <row r="24">
          <cell r="A24" t="str">
            <v>KPD 01</v>
          </cell>
          <cell r="M24">
            <v>8700</v>
          </cell>
        </row>
        <row r="25">
          <cell r="A25" t="str">
            <v>KPD 02</v>
          </cell>
          <cell r="M25">
            <v>9200</v>
          </cell>
        </row>
        <row r="26">
          <cell r="B26" t="str">
            <v>Медицинский осмотр</v>
          </cell>
        </row>
        <row r="27">
          <cell r="A27" t="str">
            <v>MOO 01</v>
          </cell>
          <cell r="B27" t="str">
            <v>Медицинское обследование лиц, поступающих  на учебу, работу по форме№075/У (терапевт, нарколог, психиатр, наркотест, профпатолог,микрореакция, флюорография)</v>
          </cell>
          <cell r="M27">
            <v>4000</v>
          </cell>
        </row>
      </sheetData>
      <sheetData sheetId="16" refreshError="1">
        <row r="9">
          <cell r="AC9">
            <v>940.32218170731699</v>
          </cell>
        </row>
        <row r="12">
          <cell r="AC12">
            <v>1325.7019333333333</v>
          </cell>
          <cell r="AD12">
            <v>145.82721266666667</v>
          </cell>
        </row>
        <row r="13">
          <cell r="AC13">
            <v>262.69389032012191</v>
          </cell>
          <cell r="AD13">
            <v>28.89632793521341</v>
          </cell>
        </row>
        <row r="14">
          <cell r="AC14">
            <v>61.504868394308943</v>
          </cell>
          <cell r="AD14">
            <v>6.765535523373984</v>
          </cell>
        </row>
        <row r="15">
          <cell r="AC15">
            <v>2227.4348833231707</v>
          </cell>
          <cell r="AD15">
            <v>245.01783716554877</v>
          </cell>
        </row>
        <row r="16">
          <cell r="AC16">
            <v>707.37238025914633</v>
          </cell>
          <cell r="AD16">
            <v>77.810961828506095</v>
          </cell>
        </row>
        <row r="17">
          <cell r="AC17">
            <v>123.00973678861789</v>
          </cell>
          <cell r="AD17">
            <v>13.531071046747968</v>
          </cell>
        </row>
        <row r="18">
          <cell r="AC18">
            <v>1097.0425453252033</v>
          </cell>
          <cell r="AD18">
            <v>120.67467998577236</v>
          </cell>
        </row>
        <row r="19">
          <cell r="AC19">
            <v>612.95241074695116</v>
          </cell>
          <cell r="AD19">
            <v>67.424765182164634</v>
          </cell>
        </row>
        <row r="20">
          <cell r="AC20">
            <v>481.66497289972892</v>
          </cell>
          <cell r="AD20">
            <v>52.983147018970179</v>
          </cell>
        </row>
        <row r="21">
          <cell r="AC21">
            <v>1226.2742883333333</v>
          </cell>
          <cell r="AD21">
            <v>134.89017171666666</v>
          </cell>
        </row>
        <row r="22">
          <cell r="AC22">
            <v>612.95241074695116</v>
          </cell>
        </row>
        <row r="23">
          <cell r="AC23">
            <v>509.18868563685635</v>
          </cell>
          <cell r="AD23">
            <v>56.010755420054195</v>
          </cell>
        </row>
        <row r="26">
          <cell r="AC26">
            <v>156.72036361788616</v>
          </cell>
          <cell r="AD26">
            <v>17.239239997967477</v>
          </cell>
        </row>
        <row r="27">
          <cell r="AC27">
            <v>156.72036361788616</v>
          </cell>
          <cell r="AD27">
            <v>17.239239997967477</v>
          </cell>
        </row>
        <row r="28">
          <cell r="AC28">
            <v>158.69868678861789</v>
          </cell>
          <cell r="AD28">
            <v>17.456855546747967</v>
          </cell>
        </row>
        <row r="29">
          <cell r="AC29">
            <v>156.72036361788616</v>
          </cell>
          <cell r="AD29">
            <v>17.239239997967477</v>
          </cell>
        </row>
        <row r="35">
          <cell r="AC35">
            <v>89.640070960365847</v>
          </cell>
          <cell r="AD35">
            <v>9.8604078056402429</v>
          </cell>
        </row>
        <row r="36">
          <cell r="AC36">
            <v>89.363105716463394</v>
          </cell>
          <cell r="AD36">
            <v>9.8299416288109729</v>
          </cell>
        </row>
        <row r="164">
          <cell r="AC164">
            <v>1049.0789992886178</v>
          </cell>
          <cell r="AD164">
            <v>115.39868992174796</v>
          </cell>
        </row>
        <row r="168">
          <cell r="AC168">
            <v>768.39708564024386</v>
          </cell>
          <cell r="AD168">
            <v>84.523679420426831</v>
          </cell>
        </row>
        <row r="172">
          <cell r="AC172">
            <v>768.39708564024386</v>
          </cell>
          <cell r="AD172">
            <v>84.523679420426831</v>
          </cell>
        </row>
        <row r="176">
          <cell r="AC176">
            <v>1799.0639211026421</v>
          </cell>
          <cell r="AD176">
            <v>197.89703132129063</v>
          </cell>
        </row>
        <row r="180">
          <cell r="AC180">
            <v>2305.1912569207316</v>
          </cell>
          <cell r="AD180">
            <v>253.57103826128048</v>
          </cell>
        </row>
        <row r="184">
          <cell r="AC184">
            <v>1573.6184989329267</v>
          </cell>
          <cell r="AD184">
            <v>173.09803488262196</v>
          </cell>
        </row>
        <row r="188">
          <cell r="AC188">
            <v>2987.0926064583332</v>
          </cell>
          <cell r="AD188">
            <v>328.58018671041668</v>
          </cell>
        </row>
        <row r="192">
          <cell r="AC192">
            <v>1573.6184989329267</v>
          </cell>
          <cell r="AD192">
            <v>173.09803488262196</v>
          </cell>
        </row>
        <row r="196">
          <cell r="AC196">
            <v>2305.1912569207316</v>
          </cell>
          <cell r="AD196">
            <v>253.57103826128048</v>
          </cell>
        </row>
        <row r="200">
          <cell r="AC200">
            <v>2604.2853343953248</v>
          </cell>
          <cell r="AD200">
            <v>286.47138678348574</v>
          </cell>
        </row>
        <row r="204">
          <cell r="AC204">
            <v>2042.921507098577</v>
          </cell>
          <cell r="AD204">
            <v>224.72136578084348</v>
          </cell>
        </row>
        <row r="208">
          <cell r="AC208">
            <v>1573.6184989329267</v>
          </cell>
          <cell r="AD208">
            <v>173.09803488262196</v>
          </cell>
        </row>
        <row r="212">
          <cell r="AC212">
            <v>1573.6184989329267</v>
          </cell>
          <cell r="AD212">
            <v>173.09803488262196</v>
          </cell>
        </row>
        <row r="216">
          <cell r="AC216">
            <v>1049.0789992886178</v>
          </cell>
          <cell r="AD216">
            <v>115.39868992174796</v>
          </cell>
        </row>
        <row r="220">
          <cell r="AC220">
            <v>2098.1579985772355</v>
          </cell>
          <cell r="AD220">
            <v>230.79737984349592</v>
          </cell>
        </row>
        <row r="224">
          <cell r="AC224">
            <v>2098.1579985772355</v>
          </cell>
          <cell r="AD224">
            <v>230.79737984349592</v>
          </cell>
        </row>
        <row r="228">
          <cell r="AC228">
            <v>2622.6974982215443</v>
          </cell>
          <cell r="AD228">
            <v>288.49672480436993</v>
          </cell>
        </row>
        <row r="232">
          <cell r="AC232">
            <v>1049.0789992886178</v>
          </cell>
          <cell r="AD232">
            <v>115.39868992174796</v>
          </cell>
        </row>
        <row r="236">
          <cell r="AC236">
            <v>1049.0789992886178</v>
          </cell>
          <cell r="AD236">
            <v>115.39868992174796</v>
          </cell>
        </row>
        <row r="240">
          <cell r="AC240">
            <v>2098.1579985772355</v>
          </cell>
          <cell r="AD240">
            <v>230.79737984349592</v>
          </cell>
        </row>
        <row r="244">
          <cell r="AC244">
            <v>2098.1579985772355</v>
          </cell>
          <cell r="AD244">
            <v>230.79737984349592</v>
          </cell>
        </row>
        <row r="248">
          <cell r="AC248">
            <v>1049.0789992886178</v>
          </cell>
          <cell r="AD248">
            <v>115.39868992174796</v>
          </cell>
        </row>
        <row r="252">
          <cell r="AC252">
            <v>786.80924946646337</v>
          </cell>
          <cell r="AD252">
            <v>86.54901744131098</v>
          </cell>
        </row>
        <row r="256">
          <cell r="AC256">
            <v>2098.1579985772355</v>
          </cell>
          <cell r="AD256">
            <v>230.79737984349592</v>
          </cell>
        </row>
        <row r="260">
          <cell r="AC260">
            <v>1049.0789992886178</v>
          </cell>
          <cell r="AD260">
            <v>115.39868992174796</v>
          </cell>
        </row>
        <row r="264">
          <cell r="AC264">
            <v>524.53949964430888</v>
          </cell>
          <cell r="AD264">
            <v>57.699344960873979</v>
          </cell>
        </row>
        <row r="268">
          <cell r="AC268">
            <v>4891.0644274898368</v>
          </cell>
          <cell r="AD268">
            <v>538.01708702388203</v>
          </cell>
        </row>
        <row r="272">
          <cell r="AC272">
            <v>5032.796655071138</v>
          </cell>
          <cell r="AD272">
            <v>553.60763205782519</v>
          </cell>
        </row>
        <row r="280">
          <cell r="AC280">
            <v>2098.1579985772355</v>
          </cell>
          <cell r="AD280">
            <v>230.79737984349592</v>
          </cell>
        </row>
        <row r="284">
          <cell r="AC284">
            <v>2098.1579985772355</v>
          </cell>
          <cell r="AD284">
            <v>230.79737984349592</v>
          </cell>
        </row>
        <row r="288">
          <cell r="AC288">
            <v>2098.1579985772355</v>
          </cell>
          <cell r="AD288">
            <v>230.79737984349592</v>
          </cell>
        </row>
        <row r="292">
          <cell r="AC292">
            <v>2098.1579985772355</v>
          </cell>
          <cell r="AD292">
            <v>230.79737984349592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>
        <row r="4">
          <cell r="A4" t="str">
            <v>ГКП на ПХВ "Городская больница №2" УЗ г.Шымкент</v>
          </cell>
        </row>
      </sheetData>
      <sheetData sheetId="2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СИМН (кон)"/>
      <sheetName val="Калькуляция"/>
      <sheetName val="хронометраж"/>
    </sheetNames>
    <sheetDataSet>
      <sheetData sheetId="0" refreshError="1"/>
      <sheetData sheetId="1">
        <row r="20">
          <cell r="B20" t="str">
            <v>Консультативный прием терапевтического профиля (терапевт, педиатр, гастроэтеролог, эндокринолог, невропотолог, ревматолог, пульмонолог, кардиолог, аллерголог, нефролог, инфекционист, сосудистый хирург, гематолог)</v>
          </cell>
          <cell r="C20">
            <v>267.76599999999996</v>
          </cell>
          <cell r="D20">
            <v>1446.1177886991868</v>
          </cell>
          <cell r="E20">
            <v>159.07295675691054</v>
          </cell>
          <cell r="F20">
            <v>66.133947065611736</v>
          </cell>
        </row>
      </sheetData>
      <sheetData sheetId="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 УЗИ"/>
      <sheetName val="медикам УЗИ"/>
      <sheetName val="калькуляция рентген"/>
      <sheetName val="медикам рентген"/>
    </sheetNames>
    <sheetDataSet>
      <sheetData sheetId="0" refreshError="1"/>
      <sheetData sheetId="1" refreshError="1"/>
      <sheetData sheetId="2">
        <row r="7">
          <cell r="B7" t="str">
            <v>Рентгенография таза</v>
          </cell>
          <cell r="H7">
            <v>170.14254073959182</v>
          </cell>
          <cell r="I7">
            <v>14.5471872332351</v>
          </cell>
          <cell r="J7">
            <v>1145.71</v>
          </cell>
          <cell r="K7">
            <v>974.16388262585053</v>
          </cell>
        </row>
        <row r="8">
          <cell r="B8" t="str">
            <v>R-графия тазобедренного сустава</v>
          </cell>
          <cell r="H8">
            <v>170.14254073959182</v>
          </cell>
          <cell r="I8">
            <v>14.5471872332351</v>
          </cell>
          <cell r="J8">
            <v>1145.71</v>
          </cell>
          <cell r="K8">
            <v>974.16388262585053</v>
          </cell>
        </row>
        <row r="9">
          <cell r="B9" t="str">
            <v>R-графия лёгких (обзорная)</v>
          </cell>
          <cell r="H9">
            <v>173.86738122204079</v>
          </cell>
          <cell r="I9">
            <v>14.865661094484487</v>
          </cell>
          <cell r="J9">
            <v>1145.71</v>
          </cell>
          <cell r="K9">
            <v>974.16388262585053</v>
          </cell>
        </row>
        <row r="10">
          <cell r="B10" t="str">
            <v>R-графия лёгких (боковая)</v>
          </cell>
          <cell r="H10">
            <v>118.03135741632653</v>
          </cell>
          <cell r="I10">
            <v>10.091681059095917</v>
          </cell>
          <cell r="J10">
            <v>1145.71</v>
          </cell>
          <cell r="K10">
            <v>711.88899114965989</v>
          </cell>
        </row>
        <row r="11">
          <cell r="B11" t="str">
            <v>R-графия  брюшной полости</v>
          </cell>
          <cell r="H11">
            <v>223.3075117918367</v>
          </cell>
          <cell r="I11">
            <v>19.092792258202039</v>
          </cell>
          <cell r="J11">
            <v>1145.71</v>
          </cell>
          <cell r="K11">
            <v>1311.3744573809527</v>
          </cell>
        </row>
        <row r="12">
          <cell r="B12" t="str">
            <v>Внутривенная урография</v>
          </cell>
          <cell r="H12">
            <v>616.79414775428563</v>
          </cell>
          <cell r="I12">
            <v>52.735899632991426</v>
          </cell>
          <cell r="J12">
            <v>1145.71</v>
          </cell>
          <cell r="K12">
            <v>3334.6379059115652</v>
          </cell>
        </row>
        <row r="13">
          <cell r="B13" t="str">
            <v>R-графия грудного отдела позвоночника  ( в 1 проекции)</v>
          </cell>
          <cell r="H13">
            <v>284.44905767346938</v>
          </cell>
          <cell r="I13">
            <v>24.320394431081631</v>
          </cell>
          <cell r="J13">
            <v>1145.71</v>
          </cell>
          <cell r="K13">
            <v>1686.0528737755103</v>
          </cell>
        </row>
        <row r="14">
          <cell r="B14" t="str">
            <v>R-графия грудного отдела позвоночника   ( в 2 проекции)</v>
          </cell>
          <cell r="H14">
            <v>284.44905767346938</v>
          </cell>
          <cell r="I14">
            <v>24.320394431081631</v>
          </cell>
          <cell r="J14">
            <v>1145.71</v>
          </cell>
          <cell r="K14">
            <v>1686.0528737755103</v>
          </cell>
        </row>
        <row r="15">
          <cell r="B15" t="str">
            <v>R-графия черепа ( в 1 проекции)</v>
          </cell>
          <cell r="H15">
            <v>273.8197218061224</v>
          </cell>
          <cell r="I15">
            <v>23.411586214423465</v>
          </cell>
          <cell r="J15">
            <v>499.10999999999996</v>
          </cell>
          <cell r="K15">
            <v>1592.3832696768709</v>
          </cell>
        </row>
        <row r="16">
          <cell r="B16" t="str">
            <v>R-графия черепа ( в 2 проекциях)</v>
          </cell>
          <cell r="H16">
            <v>248.30931572448978</v>
          </cell>
          <cell r="I16">
            <v>21.230446494443875</v>
          </cell>
          <cell r="J16">
            <v>499.10999999999996</v>
          </cell>
          <cell r="K16">
            <v>1367.5762198401362</v>
          </cell>
        </row>
        <row r="17">
          <cell r="B17" t="str">
            <v>R-графия пояснично-крестцового отдела позвоночника ( в 1 проекции)</v>
          </cell>
          <cell r="H17">
            <v>284.44905767346938</v>
          </cell>
          <cell r="I17">
            <v>24.320394431081631</v>
          </cell>
          <cell r="J17">
            <v>1145.71</v>
          </cell>
          <cell r="K17">
            <v>1686.0528737755103</v>
          </cell>
        </row>
        <row r="18">
          <cell r="B18" t="str">
            <v>R-графия пояснично-крестцового отдела позвоночника ( в 2 проекциях)</v>
          </cell>
          <cell r="H18">
            <v>307.83359658163261</v>
          </cell>
          <cell r="I18">
            <v>26.319772507729589</v>
          </cell>
          <cell r="J18">
            <v>1145.71</v>
          </cell>
          <cell r="K18">
            <v>1892.1260027925173</v>
          </cell>
        </row>
        <row r="19">
          <cell r="B19" t="str">
            <v>R-графия шейного отдела позвоночника ( в 1 проекции)</v>
          </cell>
          <cell r="H19">
            <v>269.56798745918366</v>
          </cell>
          <cell r="I19">
            <v>23.048062927760203</v>
          </cell>
          <cell r="J19">
            <v>499.10999999999996</v>
          </cell>
          <cell r="K19">
            <v>1554.9154280374153</v>
          </cell>
        </row>
        <row r="20">
          <cell r="B20" t="str">
            <v>R-графия шейного отдела позвоночника ( в 2 проекциях)</v>
          </cell>
          <cell r="H20">
            <v>305.70772940816323</v>
          </cell>
          <cell r="I20">
            <v>26.138010864397959</v>
          </cell>
          <cell r="J20">
            <v>499.10999999999996</v>
          </cell>
          <cell r="K20">
            <v>1873.3920819727894</v>
          </cell>
        </row>
        <row r="21">
          <cell r="B21" t="str">
            <v>R-графия трубчатых костей  ( в 1 проекциях)</v>
          </cell>
          <cell r="H21">
            <v>202.04884005714283</v>
          </cell>
          <cell r="I21">
            <v>17.275175824885711</v>
          </cell>
          <cell r="J21">
            <v>499.10999999999996</v>
          </cell>
          <cell r="K21">
            <v>1124.0352491836736</v>
          </cell>
        </row>
        <row r="22">
          <cell r="B22" t="str">
            <v>R-графия трубчатых костей  ( в 2 проекциях)</v>
          </cell>
          <cell r="H22">
            <v>267.44212028571428</v>
          </cell>
          <cell r="I22">
            <v>22.86630128442857</v>
          </cell>
          <cell r="J22">
            <v>499.10999999999996</v>
          </cell>
          <cell r="K22">
            <v>1536.1815072176871</v>
          </cell>
        </row>
        <row r="23">
          <cell r="B23" t="str">
            <v>R-графия коленного сустава  ( в 1 проекции )</v>
          </cell>
          <cell r="H23">
            <v>202.04884005714283</v>
          </cell>
          <cell r="I23">
            <v>17.275175824885711</v>
          </cell>
          <cell r="J23">
            <v>499.10999999999996</v>
          </cell>
          <cell r="K23">
            <v>1124.0352491836736</v>
          </cell>
        </row>
        <row r="24">
          <cell r="B24" t="str">
            <v>R-графия коленного сустава  ( в 2 проекциях )</v>
          </cell>
          <cell r="H24">
            <v>267.44212028571428</v>
          </cell>
          <cell r="I24">
            <v>22.86630128442857</v>
          </cell>
          <cell r="J24">
            <v>499.10999999999996</v>
          </cell>
          <cell r="K24">
            <v>1536.1815072176871</v>
          </cell>
        </row>
        <row r="25">
          <cell r="B25" t="str">
            <v>R-графия голеностопного сустава   ( в 1 проекции )</v>
          </cell>
          <cell r="H25">
            <v>162.16596591020405</v>
          </cell>
          <cell r="I25">
            <v>13.865190085322444</v>
          </cell>
          <cell r="J25">
            <v>499.10999999999996</v>
          </cell>
          <cell r="K25">
            <v>936.69604098639468</v>
          </cell>
        </row>
        <row r="26">
          <cell r="B26" t="str">
            <v>R-графия голеностопного сустава  ( в 2 проекциях )</v>
          </cell>
          <cell r="H26">
            <v>202.04884005714283</v>
          </cell>
          <cell r="I26">
            <v>17.275175824885711</v>
          </cell>
          <cell r="J26">
            <v>499.10999999999996</v>
          </cell>
          <cell r="K26">
            <v>1124.0352491836736</v>
          </cell>
        </row>
        <row r="27">
          <cell r="B27" t="str">
            <v>R-графия локтевого сустава  ( в 1 проекции )</v>
          </cell>
          <cell r="H27">
            <v>162.16596591020405</v>
          </cell>
          <cell r="I27">
            <v>13.865190085322444</v>
          </cell>
          <cell r="J27">
            <v>499.10999999999996</v>
          </cell>
          <cell r="K27">
            <v>936.69604098639468</v>
          </cell>
        </row>
        <row r="28">
          <cell r="B28" t="str">
            <v>R-графия локтевого сустава  ( в 2 проекциях )</v>
          </cell>
          <cell r="H28">
            <v>202.04884005714283</v>
          </cell>
          <cell r="I28">
            <v>17.275175824885711</v>
          </cell>
          <cell r="J28">
            <v>499.10999999999996</v>
          </cell>
          <cell r="K28">
            <v>1124.0352491836736</v>
          </cell>
        </row>
        <row r="29">
          <cell r="B29" t="str">
            <v>R-графия лучезапястного сустава  ( в 1 проекции )</v>
          </cell>
          <cell r="H29">
            <v>162.16596591020405</v>
          </cell>
          <cell r="I29">
            <v>13.865190085322444</v>
          </cell>
          <cell r="J29">
            <v>499.10999999999996</v>
          </cell>
          <cell r="K29">
            <v>936.69604098639468</v>
          </cell>
        </row>
        <row r="30">
          <cell r="B30" t="str">
            <v>R-графия лучезапястного сустава ( в 2 проекциях )</v>
          </cell>
          <cell r="H30">
            <v>202.04884005714283</v>
          </cell>
          <cell r="I30">
            <v>17.275175824885711</v>
          </cell>
          <cell r="J30">
            <v>499.10999999999996</v>
          </cell>
          <cell r="K30">
            <v>1124.0352491836736</v>
          </cell>
        </row>
        <row r="31">
          <cell r="B31" t="str">
            <v>R-графия лопатки</v>
          </cell>
          <cell r="H31">
            <v>162.16596591020405</v>
          </cell>
          <cell r="I31">
            <v>13.865190085322444</v>
          </cell>
          <cell r="J31">
            <v>499.10999999999996</v>
          </cell>
          <cell r="K31">
            <v>936.69604098639468</v>
          </cell>
        </row>
        <row r="32">
          <cell r="B32" t="str">
            <v>Фистулография</v>
          </cell>
          <cell r="H32">
            <v>241.9317142040816</v>
          </cell>
          <cell r="I32">
            <v>20.685161564448975</v>
          </cell>
          <cell r="J32">
            <v>637.55999999999995</v>
          </cell>
          <cell r="K32">
            <v>1311.3744573809527</v>
          </cell>
        </row>
        <row r="33">
          <cell r="B33" t="str">
            <v>Гистеросальпингография</v>
          </cell>
          <cell r="H33">
            <v>295.07839354081631</v>
          </cell>
          <cell r="I33">
            <v>25.229202647739797</v>
          </cell>
          <cell r="J33">
            <v>3384.6099999999997</v>
          </cell>
          <cell r="K33">
            <v>1779.7224778741499</v>
          </cell>
        </row>
        <row r="34">
          <cell r="B34" t="str">
            <v>Флюорография</v>
          </cell>
          <cell r="H34">
            <v>83.475955403918363</v>
          </cell>
          <cell r="I34">
            <v>7.1371941870350204</v>
          </cell>
          <cell r="J34">
            <v>122.31</v>
          </cell>
          <cell r="K34">
            <v>479.58837298503408</v>
          </cell>
        </row>
        <row r="35">
          <cell r="B35" t="str">
            <v>Прицельная R-графия пазух носа</v>
          </cell>
          <cell r="H35">
            <v>202.04884005714283</v>
          </cell>
          <cell r="I35">
            <v>17.275175824885711</v>
          </cell>
          <cell r="J35">
            <v>499.10999999999996</v>
          </cell>
          <cell r="K35">
            <v>1124.0352491836736</v>
          </cell>
        </row>
        <row r="36">
          <cell r="B36" t="str">
            <v>Прицельная R-графия костей носа</v>
          </cell>
          <cell r="H36">
            <v>162.16596591020405</v>
          </cell>
          <cell r="I36">
            <v>13.865190085322444</v>
          </cell>
          <cell r="J36">
            <v>499.10999999999996</v>
          </cell>
          <cell r="K36">
            <v>936.69604098639468</v>
          </cell>
        </row>
        <row r="37">
          <cell r="B37" t="str">
            <v>Прицельная R-графия костей стопы</v>
          </cell>
          <cell r="H37">
            <v>202.04884005714283</v>
          </cell>
          <cell r="I37">
            <v>17.275175824885711</v>
          </cell>
          <cell r="J37">
            <v>499.10999999999996</v>
          </cell>
          <cell r="K37">
            <v>1124.0352491836736</v>
          </cell>
        </row>
        <row r="38">
          <cell r="B38" t="str">
            <v>Прицельная R-графия костей кисти</v>
          </cell>
          <cell r="H38">
            <v>258.93865159183673</v>
          </cell>
          <cell r="I38">
            <v>22.139254711102041</v>
          </cell>
          <cell r="J38">
            <v>499.10999999999996</v>
          </cell>
          <cell r="K38">
            <v>1461.2458239387756</v>
          </cell>
        </row>
        <row r="39">
          <cell r="B39" t="str">
            <v>Томография</v>
          </cell>
          <cell r="H39">
            <v>263.19038593877548</v>
          </cell>
          <cell r="I39">
            <v>22.502777997765303</v>
          </cell>
          <cell r="J39">
            <v>878.51</v>
          </cell>
          <cell r="K39">
            <v>1498.7136655782315</v>
          </cell>
        </row>
        <row r="40">
          <cell r="B40" t="str">
            <v>R-скопия легких</v>
          </cell>
          <cell r="H40">
            <v>172.795301777551</v>
          </cell>
          <cell r="I40">
            <v>14.77399830198061</v>
          </cell>
          <cell r="J40">
            <v>119.71000000000001</v>
          </cell>
          <cell r="K40">
            <v>1030.3656450850342</v>
          </cell>
        </row>
        <row r="41">
          <cell r="B41" t="str">
            <v xml:space="preserve">R-графия желудка </v>
          </cell>
          <cell r="H41">
            <v>382.8390083795918</v>
          </cell>
          <cell r="I41">
            <v>32.732735216455104</v>
          </cell>
          <cell r="J41">
            <v>2890.81</v>
          </cell>
          <cell r="K41">
            <v>2060.7312901700684</v>
          </cell>
        </row>
        <row r="42">
          <cell r="B42" t="str">
            <v>R-графия пищевода и желудка</v>
          </cell>
          <cell r="H42">
            <v>717.29167391836722</v>
          </cell>
          <cell r="I42">
            <v>61.328438120020394</v>
          </cell>
          <cell r="J42">
            <v>2890.81</v>
          </cell>
          <cell r="K42">
            <v>3859.1876888639463</v>
          </cell>
        </row>
        <row r="43">
          <cell r="B43" t="str">
            <v>R-графия толстой кишки</v>
          </cell>
          <cell r="H43">
            <v>832.08850128571419</v>
          </cell>
          <cell r="I43">
            <v>71.143566859928569</v>
          </cell>
          <cell r="J43">
            <v>2890.81</v>
          </cell>
          <cell r="K43">
            <v>4870.8194131292521</v>
          </cell>
        </row>
      </sheetData>
      <sheetData sheetId="3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 УЗИ"/>
      <sheetName val="медикам УЗИ"/>
      <sheetName val="калькуляция рентген"/>
      <sheetName val="медикам рентген"/>
    </sheetNames>
    <sheetDataSet>
      <sheetData sheetId="0">
        <row r="7">
          <cell r="H7">
            <v>1727.4212287823132</v>
          </cell>
          <cell r="I7">
            <v>147.69451506088777</v>
          </cell>
          <cell r="J7">
            <v>515.41461538461544</v>
          </cell>
          <cell r="K7">
            <v>1607.759577595232</v>
          </cell>
        </row>
        <row r="8">
          <cell r="H8">
            <v>1425.5365339142859</v>
          </cell>
          <cell r="I8">
            <v>121.88337364967146</v>
          </cell>
          <cell r="J8">
            <v>515.41461538461544</v>
          </cell>
          <cell r="K8">
            <v>1393.3916339158677</v>
          </cell>
        </row>
        <row r="9">
          <cell r="H9">
            <v>912.98321576870762</v>
          </cell>
          <cell r="I9">
            <v>78.060064948224507</v>
          </cell>
          <cell r="J9">
            <v>515.41461538461544</v>
          </cell>
          <cell r="K9">
            <v>937.85975359721863</v>
          </cell>
        </row>
        <row r="10">
          <cell r="H10">
            <v>1727.4212287823132</v>
          </cell>
          <cell r="I10">
            <v>147.69451506088777</v>
          </cell>
          <cell r="J10">
            <v>515.41461538461544</v>
          </cell>
          <cell r="K10">
            <v>1607.759577595232</v>
          </cell>
        </row>
        <row r="11">
          <cell r="H11">
            <v>1176.182413102041</v>
          </cell>
          <cell r="I11">
            <v>100.56359632022452</v>
          </cell>
          <cell r="J11">
            <v>515.41461538461544</v>
          </cell>
          <cell r="K11">
            <v>1152.2276972765828</v>
          </cell>
        </row>
        <row r="12">
          <cell r="H12">
            <v>1225.8632551292519</v>
          </cell>
          <cell r="I12">
            <v>104.81130831355104</v>
          </cell>
          <cell r="J12">
            <v>515.41461538461544</v>
          </cell>
          <cell r="K12">
            <v>1205.819683196424</v>
          </cell>
        </row>
        <row r="13">
          <cell r="H13">
            <v>1225.8632551292519</v>
          </cell>
          <cell r="I13">
            <v>104.81130831355104</v>
          </cell>
          <cell r="J13">
            <v>515.41461538461544</v>
          </cell>
          <cell r="K13">
            <v>1205.819683196424</v>
          </cell>
        </row>
        <row r="14">
          <cell r="H14">
            <v>1425.5365339142859</v>
          </cell>
          <cell r="I14">
            <v>121.88337364967146</v>
          </cell>
          <cell r="J14">
            <v>515.41461538461544</v>
          </cell>
          <cell r="K14">
            <v>1393.3916339158677</v>
          </cell>
        </row>
        <row r="15">
          <cell r="H15">
            <v>1275.5440971564628</v>
          </cell>
          <cell r="I15">
            <v>109.05902030687758</v>
          </cell>
          <cell r="J15">
            <v>515.41461538461544</v>
          </cell>
          <cell r="K15">
            <v>1259.4116691162651</v>
          </cell>
        </row>
        <row r="16">
          <cell r="H16">
            <v>1275.5440971564628</v>
          </cell>
          <cell r="I16">
            <v>109.05902030687758</v>
          </cell>
          <cell r="J16">
            <v>515.41461538461544</v>
          </cell>
          <cell r="K16">
            <v>1259.4116691162651</v>
          </cell>
        </row>
        <row r="17">
          <cell r="H17">
            <v>1275.5440971564628</v>
          </cell>
          <cell r="I17">
            <v>109.05902030687758</v>
          </cell>
          <cell r="J17">
            <v>515.41461538461544</v>
          </cell>
          <cell r="K17">
            <v>1259.4116691162651</v>
          </cell>
        </row>
        <row r="18">
          <cell r="H18">
            <v>1275.5440971564628</v>
          </cell>
          <cell r="I18">
            <v>109.05902030687758</v>
          </cell>
          <cell r="J18">
            <v>515.41461538461544</v>
          </cell>
          <cell r="K18">
            <v>1259.4116691162651</v>
          </cell>
        </row>
        <row r="19">
          <cell r="H19">
            <v>912.98321576870762</v>
          </cell>
          <cell r="I19">
            <v>78.060064948224507</v>
          </cell>
          <cell r="J19">
            <v>515.41461538461544</v>
          </cell>
          <cell r="K19">
            <v>937.85975359721863</v>
          </cell>
        </row>
        <row r="20">
          <cell r="H20">
            <v>1176.182413102041</v>
          </cell>
          <cell r="I20">
            <v>100.56359632022452</v>
          </cell>
          <cell r="J20">
            <v>515.41461538461544</v>
          </cell>
          <cell r="K20">
            <v>1152.2276972765828</v>
          </cell>
        </row>
        <row r="21">
          <cell r="H21">
            <v>2179.2983604081637</v>
          </cell>
          <cell r="I21">
            <v>186.33000981489801</v>
          </cell>
          <cell r="J21">
            <v>0</v>
          </cell>
          <cell r="K21">
            <v>1956.107486074199</v>
          </cell>
        </row>
        <row r="22">
          <cell r="J22">
            <v>515.41461538461544</v>
          </cell>
        </row>
        <row r="23">
          <cell r="H23">
            <v>1151.3419920884355</v>
          </cell>
          <cell r="I23">
            <v>98.439740323561239</v>
          </cell>
          <cell r="J23">
            <v>515.41461538461544</v>
          </cell>
          <cell r="K23">
            <v>1125.4317043166623</v>
          </cell>
        </row>
      </sheetData>
      <sheetData sheetId="1" refreshError="1"/>
      <sheetData sheetId="2">
        <row r="7">
          <cell r="H7">
            <v>202.04884005714283</v>
          </cell>
        </row>
      </sheetData>
      <sheetData sheetId="3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 УЗИ"/>
      <sheetName val="медикам УЗИ"/>
      <sheetName val="калькуляция рентген"/>
      <sheetName val="медикам рентген"/>
    </sheetNames>
    <sheetDataSet>
      <sheetData sheetId="0">
        <row r="7">
          <cell r="B7" t="str">
            <v>Нейросонография</v>
          </cell>
          <cell r="H7">
            <v>912.98321576870762</v>
          </cell>
          <cell r="I7">
            <v>78.060064948224507</v>
          </cell>
          <cell r="K7">
            <v>937.85975359721863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Т"/>
      <sheetName val="медикам КТ"/>
    </sheetNames>
    <sheetDataSet>
      <sheetData sheetId="0">
        <row r="7">
          <cell r="H7">
            <v>1338.337114857369</v>
          </cell>
          <cell r="I7">
            <v>114.42782332030504</v>
          </cell>
          <cell r="J7">
            <v>1343.46</v>
          </cell>
          <cell r="K7">
            <v>6047.215780907447</v>
          </cell>
        </row>
        <row r="8">
          <cell r="H8">
            <v>1338.337114857369</v>
          </cell>
          <cell r="I8">
            <v>114.42782332030504</v>
          </cell>
          <cell r="J8">
            <v>1343.46</v>
          </cell>
          <cell r="K8">
            <v>6047.215780907447</v>
          </cell>
        </row>
        <row r="9">
          <cell r="H9">
            <v>2769.2094026846262</v>
          </cell>
          <cell r="I9">
            <v>236.76740392953553</v>
          </cell>
          <cell r="J9">
            <v>11461.470000000003</v>
          </cell>
          <cell r="K9">
            <v>13543.208661076213</v>
          </cell>
        </row>
        <row r="10">
          <cell r="H10">
            <v>1338.337114857369</v>
          </cell>
          <cell r="I10">
            <v>114.42782332030504</v>
          </cell>
          <cell r="J10">
            <v>1343.46</v>
          </cell>
          <cell r="K10">
            <v>6047.215780907447</v>
          </cell>
        </row>
        <row r="11">
          <cell r="H11">
            <v>2769.2094026846262</v>
          </cell>
          <cell r="I11">
            <v>236.76740392953553</v>
          </cell>
          <cell r="J11">
            <v>11461.470000000003</v>
          </cell>
          <cell r="K11">
            <v>13543.208661076213</v>
          </cell>
        </row>
        <row r="12">
          <cell r="H12">
            <v>1338.337114857369</v>
          </cell>
          <cell r="I12">
            <v>114.42782332030504</v>
          </cell>
          <cell r="J12">
            <v>1343.46</v>
          </cell>
          <cell r="K12">
            <v>6047.215780907447</v>
          </cell>
        </row>
        <row r="13">
          <cell r="H13">
            <v>2769.2094026846262</v>
          </cell>
          <cell r="I13">
            <v>236.76740392953553</v>
          </cell>
          <cell r="J13">
            <v>11461.470000000003</v>
          </cell>
          <cell r="K13">
            <v>13543.208661076213</v>
          </cell>
        </row>
        <row r="14">
          <cell r="H14">
            <v>1338.337114857369</v>
          </cell>
          <cell r="I14">
            <v>114.42782332030504</v>
          </cell>
          <cell r="J14">
            <v>1343.46</v>
          </cell>
          <cell r="K14">
            <v>6047.215780907447</v>
          </cell>
        </row>
        <row r="15">
          <cell r="H15">
            <v>1338.337114857369</v>
          </cell>
          <cell r="I15">
            <v>114.42782332030504</v>
          </cell>
          <cell r="J15">
            <v>1343.46</v>
          </cell>
          <cell r="K15">
            <v>6047.215780907447</v>
          </cell>
        </row>
        <row r="16">
          <cell r="H16">
            <v>1338.337114857369</v>
          </cell>
          <cell r="I16">
            <v>114.42782332030504</v>
          </cell>
          <cell r="J16">
            <v>1343.46</v>
          </cell>
          <cell r="K16">
            <v>6047.215780907447</v>
          </cell>
        </row>
        <row r="17">
          <cell r="H17">
            <v>1338.337114857369</v>
          </cell>
          <cell r="I17">
            <v>114.42782332030504</v>
          </cell>
          <cell r="J17">
            <v>1343.46</v>
          </cell>
          <cell r="K17">
            <v>6047.215780907447</v>
          </cell>
        </row>
        <row r="18">
          <cell r="H18">
            <v>1338.337114857369</v>
          </cell>
          <cell r="I18">
            <v>114.42782332030504</v>
          </cell>
          <cell r="J18">
            <v>1343.46</v>
          </cell>
          <cell r="K18">
            <v>6047.215780907447</v>
          </cell>
        </row>
        <row r="19">
          <cell r="H19">
            <v>1338.337114857369</v>
          </cell>
          <cell r="I19">
            <v>114.42782332030504</v>
          </cell>
          <cell r="J19">
            <v>1343.46</v>
          </cell>
          <cell r="K19">
            <v>6047.215780907447</v>
          </cell>
        </row>
        <row r="20">
          <cell r="H20">
            <v>1338.337114857369</v>
          </cell>
          <cell r="I20">
            <v>114.42782332030504</v>
          </cell>
          <cell r="J20">
            <v>1343.46</v>
          </cell>
          <cell r="K20">
            <v>6047.215780907447</v>
          </cell>
        </row>
        <row r="21">
          <cell r="H21">
            <v>1338.337114857369</v>
          </cell>
          <cell r="I21">
            <v>114.42782332030504</v>
          </cell>
          <cell r="J21">
            <v>1343.46</v>
          </cell>
          <cell r="K21">
            <v>6047.215780907447</v>
          </cell>
        </row>
        <row r="22">
          <cell r="H22">
            <v>1338.337114857369</v>
          </cell>
          <cell r="I22">
            <v>114.42782332030504</v>
          </cell>
          <cell r="J22">
            <v>1343.46</v>
          </cell>
          <cell r="K22">
            <v>6047.215780907447</v>
          </cell>
        </row>
        <row r="23">
          <cell r="H23">
            <v>2769.2094026846262</v>
          </cell>
          <cell r="I23">
            <v>236.76740392953553</v>
          </cell>
          <cell r="J23">
            <v>11461.470000000003</v>
          </cell>
          <cell r="K23">
            <v>13543.208661076213</v>
          </cell>
        </row>
        <row r="24">
          <cell r="H24">
            <v>1338.337114857369</v>
          </cell>
          <cell r="I24">
            <v>114.42782332030504</v>
          </cell>
          <cell r="J24">
            <v>1343.46</v>
          </cell>
          <cell r="K24">
            <v>6047.215780907447</v>
          </cell>
        </row>
        <row r="25">
          <cell r="H25">
            <v>1338.337114857369</v>
          </cell>
          <cell r="I25">
            <v>114.42782332030504</v>
          </cell>
          <cell r="J25">
            <v>1343.46</v>
          </cell>
          <cell r="K25">
            <v>6047.215780907447</v>
          </cell>
        </row>
        <row r="26">
          <cell r="H26">
            <v>1338.337114857369</v>
          </cell>
          <cell r="I26">
            <v>114.42782332030504</v>
          </cell>
          <cell r="J26">
            <v>1343.46</v>
          </cell>
          <cell r="K26">
            <v>6047.215780907447</v>
          </cell>
        </row>
        <row r="27">
          <cell r="H27">
            <v>1338.337114857369</v>
          </cell>
          <cell r="I27">
            <v>114.42782332030504</v>
          </cell>
          <cell r="J27">
            <v>1343.46</v>
          </cell>
          <cell r="K27">
            <v>6047.215780907447</v>
          </cell>
        </row>
      </sheetData>
      <sheetData sheetId="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 "/>
      <sheetName val="медик "/>
      <sheetName val="сводная"/>
    </sheetNames>
    <sheetDataSet>
      <sheetData sheetId="0">
        <row r="7">
          <cell r="H7">
            <v>1222.7680234494583</v>
          </cell>
          <cell r="I7">
            <v>104.5466660049287</v>
          </cell>
          <cell r="J7">
            <v>2000.8</v>
          </cell>
          <cell r="K7">
            <v>241.41736285434393</v>
          </cell>
        </row>
        <row r="8">
          <cell r="H8">
            <v>1091.8145134635402</v>
          </cell>
          <cell r="I8">
            <v>93.350140901132676</v>
          </cell>
          <cell r="J8">
            <v>1516.9</v>
          </cell>
          <cell r="K8">
            <v>219.95804171173558</v>
          </cell>
        </row>
        <row r="9">
          <cell r="H9">
            <v>559.12000460111426</v>
          </cell>
          <cell r="I9">
            <v>47.80476039339527</v>
          </cell>
          <cell r="J9">
            <v>793.83</v>
          </cell>
          <cell r="K9">
            <v>85.837284570433397</v>
          </cell>
        </row>
        <row r="10">
          <cell r="H10">
            <v>940.05158027000539</v>
          </cell>
          <cell r="I10">
            <v>80.37441011308546</v>
          </cell>
          <cell r="J10">
            <v>1483.8000000000002</v>
          </cell>
          <cell r="K10">
            <v>171.67456914086679</v>
          </cell>
        </row>
        <row r="11">
          <cell r="H11">
            <v>604.50989658666504</v>
          </cell>
          <cell r="I11">
            <v>51.685596158159868</v>
          </cell>
          <cell r="J11">
            <v>3983.8</v>
          </cell>
          <cell r="K11">
            <v>107.29660571304174</v>
          </cell>
        </row>
        <row r="12">
          <cell r="H12">
            <v>1103.7434677524031</v>
          </cell>
          <cell r="I12">
            <v>94.37006649283046</v>
          </cell>
          <cell r="J12">
            <v>1483.8000000000002</v>
          </cell>
          <cell r="K12">
            <v>198.49872056912724</v>
          </cell>
        </row>
        <row r="13">
          <cell r="H13">
            <v>2826.4676225678072</v>
          </cell>
          <cell r="I13">
            <v>241.66298172954751</v>
          </cell>
          <cell r="J13">
            <v>1483.8000000000002</v>
          </cell>
          <cell r="K13">
            <v>568.67201027912131</v>
          </cell>
        </row>
        <row r="14">
          <cell r="H14">
            <v>2760.9908675748484</v>
          </cell>
          <cell r="I14">
            <v>236.06471917764955</v>
          </cell>
          <cell r="J14">
            <v>1627.4</v>
          </cell>
          <cell r="K14">
            <v>557.94234970781713</v>
          </cell>
        </row>
        <row r="15">
          <cell r="H15">
            <v>4308.5750788281393</v>
          </cell>
          <cell r="I15">
            <v>368.38316923980591</v>
          </cell>
          <cell r="J15">
            <v>2058.7200000000003</v>
          </cell>
          <cell r="K15">
            <v>858.37284570433394</v>
          </cell>
        </row>
        <row r="16">
          <cell r="H16">
            <v>3272.8759532296576</v>
          </cell>
          <cell r="I16">
            <v>279.83089400113573</v>
          </cell>
          <cell r="J16">
            <v>2058.7200000000003</v>
          </cell>
          <cell r="K16">
            <v>665.23895542085882</v>
          </cell>
        </row>
        <row r="17">
          <cell r="H17">
            <v>266.18331864629891</v>
          </cell>
          <cell r="I17">
            <v>22.758673744258555</v>
          </cell>
          <cell r="K17">
            <v>56.867201027912124</v>
          </cell>
        </row>
        <row r="18">
          <cell r="H18">
            <v>347.36389534990514</v>
          </cell>
          <cell r="I18">
            <v>29.69961305241689</v>
          </cell>
          <cell r="K18">
            <v>80.472454284781307</v>
          </cell>
        </row>
        <row r="19">
          <cell r="H19">
            <v>248.56249039980406</v>
          </cell>
          <cell r="I19">
            <v>21.252092929183249</v>
          </cell>
          <cell r="J19">
            <v>1098.1500000000001</v>
          </cell>
          <cell r="K19">
            <v>51.502370742260034</v>
          </cell>
        </row>
      </sheetData>
      <sheetData sheetId="1" refreshError="1"/>
      <sheetData sheetId="2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"/>
      <sheetName val="хронометраж"/>
      <sheetName val="Калькуляция"/>
      <sheetName val="ЛС ИМН (хир)"/>
    </sheetNames>
    <sheetDataSet>
      <sheetData sheetId="0"/>
      <sheetData sheetId="1"/>
      <sheetData sheetId="2">
        <row r="19">
          <cell r="B19" t="str">
            <v>Циркумцизия, пластические швы на крайнюю плоть</v>
          </cell>
          <cell r="D19">
            <v>1233.731307754065</v>
          </cell>
          <cell r="E19">
            <v>135.71044385294715</v>
          </cell>
        </row>
      </sheetData>
      <sheetData sheetId="3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ое оборудование"/>
      <sheetName val="мягкий инвентарь"/>
      <sheetName val="прейскурант-2021 (2)"/>
      <sheetName val="прейскурант-2021"/>
      <sheetName val="норма времени (3)"/>
      <sheetName val="калькуляция (2)"/>
      <sheetName val="медикамент (2)"/>
      <sheetName val="норма времени (2)"/>
      <sheetName val="калькуляция"/>
      <sheetName val="норма времени"/>
      <sheetName val="медикамент"/>
      <sheetName val="медикаменты (2)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1">
          <cell r="D21">
            <v>5059665.47</v>
          </cell>
          <cell r="E21">
            <v>13400.91207512939</v>
          </cell>
          <cell r="F21">
            <v>1145.7779824235629</v>
          </cell>
          <cell r="G21">
            <v>51.102359981933148</v>
          </cell>
          <cell r="H21">
            <v>82244.897959183669</v>
          </cell>
        </row>
        <row r="22">
          <cell r="D22">
            <v>4772187.47</v>
          </cell>
          <cell r="E22">
            <v>13400.91207512939</v>
          </cell>
          <cell r="F22">
            <v>1145.7779824235629</v>
          </cell>
          <cell r="G22">
            <v>51.102359981933148</v>
          </cell>
          <cell r="H22">
            <v>82244.897959183669</v>
          </cell>
        </row>
        <row r="23">
          <cell r="D23">
            <v>5046771.47</v>
          </cell>
          <cell r="E23">
            <v>13400.91207512939</v>
          </cell>
          <cell r="F23">
            <v>1145.7779824235629</v>
          </cell>
          <cell r="G23">
            <v>51.102359981933148</v>
          </cell>
          <cell r="H23">
            <v>82244.897959183669</v>
          </cell>
        </row>
        <row r="24">
          <cell r="D24">
            <v>4864741.47</v>
          </cell>
          <cell r="E24">
            <v>13400.91207512939</v>
          </cell>
          <cell r="F24">
            <v>1145.7779824235629</v>
          </cell>
          <cell r="G24">
            <v>51.102359981933148</v>
          </cell>
          <cell r="H24">
            <v>82244.897959183669</v>
          </cell>
        </row>
        <row r="25">
          <cell r="D25">
            <v>1022327.19</v>
          </cell>
          <cell r="E25">
            <v>9592.9806864355123</v>
          </cell>
          <cell r="F25">
            <v>820.19984869023631</v>
          </cell>
          <cell r="G25">
            <v>39.309507678410114</v>
          </cell>
          <cell r="H25">
            <v>63265.306122448979</v>
          </cell>
        </row>
        <row r="26">
          <cell r="D26">
            <v>1471676.51</v>
          </cell>
          <cell r="E26">
            <v>37997.365620843681</v>
          </cell>
          <cell r="F26">
            <v>3248.7747605821346</v>
          </cell>
          <cell r="G26">
            <v>157.23803071364046</v>
          </cell>
          <cell r="H26">
            <v>253061.22448979592</v>
          </cell>
        </row>
        <row r="27">
          <cell r="D27">
            <v>707736.47000000009</v>
          </cell>
          <cell r="E27">
            <v>9592.9806864355123</v>
          </cell>
          <cell r="F27">
            <v>820.19984869023631</v>
          </cell>
          <cell r="G27">
            <v>39.309507678410114</v>
          </cell>
          <cell r="H27">
            <v>63265.306122448979</v>
          </cell>
        </row>
        <row r="28">
          <cell r="D28">
            <v>918845.27</v>
          </cell>
          <cell r="E28">
            <v>13400.91207512939</v>
          </cell>
          <cell r="F28">
            <v>1145.7779824235629</v>
          </cell>
          <cell r="G28">
            <v>51.102359981933148</v>
          </cell>
          <cell r="H28">
            <v>82244.897959183669</v>
          </cell>
        </row>
        <row r="29">
          <cell r="D29">
            <v>1141845.27</v>
          </cell>
          <cell r="E29">
            <v>13400.91207512939</v>
          </cell>
          <cell r="F29">
            <v>1145.7779824235629</v>
          </cell>
          <cell r="G29">
            <v>51.102359981933148</v>
          </cell>
          <cell r="H29">
            <v>82244.897959183669</v>
          </cell>
        </row>
        <row r="30">
          <cell r="D30">
            <v>726400.11</v>
          </cell>
          <cell r="E30">
            <v>5785.0492977416352</v>
          </cell>
          <cell r="F30">
            <v>494.62171495690984</v>
          </cell>
          <cell r="G30">
            <v>17.689278455284551</v>
          </cell>
          <cell r="H30">
            <v>28469.387755102041</v>
          </cell>
        </row>
        <row r="31">
          <cell r="D31">
            <v>522900.10999999993</v>
          </cell>
          <cell r="E31">
            <v>5785.0492977416352</v>
          </cell>
          <cell r="F31">
            <v>494.62171495690984</v>
          </cell>
          <cell r="G31">
            <v>17.689278455284551</v>
          </cell>
          <cell r="H31">
            <v>28469.387755102041</v>
          </cell>
        </row>
        <row r="32">
          <cell r="D32">
            <v>226210.87</v>
          </cell>
          <cell r="E32">
            <v>9592.9806864355123</v>
          </cell>
          <cell r="F32">
            <v>820.19984869023631</v>
          </cell>
          <cell r="G32">
            <v>39.309507678410114</v>
          </cell>
          <cell r="H32">
            <v>63265.306122448979</v>
          </cell>
        </row>
        <row r="33">
          <cell r="D33">
            <v>717611.05</v>
          </cell>
          <cell r="E33">
            <v>9592.9806864355123</v>
          </cell>
          <cell r="F33">
            <v>820.19984869023631</v>
          </cell>
          <cell r="G33">
            <v>39.309507678410114</v>
          </cell>
          <cell r="H33">
            <v>63265.306122448979</v>
          </cell>
        </row>
        <row r="34">
          <cell r="D34">
            <v>218796.46999999997</v>
          </cell>
          <cell r="E34">
            <v>5785.0492977416352</v>
          </cell>
          <cell r="F34">
            <v>494.62171495690984</v>
          </cell>
          <cell r="G34">
            <v>39.309507678410114</v>
          </cell>
          <cell r="H34">
            <v>63265.306122448979</v>
          </cell>
        </row>
        <row r="35">
          <cell r="D35">
            <v>821845.27</v>
          </cell>
          <cell r="E35">
            <v>5785.0492977416352</v>
          </cell>
          <cell r="F35">
            <v>494.62171495690984</v>
          </cell>
          <cell r="G35">
            <v>17.689278455284551</v>
          </cell>
          <cell r="H35">
            <v>28469.387755102041</v>
          </cell>
        </row>
        <row r="36">
          <cell r="D36">
            <v>87190.39</v>
          </cell>
          <cell r="E36">
            <v>4515.7388348436752</v>
          </cell>
          <cell r="F36">
            <v>386.09567037913422</v>
          </cell>
          <cell r="G36">
            <v>11.792852303523034</v>
          </cell>
          <cell r="H36">
            <v>18979.591836734693</v>
          </cell>
        </row>
        <row r="37">
          <cell r="D37">
            <v>191733.38999999996</v>
          </cell>
          <cell r="E37">
            <v>5785.0492977416352</v>
          </cell>
          <cell r="F37">
            <v>494.62171495690984</v>
          </cell>
          <cell r="G37">
            <v>17.689278455284551</v>
          </cell>
          <cell r="H37">
            <v>28469.387755102041</v>
          </cell>
        </row>
        <row r="38">
          <cell r="D38">
            <v>331000.10999999993</v>
          </cell>
          <cell r="E38">
            <v>5785.0492977416352</v>
          </cell>
          <cell r="F38">
            <v>494.62171495690984</v>
          </cell>
          <cell r="G38">
            <v>17.689278455284551</v>
          </cell>
          <cell r="H38">
            <v>28469.387755102041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ое оборудование"/>
      <sheetName val="мягкий инвентарь"/>
      <sheetName val="прейскурант-2021 (2)"/>
      <sheetName val="прейскурант-2021"/>
      <sheetName val="норма времени (3)"/>
      <sheetName val="калькуляция (2)"/>
      <sheetName val="медикамент (2)"/>
      <sheetName val="норма времени (2)"/>
      <sheetName val="калькуляция"/>
      <sheetName val="норма времени"/>
      <sheetName val="медикамент"/>
      <sheetName val="медикаменты (2)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1">
          <cell r="D21">
            <v>644304.06000000006</v>
          </cell>
          <cell r="E21">
            <v>9592.9806864355123</v>
          </cell>
          <cell r="F21">
            <v>820.19984869023631</v>
          </cell>
          <cell r="G21">
            <v>39.309507678410114</v>
          </cell>
          <cell r="H21">
            <v>63265.306122448979</v>
          </cell>
        </row>
        <row r="22">
          <cell r="D22">
            <v>1500494.1600000001</v>
          </cell>
          <cell r="E22">
            <v>46985.939181660004</v>
          </cell>
          <cell r="F22">
            <v>4017.2978000319304</v>
          </cell>
          <cell r="G22">
            <v>196.54753839205057</v>
          </cell>
          <cell r="H22">
            <v>316326.53061224491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иммун"/>
      <sheetName val="иммунодотинговый анализ  кальку"/>
      <sheetName val="медикаменты иммунодотинговый "/>
      <sheetName val="клинич"/>
      <sheetName val="расход.клинч."/>
      <sheetName val="биохим"/>
      <sheetName val="расход.биохим"/>
      <sheetName val="бак лаб"/>
      <sheetName val="расход.бак"/>
    </sheetNames>
    <sheetDataSet>
      <sheetData sheetId="0" refreshError="1"/>
      <sheetData sheetId="1">
        <row r="7">
          <cell r="H7">
            <v>5878.4029361521743</v>
          </cell>
          <cell r="I7">
            <v>502.60345104101094</v>
          </cell>
          <cell r="J7">
            <v>10643.480000000003</v>
          </cell>
          <cell r="K7">
            <v>66.133947065611736</v>
          </cell>
        </row>
      </sheetData>
      <sheetData sheetId="2" refreshError="1"/>
      <sheetData sheetId="3">
        <row r="7">
          <cell r="H7">
            <v>378.38927040908129</v>
          </cell>
          <cell r="I7">
            <v>32.352282619976449</v>
          </cell>
          <cell r="J7">
            <v>414.58274242424238</v>
          </cell>
          <cell r="K7">
            <v>88.672961043360445</v>
          </cell>
        </row>
        <row r="8">
          <cell r="H8">
            <v>338.5936934362922</v>
          </cell>
          <cell r="I8">
            <v>28.949760788802983</v>
          </cell>
          <cell r="J8">
            <v>69.097123737373735</v>
          </cell>
          <cell r="K8">
            <v>78.820409816320392</v>
          </cell>
        </row>
        <row r="9">
          <cell r="H9">
            <v>338.5936934362922</v>
          </cell>
          <cell r="I9">
            <v>28.949760788802983</v>
          </cell>
          <cell r="J9">
            <v>69.097123737373735</v>
          </cell>
          <cell r="K9">
            <v>78.820409816320392</v>
          </cell>
        </row>
        <row r="10">
          <cell r="H10">
            <v>338.5936934362922</v>
          </cell>
          <cell r="I10">
            <v>28.949760788802983</v>
          </cell>
          <cell r="J10">
            <v>69.097123737373735</v>
          </cell>
          <cell r="K10">
            <v>78.820409816320392</v>
          </cell>
        </row>
        <row r="11">
          <cell r="H11">
            <v>338.5936934362922</v>
          </cell>
          <cell r="I11">
            <v>28.949760788802983</v>
          </cell>
          <cell r="J11">
            <v>69.097123737373735</v>
          </cell>
          <cell r="K11">
            <v>78.820409816320392</v>
          </cell>
        </row>
        <row r="12">
          <cell r="H12">
            <v>338.5936934362922</v>
          </cell>
          <cell r="I12">
            <v>28.949760788802983</v>
          </cell>
          <cell r="J12">
            <v>69.097123737373735</v>
          </cell>
          <cell r="K12">
            <v>78.820409816320392</v>
          </cell>
        </row>
        <row r="13">
          <cell r="H13">
            <v>338.5936934362922</v>
          </cell>
          <cell r="I13">
            <v>28.949760788802983</v>
          </cell>
          <cell r="J13">
            <v>69.097123737373735</v>
          </cell>
          <cell r="K13">
            <v>78.820409816320392</v>
          </cell>
        </row>
        <row r="14">
          <cell r="H14">
            <v>378.38927040908129</v>
          </cell>
          <cell r="I14">
            <v>32.352282619976449</v>
          </cell>
          <cell r="J14">
            <v>140.4085</v>
          </cell>
          <cell r="K14">
            <v>88.672961043360445</v>
          </cell>
        </row>
        <row r="15">
          <cell r="H15">
            <v>378.38927040908129</v>
          </cell>
          <cell r="I15">
            <v>32.352282619976449</v>
          </cell>
          <cell r="J15">
            <v>379.89850000000001</v>
          </cell>
          <cell r="K15">
            <v>88.672961043360445</v>
          </cell>
        </row>
        <row r="16">
          <cell r="H16">
            <v>378.38927040908129</v>
          </cell>
          <cell r="I16">
            <v>32.352282619976449</v>
          </cell>
          <cell r="J16">
            <v>379.89850000000001</v>
          </cell>
          <cell r="K16">
            <v>88.672961043360445</v>
          </cell>
        </row>
        <row r="17">
          <cell r="H17">
            <v>1181.9034972458157</v>
          </cell>
          <cell r="I17">
            <v>101.05274901451723</v>
          </cell>
          <cell r="J17">
            <v>379.89850000000001</v>
          </cell>
          <cell r="K17">
            <v>295.57653681120149</v>
          </cell>
        </row>
        <row r="18">
          <cell r="H18">
            <v>415.25822105533979</v>
          </cell>
          <cell r="I18">
            <v>35.504577900231553</v>
          </cell>
          <cell r="J18">
            <v>430.10599999999999</v>
          </cell>
          <cell r="K18">
            <v>98.525512270400498</v>
          </cell>
        </row>
        <row r="19">
          <cell r="H19">
            <v>378.38927040908129</v>
          </cell>
          <cell r="I19">
            <v>32.352282619976449</v>
          </cell>
          <cell r="J19">
            <v>109.505</v>
          </cell>
          <cell r="K19">
            <v>88.672961043360445</v>
          </cell>
        </row>
        <row r="20">
          <cell r="H20">
            <v>378.38927040908129</v>
          </cell>
          <cell r="I20">
            <v>32.352282619976449</v>
          </cell>
          <cell r="J20">
            <v>109.505</v>
          </cell>
          <cell r="K20">
            <v>88.672961043360445</v>
          </cell>
        </row>
        <row r="21">
          <cell r="H21">
            <v>378.38927040908129</v>
          </cell>
          <cell r="I21">
            <v>32.352282619976449</v>
          </cell>
          <cell r="J21">
            <v>92.2</v>
          </cell>
          <cell r="K21">
            <v>88.672961043360445</v>
          </cell>
        </row>
        <row r="22">
          <cell r="H22">
            <v>378.38927040908129</v>
          </cell>
          <cell r="I22">
            <v>32.352282619976449</v>
          </cell>
          <cell r="J22">
            <v>92.2</v>
          </cell>
          <cell r="K22">
            <v>88.672961043360445</v>
          </cell>
        </row>
        <row r="23">
          <cell r="H23">
            <v>378.38927040908129</v>
          </cell>
          <cell r="I23">
            <v>32.352282619976449</v>
          </cell>
          <cell r="J23">
            <v>84.058999999999997</v>
          </cell>
          <cell r="K23">
            <v>88.672961043360445</v>
          </cell>
        </row>
        <row r="24">
          <cell r="H24">
            <v>378.38927040908129</v>
          </cell>
          <cell r="I24">
            <v>32.352282619976449</v>
          </cell>
          <cell r="J24">
            <v>71.27</v>
          </cell>
          <cell r="K24">
            <v>88.672961043360445</v>
          </cell>
        </row>
        <row r="25">
          <cell r="H25">
            <v>378.38927040908129</v>
          </cell>
          <cell r="I25">
            <v>32.352282619976449</v>
          </cell>
          <cell r="J25">
            <v>83.569000000000003</v>
          </cell>
          <cell r="K25">
            <v>88.672961043360445</v>
          </cell>
        </row>
        <row r="26">
          <cell r="H26">
            <v>378.38927040908129</v>
          </cell>
          <cell r="I26">
            <v>32.352282619976449</v>
          </cell>
          <cell r="J26">
            <v>78.899000000000001</v>
          </cell>
          <cell r="K26">
            <v>88.672961043360445</v>
          </cell>
        </row>
        <row r="27">
          <cell r="H27">
            <v>378.38927040908129</v>
          </cell>
          <cell r="I27">
            <v>32.352282619976449</v>
          </cell>
          <cell r="J27">
            <v>85.899000000000001</v>
          </cell>
          <cell r="K27">
            <v>88.672961043360445</v>
          </cell>
        </row>
        <row r="28">
          <cell r="H28">
            <v>378.38927040908129</v>
          </cell>
          <cell r="I28">
            <v>32.352282619976449</v>
          </cell>
          <cell r="J28">
            <v>379.89850000000001</v>
          </cell>
          <cell r="K28">
            <v>88.672961043360445</v>
          </cell>
        </row>
        <row r="29">
          <cell r="H29">
            <v>378.38927040908129</v>
          </cell>
          <cell r="I29">
            <v>32.352282619976449</v>
          </cell>
          <cell r="J29">
            <v>430.10599999999999</v>
          </cell>
          <cell r="K29">
            <v>88.672961043360445</v>
          </cell>
        </row>
        <row r="30">
          <cell r="H30">
            <v>415.25822105533979</v>
          </cell>
          <cell r="I30">
            <v>35.504577900231553</v>
          </cell>
          <cell r="J30">
            <v>129.649</v>
          </cell>
          <cell r="K30">
            <v>98.525512270400498</v>
          </cell>
        </row>
        <row r="31">
          <cell r="H31">
            <v>415.25822105533979</v>
          </cell>
          <cell r="I31">
            <v>35.504577900231553</v>
          </cell>
          <cell r="J31">
            <v>118.77</v>
          </cell>
          <cell r="K31">
            <v>98.525512270400498</v>
          </cell>
        </row>
        <row r="32">
          <cell r="H32">
            <v>415.25822105533979</v>
          </cell>
          <cell r="I32">
            <v>35.504577900231553</v>
          </cell>
          <cell r="J32">
            <v>430.10599999999999</v>
          </cell>
          <cell r="K32">
            <v>98.525512270400498</v>
          </cell>
        </row>
        <row r="33">
          <cell r="H33">
            <v>415.25822105533979</v>
          </cell>
          <cell r="I33">
            <v>35.504577900231553</v>
          </cell>
          <cell r="J33">
            <v>92.2</v>
          </cell>
          <cell r="K33">
            <v>98.525512270400498</v>
          </cell>
        </row>
        <row r="34">
          <cell r="H34">
            <v>415.25822105533979</v>
          </cell>
          <cell r="I34">
            <v>35.504577900231553</v>
          </cell>
          <cell r="J34">
            <v>118.77</v>
          </cell>
          <cell r="K34">
            <v>98.525512270400498</v>
          </cell>
        </row>
        <row r="35">
          <cell r="H35">
            <v>415.25822105533979</v>
          </cell>
          <cell r="I35">
            <v>35.504577900231553</v>
          </cell>
          <cell r="J35">
            <v>379.89850000000001</v>
          </cell>
          <cell r="K35">
            <v>98.525512270400498</v>
          </cell>
        </row>
      </sheetData>
      <sheetData sheetId="4" refreshError="1"/>
      <sheetData sheetId="5">
        <row r="7">
          <cell r="H7">
            <v>165.36684971180233</v>
          </cell>
          <cell r="I7">
            <v>14.138865650359101</v>
          </cell>
          <cell r="J7">
            <v>379.20516666666663</v>
          </cell>
          <cell r="K7">
            <v>105.15873015873017</v>
          </cell>
        </row>
        <row r="8">
          <cell r="H8">
            <v>165.36684971180233</v>
          </cell>
          <cell r="I8">
            <v>14.138865650359101</v>
          </cell>
          <cell r="J8">
            <v>1949.9899999999998</v>
          </cell>
          <cell r="K8">
            <v>105.15873015873017</v>
          </cell>
        </row>
        <row r="9">
          <cell r="H9">
            <v>165.36684971180233</v>
          </cell>
          <cell r="I9">
            <v>14.138865650359101</v>
          </cell>
          <cell r="J9">
            <v>1087.5266666666666</v>
          </cell>
          <cell r="K9">
            <v>105.15873015873017</v>
          </cell>
        </row>
        <row r="10">
          <cell r="H10">
            <v>165.36684971180233</v>
          </cell>
          <cell r="I10">
            <v>14.138865650359101</v>
          </cell>
          <cell r="J10">
            <v>1222.1266666666668</v>
          </cell>
          <cell r="K10">
            <v>105.15873015873017</v>
          </cell>
        </row>
        <row r="11">
          <cell r="H11">
            <v>165.36684971180233</v>
          </cell>
          <cell r="I11">
            <v>14.138865650359101</v>
          </cell>
          <cell r="J11">
            <v>3436.2644666666665</v>
          </cell>
          <cell r="K11">
            <v>105.15873015873017</v>
          </cell>
        </row>
        <row r="12">
          <cell r="H12">
            <v>165.36684971180233</v>
          </cell>
          <cell r="I12">
            <v>14.138865650359101</v>
          </cell>
          <cell r="J12">
            <v>6229.0902999999998</v>
          </cell>
          <cell r="K12">
            <v>105.15873015873017</v>
          </cell>
        </row>
        <row r="13">
          <cell r="H13">
            <v>165.36684971180233</v>
          </cell>
          <cell r="I13">
            <v>14.138865650359101</v>
          </cell>
          <cell r="J13">
            <v>386.63016666666664</v>
          </cell>
          <cell r="K13">
            <v>105.15873015873017</v>
          </cell>
        </row>
        <row r="14">
          <cell r="H14">
            <v>165.36684971180233</v>
          </cell>
          <cell r="I14">
            <v>14.138865650359101</v>
          </cell>
          <cell r="J14">
            <v>365.83850000000001</v>
          </cell>
          <cell r="K14">
            <v>105.15873015873017</v>
          </cell>
        </row>
        <row r="15">
          <cell r="H15">
            <v>165.36684971180233</v>
          </cell>
          <cell r="I15">
            <v>14.138865650359101</v>
          </cell>
          <cell r="J15">
            <v>381.75516666666664</v>
          </cell>
          <cell r="K15">
            <v>105.15873015873017</v>
          </cell>
        </row>
        <row r="16">
          <cell r="H16">
            <v>223.5969020077207</v>
          </cell>
          <cell r="I16">
            <v>19.117535121660122</v>
          </cell>
          <cell r="J16">
            <v>573.35516666666661</v>
          </cell>
          <cell r="K16">
            <v>150.22675736961452</v>
          </cell>
        </row>
        <row r="17">
          <cell r="H17">
            <v>165.36684971180233</v>
          </cell>
          <cell r="I17">
            <v>14.138865650359101</v>
          </cell>
          <cell r="J17">
            <v>390.15516666666662</v>
          </cell>
          <cell r="K17">
            <v>105.15873015873017</v>
          </cell>
        </row>
        <row r="18">
          <cell r="H18">
            <v>165.36684971180233</v>
          </cell>
          <cell r="I18">
            <v>14.138865650359101</v>
          </cell>
          <cell r="J18">
            <v>806.55849999999987</v>
          </cell>
          <cell r="K18">
            <v>105.15873015873017</v>
          </cell>
        </row>
        <row r="19">
          <cell r="H19">
            <v>376.92595724581599</v>
          </cell>
          <cell r="I19">
            <v>32.227169344517264</v>
          </cell>
          <cell r="J19">
            <v>833.85849999999982</v>
          </cell>
          <cell r="K19">
            <v>270.40816326530614</v>
          </cell>
        </row>
        <row r="20">
          <cell r="H20">
            <v>165.36684971180233</v>
          </cell>
          <cell r="I20">
            <v>14.138865650359101</v>
          </cell>
          <cell r="J20">
            <v>388.20516666666663</v>
          </cell>
          <cell r="K20">
            <v>105.15873015873017</v>
          </cell>
        </row>
        <row r="21">
          <cell r="H21">
            <v>146.93237438867308</v>
          </cell>
          <cell r="I21">
            <v>12.562718010231549</v>
          </cell>
          <cell r="J21">
            <v>424.80516666666665</v>
          </cell>
          <cell r="K21">
            <v>90.136054421768705</v>
          </cell>
        </row>
        <row r="22">
          <cell r="H22">
            <v>146.93237438867308</v>
          </cell>
          <cell r="I22">
            <v>12.562718010231549</v>
          </cell>
          <cell r="J22">
            <v>424.80516666666665</v>
          </cell>
          <cell r="K22">
            <v>90.136054421768705</v>
          </cell>
        </row>
        <row r="23">
          <cell r="H23">
            <v>332.19701258686996</v>
          </cell>
          <cell r="I23">
            <v>28.402844576177383</v>
          </cell>
          <cell r="J23">
            <v>406.80516666666665</v>
          </cell>
          <cell r="K23">
            <v>210.31746031746033</v>
          </cell>
        </row>
        <row r="24">
          <cell r="H24">
            <v>146.93237438867308</v>
          </cell>
          <cell r="I24">
            <v>12.562718010231549</v>
          </cell>
          <cell r="J24">
            <v>388.80516666666665</v>
          </cell>
          <cell r="K24">
            <v>90.136054421768705</v>
          </cell>
        </row>
        <row r="25">
          <cell r="H25">
            <v>108.60011057914926</v>
          </cell>
          <cell r="I25">
            <v>9.285309454517261</v>
          </cell>
          <cell r="J25">
            <v>573.35516666666661</v>
          </cell>
          <cell r="K25">
            <v>60.090702947845806</v>
          </cell>
        </row>
        <row r="26">
          <cell r="H26">
            <v>300.26142962676835</v>
          </cell>
          <cell r="I26">
            <v>25.672352233088695</v>
          </cell>
          <cell r="J26">
            <v>531.5051666666667</v>
          </cell>
          <cell r="K26">
            <v>210.31746031746033</v>
          </cell>
        </row>
        <row r="27">
          <cell r="H27">
            <v>223.5969020077207</v>
          </cell>
          <cell r="I27">
            <v>19.117535121660122</v>
          </cell>
          <cell r="J27">
            <v>403.85516666666666</v>
          </cell>
          <cell r="K27">
            <v>150.22675736961452</v>
          </cell>
        </row>
        <row r="28">
          <cell r="H28">
            <v>146.93237438867308</v>
          </cell>
          <cell r="I28">
            <v>12.562718010231549</v>
          </cell>
          <cell r="J28">
            <v>543.5385</v>
          </cell>
          <cell r="K28">
            <v>90.136054421768705</v>
          </cell>
        </row>
        <row r="29">
          <cell r="H29">
            <v>223.5969020077207</v>
          </cell>
          <cell r="I29">
            <v>19.117535121660122</v>
          </cell>
          <cell r="J29">
            <v>416.60516666666666</v>
          </cell>
          <cell r="K29">
            <v>150.22675736961452</v>
          </cell>
        </row>
        <row r="30">
          <cell r="H30">
            <v>108.60011057914926</v>
          </cell>
          <cell r="I30">
            <v>9.285309454517261</v>
          </cell>
          <cell r="J30">
            <v>590.60516666666661</v>
          </cell>
          <cell r="K30">
            <v>60.090702947845806</v>
          </cell>
        </row>
        <row r="31">
          <cell r="H31">
            <v>146.93237438867308</v>
          </cell>
          <cell r="I31">
            <v>12.562718010231549</v>
          </cell>
          <cell r="J31">
            <v>399.90516666666662</v>
          </cell>
          <cell r="K31">
            <v>90.136054421768705</v>
          </cell>
        </row>
        <row r="32">
          <cell r="H32">
            <v>146.93237438867308</v>
          </cell>
          <cell r="I32">
            <v>12.562718010231549</v>
          </cell>
          <cell r="J32">
            <v>399.90516666666662</v>
          </cell>
          <cell r="K32">
            <v>90.136054421768705</v>
          </cell>
        </row>
        <row r="33">
          <cell r="H33">
            <v>223.5969020077207</v>
          </cell>
          <cell r="I33">
            <v>19.117535121660122</v>
          </cell>
          <cell r="J33">
            <v>390.75516666666664</v>
          </cell>
          <cell r="K33">
            <v>150.22675736961452</v>
          </cell>
        </row>
        <row r="34">
          <cell r="H34">
            <v>223.5969020077207</v>
          </cell>
          <cell r="I34">
            <v>19.117535121660122</v>
          </cell>
          <cell r="J34">
            <v>381.75516666666664</v>
          </cell>
          <cell r="K34">
            <v>150.22675736961452</v>
          </cell>
        </row>
        <row r="35">
          <cell r="H35">
            <v>146.93237438867308</v>
          </cell>
          <cell r="I35">
            <v>12.562718010231549</v>
          </cell>
          <cell r="J35">
            <v>402.30516666666665</v>
          </cell>
          <cell r="K35">
            <v>90.136054421768705</v>
          </cell>
        </row>
        <row r="36">
          <cell r="H36">
            <v>146.93237438867308</v>
          </cell>
          <cell r="I36">
            <v>12.562718010231549</v>
          </cell>
          <cell r="J36">
            <v>405.75516666666664</v>
          </cell>
          <cell r="K36">
            <v>90.136054421768705</v>
          </cell>
        </row>
        <row r="37">
          <cell r="H37">
            <v>146.93237438867308</v>
          </cell>
          <cell r="I37">
            <v>12.562718010231549</v>
          </cell>
          <cell r="J37">
            <v>612.98849999999993</v>
          </cell>
          <cell r="K37">
            <v>90.136054421768705</v>
          </cell>
        </row>
        <row r="38">
          <cell r="H38">
            <v>146.93237438867308</v>
          </cell>
          <cell r="I38">
            <v>12.562718010231549</v>
          </cell>
          <cell r="J38">
            <v>376.35516666666661</v>
          </cell>
          <cell r="K38">
            <v>90.136054421768705</v>
          </cell>
        </row>
        <row r="39">
          <cell r="H39">
            <v>146.93237438867308</v>
          </cell>
          <cell r="I39">
            <v>12.562718010231549</v>
          </cell>
          <cell r="J39">
            <v>828.79849999999988</v>
          </cell>
          <cell r="K39">
            <v>90.136054421768705</v>
          </cell>
        </row>
        <row r="40">
          <cell r="H40">
            <v>108.60011057914926</v>
          </cell>
          <cell r="I40">
            <v>9.285309454517261</v>
          </cell>
          <cell r="J40">
            <v>607.84849999999994</v>
          </cell>
          <cell r="K40">
            <v>60.090702947845806</v>
          </cell>
        </row>
        <row r="41">
          <cell r="H41">
            <v>108.60011057914926</v>
          </cell>
          <cell r="I41">
            <v>9.285309454517261</v>
          </cell>
          <cell r="J41">
            <v>698.99849999999992</v>
          </cell>
          <cell r="K41">
            <v>60.090702947845806</v>
          </cell>
        </row>
        <row r="42">
          <cell r="H42">
            <v>146.93237438867308</v>
          </cell>
          <cell r="I42">
            <v>12.562718010231549</v>
          </cell>
          <cell r="J42">
            <v>3110.1404642857137</v>
          </cell>
          <cell r="K42">
            <v>90.136054421768705</v>
          </cell>
        </row>
        <row r="44">
          <cell r="H44">
            <v>68.804533606360138</v>
          </cell>
          <cell r="I44">
            <v>5.8827876233437921</v>
          </cell>
          <cell r="J44">
            <v>7185.8134000000009</v>
          </cell>
          <cell r="K44">
            <v>30.045351473922903</v>
          </cell>
        </row>
        <row r="45">
          <cell r="H45">
            <v>68.804533606360138</v>
          </cell>
          <cell r="I45">
            <v>5.8827876233437921</v>
          </cell>
          <cell r="J45">
            <v>7255.9640000000009</v>
          </cell>
          <cell r="K45">
            <v>30.045351473922903</v>
          </cell>
        </row>
        <row r="46">
          <cell r="H46">
            <v>68.804533606360138</v>
          </cell>
          <cell r="I46">
            <v>5.8827876233437921</v>
          </cell>
          <cell r="J46">
            <v>15288.414500000001</v>
          </cell>
          <cell r="K46">
            <v>30.045351473922903</v>
          </cell>
        </row>
        <row r="47">
          <cell r="H47">
            <v>68.804533606360138</v>
          </cell>
          <cell r="I47">
            <v>5.8827876233437921</v>
          </cell>
          <cell r="J47">
            <v>15288.414500000001</v>
          </cell>
          <cell r="K47">
            <v>30.045351473922903</v>
          </cell>
        </row>
        <row r="49">
          <cell r="H49">
            <v>146.93237438867308</v>
          </cell>
          <cell r="I49">
            <v>12.562718010231549</v>
          </cell>
          <cell r="J49">
            <v>631.87180000000001</v>
          </cell>
          <cell r="K49">
            <v>90.136054421768705</v>
          </cell>
        </row>
        <row r="50">
          <cell r="H50">
            <v>146.93237438867308</v>
          </cell>
          <cell r="I50">
            <v>12.562718010231549</v>
          </cell>
          <cell r="J50">
            <v>990.99629999999979</v>
          </cell>
          <cell r="K50">
            <v>90.136054421768705</v>
          </cell>
        </row>
        <row r="51">
          <cell r="H51">
            <v>146.93237438867308</v>
          </cell>
          <cell r="I51">
            <v>12.562718010231549</v>
          </cell>
          <cell r="J51">
            <v>661.78629999999998</v>
          </cell>
          <cell r="K51">
            <v>90.136054421768705</v>
          </cell>
        </row>
        <row r="52">
          <cell r="H52">
            <v>146.93237438867308</v>
          </cell>
          <cell r="I52">
            <v>12.562718010231549</v>
          </cell>
          <cell r="J52">
            <v>620.90380000000005</v>
          </cell>
          <cell r="K52">
            <v>90.136054421768705</v>
          </cell>
        </row>
        <row r="54">
          <cell r="H54">
            <v>242.03137733084995</v>
          </cell>
          <cell r="I54">
            <v>20.69368276178767</v>
          </cell>
          <cell r="J54">
            <v>348.69507333333337</v>
          </cell>
          <cell r="K54">
            <v>165.24943310657596</v>
          </cell>
        </row>
        <row r="55">
          <cell r="H55">
            <v>242.03137733084995</v>
          </cell>
          <cell r="I55">
            <v>20.69368276178767</v>
          </cell>
          <cell r="J55">
            <v>328.98174</v>
          </cell>
          <cell r="K55">
            <v>165.24943310657596</v>
          </cell>
        </row>
        <row r="56">
          <cell r="H56">
            <v>261.92916581724455</v>
          </cell>
          <cell r="I56">
            <v>22.39494367737441</v>
          </cell>
          <cell r="J56">
            <v>310.70174000000003</v>
          </cell>
          <cell r="K56">
            <v>180.27210884353741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Д"/>
      <sheetName val="медик.ФД"/>
      <sheetName val="Лист1"/>
    </sheetNames>
    <sheetDataSet>
      <sheetData sheetId="0">
        <row r="7">
          <cell r="B7" t="str">
            <v xml:space="preserve">ЭКГ (снятие)                 </v>
          </cell>
          <cell r="H7">
            <v>371.11364359756101</v>
          </cell>
          <cell r="I7">
            <v>31.730216527591466</v>
          </cell>
          <cell r="J7">
            <v>139.63999999999999</v>
          </cell>
          <cell r="K7">
            <v>124.50346374415804</v>
          </cell>
        </row>
        <row r="8">
          <cell r="B8" t="str">
            <v>ЭКГ ( расшифровка)</v>
          </cell>
          <cell r="H8">
            <v>387.10245146341458</v>
          </cell>
          <cell r="I8">
            <v>33.097259600121951</v>
          </cell>
          <cell r="K8">
            <v>56.592483520071838</v>
          </cell>
        </row>
        <row r="9">
          <cell r="B9" t="str">
            <v>Спирография</v>
          </cell>
          <cell r="H9">
            <v>1477.3533833689025</v>
          </cell>
          <cell r="I9">
            <v>126.31371427804118</v>
          </cell>
          <cell r="J9">
            <v>140.25</v>
          </cell>
          <cell r="K9">
            <v>309.37224324305936</v>
          </cell>
        </row>
        <row r="10">
          <cell r="B10" t="str">
            <v>Холтер</v>
          </cell>
          <cell r="H10">
            <v>1525.7154716006094</v>
          </cell>
          <cell r="I10">
            <v>130.44867282185211</v>
          </cell>
          <cell r="J10">
            <v>507.69</v>
          </cell>
          <cell r="K10">
            <v>301.82657877371645</v>
          </cell>
        </row>
        <row r="11">
          <cell r="B11" t="str">
            <v xml:space="preserve">СМАД </v>
          </cell>
          <cell r="H11">
            <v>1145.3185465243901</v>
          </cell>
          <cell r="I11">
            <v>97.924735727835341</v>
          </cell>
          <cell r="J11">
            <v>98.69</v>
          </cell>
          <cell r="K11">
            <v>237.68843078430172</v>
          </cell>
        </row>
      </sheetData>
      <sheetData sheetId="1" refreshError="1"/>
      <sheetData sheetId="2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Д"/>
      <sheetName val="медик.ФД"/>
      <sheetName val="Лист1"/>
    </sheetNames>
    <sheetDataSet>
      <sheetData sheetId="0">
        <row r="7">
          <cell r="H7">
            <v>2165.3799997346937</v>
          </cell>
          <cell r="I7">
            <v>185.1399899773163</v>
          </cell>
          <cell r="J7">
            <v>144.88999999999999</v>
          </cell>
          <cell r="K7">
            <v>26.41912320483749</v>
          </cell>
        </row>
      </sheetData>
      <sheetData sheetId="1" refreshError="1"/>
      <sheetData sheetId="2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"/>
      <sheetName val="медикаменты"/>
    </sheetNames>
    <sheetDataSet>
      <sheetData sheetId="0">
        <row r="7">
          <cell r="H7">
            <v>229.02288724055597</v>
          </cell>
          <cell r="I7">
            <v>19.581456859067536</v>
          </cell>
          <cell r="K7">
            <v>19.950194759872215</v>
          </cell>
        </row>
        <row r="8">
          <cell r="H8">
            <v>229.02288724055597</v>
          </cell>
          <cell r="I8">
            <v>19.581456859067536</v>
          </cell>
          <cell r="K8">
            <v>19.950194759872215</v>
          </cell>
        </row>
        <row r="9">
          <cell r="H9">
            <v>229.02288724055597</v>
          </cell>
          <cell r="I9">
            <v>19.581456859067536</v>
          </cell>
          <cell r="K9">
            <v>19.950194759872215</v>
          </cell>
        </row>
        <row r="10">
          <cell r="H10">
            <v>229.02288724055597</v>
          </cell>
          <cell r="I10">
            <v>19.581456859067536</v>
          </cell>
          <cell r="K10">
            <v>19.950194759872215</v>
          </cell>
        </row>
        <row r="11">
          <cell r="H11">
            <v>246.93126235535422</v>
          </cell>
          <cell r="I11">
            <v>21.112622931382784</v>
          </cell>
          <cell r="K11">
            <v>21.612710989861565</v>
          </cell>
        </row>
        <row r="12">
          <cell r="H12">
            <v>229.02288724055597</v>
          </cell>
          <cell r="I12">
            <v>19.581456859067536</v>
          </cell>
          <cell r="K12">
            <v>19.950194759872215</v>
          </cell>
        </row>
        <row r="13">
          <cell r="H13">
            <v>229.02288724055597</v>
          </cell>
          <cell r="I13">
            <v>19.581456859067536</v>
          </cell>
          <cell r="K13">
            <v>19.950194759872215</v>
          </cell>
        </row>
        <row r="14">
          <cell r="H14">
            <v>193.20613701095942</v>
          </cell>
          <cell r="I14">
            <v>16.51912471443703</v>
          </cell>
          <cell r="K14">
            <v>16.62516229989351</v>
          </cell>
        </row>
        <row r="15">
          <cell r="H15">
            <v>229.02288724055597</v>
          </cell>
          <cell r="I15">
            <v>19.581456859067536</v>
          </cell>
          <cell r="K15">
            <v>19.950194759872215</v>
          </cell>
        </row>
        <row r="16">
          <cell r="H16">
            <v>229.02288724055597</v>
          </cell>
          <cell r="I16">
            <v>19.581456859067536</v>
          </cell>
          <cell r="K16">
            <v>19.950194759872215</v>
          </cell>
        </row>
        <row r="17">
          <cell r="H17">
            <v>500.92371764219683</v>
          </cell>
          <cell r="I17">
            <v>42.828977858407825</v>
          </cell>
          <cell r="K17">
            <v>43.22542197972313</v>
          </cell>
        </row>
        <row r="19">
          <cell r="H19">
            <v>246.93126235535422</v>
          </cell>
          <cell r="I19">
            <v>21.112622931382784</v>
          </cell>
        </row>
        <row r="20">
          <cell r="H20">
            <v>246.93126235535422</v>
          </cell>
          <cell r="I20">
            <v>21.112622931382784</v>
          </cell>
        </row>
        <row r="21">
          <cell r="H21">
            <v>246.93126235535422</v>
          </cell>
          <cell r="I21">
            <v>21.112622931382784</v>
          </cell>
        </row>
        <row r="22">
          <cell r="H22">
            <v>300.65638769974902</v>
          </cell>
          <cell r="I22">
            <v>25.706121148328542</v>
          </cell>
        </row>
        <row r="23">
          <cell r="H23">
            <v>318.56476281454729</v>
          </cell>
          <cell r="I23">
            <v>27.237287220643793</v>
          </cell>
        </row>
        <row r="24">
          <cell r="H24">
            <v>193.20613701095942</v>
          </cell>
          <cell r="I24">
            <v>16.51912471443703</v>
          </cell>
        </row>
        <row r="25">
          <cell r="H25">
            <v>193.20613701095942</v>
          </cell>
          <cell r="I25">
            <v>16.51912471443703</v>
          </cell>
        </row>
        <row r="26">
          <cell r="H26">
            <v>193.20613701095942</v>
          </cell>
          <cell r="I26">
            <v>16.51912471443703</v>
          </cell>
        </row>
        <row r="27">
          <cell r="H27">
            <v>193.20613701095942</v>
          </cell>
          <cell r="I27">
            <v>16.51912471443703</v>
          </cell>
        </row>
        <row r="28">
          <cell r="H28">
            <v>229.02288724055597</v>
          </cell>
          <cell r="I28">
            <v>19.581456859067536</v>
          </cell>
        </row>
        <row r="29">
          <cell r="H29">
            <v>282.74801258495074</v>
          </cell>
          <cell r="I29">
            <v>24.174955076013291</v>
          </cell>
        </row>
        <row r="30">
          <cell r="H30">
            <v>282.74801258495074</v>
          </cell>
          <cell r="I30">
            <v>24.174955076013291</v>
          </cell>
        </row>
        <row r="31">
          <cell r="H31">
            <v>264.83963747015252</v>
          </cell>
          <cell r="I31">
            <v>22.643789003698043</v>
          </cell>
        </row>
        <row r="32">
          <cell r="H32">
            <v>282.74801258495074</v>
          </cell>
          <cell r="I32">
            <v>24.174955076013291</v>
          </cell>
        </row>
        <row r="33">
          <cell r="H33">
            <v>282.74801258495074</v>
          </cell>
          <cell r="I33">
            <v>24.174955076013291</v>
          </cell>
        </row>
        <row r="34">
          <cell r="H34">
            <v>211.1145121257577</v>
          </cell>
          <cell r="I34">
            <v>18.050290786752281</v>
          </cell>
        </row>
        <row r="35">
          <cell r="H35">
            <v>336.47313792934557</v>
          </cell>
          <cell r="I35">
            <v>28.768453292959048</v>
          </cell>
        </row>
        <row r="36">
          <cell r="H36">
            <v>246.93126235535422</v>
          </cell>
          <cell r="I36">
            <v>21.112622931382784</v>
          </cell>
        </row>
        <row r="37">
          <cell r="H37">
            <v>193.20613701095942</v>
          </cell>
          <cell r="I37">
            <v>16.51912471443703</v>
          </cell>
        </row>
        <row r="38">
          <cell r="H38">
            <v>193.20613701095942</v>
          </cell>
          <cell r="I38">
            <v>16.51912471443703</v>
          </cell>
        </row>
        <row r="39">
          <cell r="H39">
            <v>193.20613701095942</v>
          </cell>
          <cell r="I39">
            <v>16.51912471443703</v>
          </cell>
        </row>
        <row r="40">
          <cell r="H40">
            <v>2664.56190285312</v>
          </cell>
          <cell r="I40">
            <v>227.82004269394176</v>
          </cell>
        </row>
      </sheetData>
      <sheetData sheetId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глотерапия"/>
      <sheetName val="медик.ФД"/>
      <sheetName val="Лист1"/>
    </sheetNames>
    <sheetDataSet>
      <sheetData sheetId="0">
        <row r="7">
          <cell r="B7" t="str">
            <v>Иглотерапия</v>
          </cell>
          <cell r="H7">
            <v>667.66978956713399</v>
          </cell>
          <cell r="I7">
            <v>57.085767007989958</v>
          </cell>
          <cell r="J7">
            <v>144.88999999999999</v>
          </cell>
          <cell r="K7">
            <v>0</v>
          </cell>
        </row>
      </sheetData>
      <sheetData sheetId="1"/>
      <sheetData sheetId="2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ик  (2)"/>
      <sheetName val="Калькуляция Ф.2"/>
      <sheetName val="калькуляция "/>
      <sheetName val="медик "/>
      <sheetName val="сводная"/>
    </sheetNames>
    <sheetDataSet>
      <sheetData sheetId="0" refreshError="1"/>
      <sheetData sheetId="1" refreshError="1"/>
      <sheetData sheetId="2">
        <row r="7">
          <cell r="B7" t="str">
            <v>Пункция верхнечелюстной пазухи</v>
          </cell>
          <cell r="H7">
            <v>5320.732538403845</v>
          </cell>
          <cell r="I7">
            <v>454.92263203352877</v>
          </cell>
          <cell r="J7">
            <v>640.09</v>
          </cell>
          <cell r="K7">
            <v>0</v>
          </cell>
        </row>
        <row r="8">
          <cell r="B8" t="str">
            <v>Промывание наружного слухового прохода</v>
          </cell>
          <cell r="H8">
            <v>1097.6805817516683</v>
          </cell>
          <cell r="I8">
            <v>93.851689739767636</v>
          </cell>
          <cell r="J8">
            <v>640.09</v>
          </cell>
          <cell r="K8">
            <v>0</v>
          </cell>
        </row>
        <row r="9">
          <cell r="B9" t="str">
            <v>Операция анемизация слизистой носового хода под местной анестезией</v>
          </cell>
          <cell r="H9">
            <v>5295.1382841211043</v>
          </cell>
          <cell r="I9">
            <v>452.73432329235442</v>
          </cell>
          <cell r="J9">
            <v>718.24</v>
          </cell>
          <cell r="K9">
            <v>0</v>
          </cell>
        </row>
        <row r="10">
          <cell r="B10" t="str">
            <v>Промывание локун. нёбных миндалин</v>
          </cell>
          <cell r="H10">
            <v>1097.6805817516683</v>
          </cell>
          <cell r="I10">
            <v>93.851689739767636</v>
          </cell>
          <cell r="J10">
            <v>249.91</v>
          </cell>
          <cell r="K10">
            <v>0</v>
          </cell>
        </row>
        <row r="11">
          <cell r="B11" t="str">
            <v>Анемизация слизистой носа</v>
          </cell>
          <cell r="H11">
            <v>1097.6805817516683</v>
          </cell>
          <cell r="I11">
            <v>93.851689739767636</v>
          </cell>
          <cell r="J11">
            <v>47.400000000000006</v>
          </cell>
          <cell r="K11">
            <v>0</v>
          </cell>
        </row>
        <row r="12">
          <cell r="B12" t="str">
            <v>Эндоназаальная блокада</v>
          </cell>
          <cell r="H12">
            <v>944.11505605522564</v>
          </cell>
          <cell r="I12">
            <v>80.721837292721787</v>
          </cell>
          <cell r="J12">
            <v>64.860000000000014</v>
          </cell>
          <cell r="K12">
            <v>0</v>
          </cell>
        </row>
        <row r="13">
          <cell r="B13" t="str">
            <v>Смазывание глотки</v>
          </cell>
          <cell r="H13">
            <v>329.85295326945447</v>
          </cell>
          <cell r="I13">
            <v>28.202427504538356</v>
          </cell>
          <cell r="J13">
            <v>117.25</v>
          </cell>
          <cell r="K13">
            <v>0</v>
          </cell>
        </row>
        <row r="14">
          <cell r="B14" t="str">
            <v>Перевязка, туалет уха (фурункул)</v>
          </cell>
          <cell r="H14">
            <v>688.1725132278209</v>
          </cell>
          <cell r="I14">
            <v>58.838749880978682</v>
          </cell>
          <cell r="J14">
            <v>272.69499999999994</v>
          </cell>
          <cell r="K14">
            <v>0</v>
          </cell>
        </row>
        <row r="15">
          <cell r="B15" t="str">
            <v>Репозиция костей носа</v>
          </cell>
          <cell r="H15">
            <v>7445.0556438713038</v>
          </cell>
          <cell r="I15">
            <v>636.5522575509965</v>
          </cell>
          <cell r="J15">
            <v>56.85</v>
          </cell>
          <cell r="K15">
            <v>0</v>
          </cell>
        </row>
        <row r="16">
          <cell r="B16" t="str">
            <v>Аденотомия</v>
          </cell>
          <cell r="H16">
            <v>9339.030460794098</v>
          </cell>
          <cell r="I16">
            <v>798.48710439789545</v>
          </cell>
          <cell r="J16">
            <v>29.009999999999998</v>
          </cell>
          <cell r="K16">
            <v>0</v>
          </cell>
        </row>
        <row r="17">
          <cell r="B17" t="str">
            <v>Евстахиевой трубы продувание</v>
          </cell>
          <cell r="H17">
            <v>841.73803892426372</v>
          </cell>
          <cell r="I17">
            <v>71.968602328024545</v>
          </cell>
          <cell r="J17">
            <v>700</v>
          </cell>
          <cell r="K17">
            <v>0</v>
          </cell>
        </row>
        <row r="18">
          <cell r="B18" t="str">
            <v>Блокада нерва при невралгиях</v>
          </cell>
          <cell r="H18">
            <v>1097.6805817516683</v>
          </cell>
          <cell r="I18">
            <v>93.851689739767636</v>
          </cell>
          <cell r="J18">
            <v>24.14</v>
          </cell>
          <cell r="K18">
            <v>0</v>
          </cell>
        </row>
        <row r="19">
          <cell r="B19" t="str">
            <v>Внутригортанное вливание</v>
          </cell>
          <cell r="H19">
            <v>1097.6805817516683</v>
          </cell>
          <cell r="I19">
            <v>93.851689739767636</v>
          </cell>
          <cell r="J19">
            <v>120.46</v>
          </cell>
          <cell r="K19">
            <v>0</v>
          </cell>
        </row>
      </sheetData>
      <sheetData sheetId="3" refreshError="1"/>
      <sheetData sheetId="4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-ты Ф2.1"/>
      <sheetName val="калькуляция лор"/>
      <sheetName val="медик лор"/>
      <sheetName val="калькуляция урол"/>
      <sheetName val="медик урол"/>
      <sheetName val="калькуляция хир "/>
      <sheetName val="медик  хир "/>
      <sheetName val="сводная"/>
    </sheetNames>
    <sheetDataSet>
      <sheetData sheetId="0" refreshError="1"/>
      <sheetData sheetId="1">
        <row r="7">
          <cell r="B7" t="str">
            <v>Операция полипотомия носа под местной анестезией</v>
          </cell>
          <cell r="H7">
            <v>3381.1639208963452</v>
          </cell>
          <cell r="I7">
            <v>289.08951523663751</v>
          </cell>
          <cell r="J7">
            <v>4465.9039999999995</v>
          </cell>
          <cell r="K7">
            <v>9722.1343649870414</v>
          </cell>
        </row>
        <row r="8">
          <cell r="B8" t="str">
            <v>Операция вскрытия абцедирующего фурункула под местной анестезией</v>
          </cell>
          <cell r="H8">
            <v>1443.1062153003122</v>
          </cell>
          <cell r="I8">
            <v>123.38558140817669</v>
          </cell>
          <cell r="J8">
            <v>4465.9039999999995</v>
          </cell>
          <cell r="K8">
            <v>4050.8893187446006</v>
          </cell>
        </row>
        <row r="9">
          <cell r="B9" t="str">
            <v>Операция всерытия  абцедирующего фурункула под местной анестезией</v>
          </cell>
          <cell r="H9">
            <v>1709.8841833404767</v>
          </cell>
          <cell r="I9">
            <v>146.19509767561075</v>
          </cell>
          <cell r="J9">
            <v>4465.9039999999995</v>
          </cell>
          <cell r="K9">
            <v>4861.0671824935207</v>
          </cell>
        </row>
        <row r="10">
          <cell r="B10" t="str">
            <v>Операция вскрытия  паратонзиллярного абцесса под   местной анестезией</v>
          </cell>
          <cell r="H10">
            <v>2243.4401194208049</v>
          </cell>
          <cell r="I10">
            <v>191.81413021047882</v>
          </cell>
          <cell r="J10">
            <v>4465.9039999999995</v>
          </cell>
          <cell r="K10">
            <v>6481.4229099913609</v>
          </cell>
        </row>
        <row r="11">
          <cell r="B11" t="str">
            <v>Операция конхотомия под местной анестезией</v>
          </cell>
          <cell r="H11">
            <v>2812.302020158575</v>
          </cell>
          <cell r="I11">
            <v>240.45182272355814</v>
          </cell>
          <cell r="J11">
            <v>4465.9039999999995</v>
          </cell>
          <cell r="K11">
            <v>8101.7786374892012</v>
          </cell>
        </row>
        <row r="12">
          <cell r="B12" t="str">
            <v>Операция гайморотомия под общим наркозом</v>
          </cell>
          <cell r="H12">
            <v>3381.1639208963452</v>
          </cell>
          <cell r="I12">
            <v>289.08951523663751</v>
          </cell>
          <cell r="J12">
            <v>4465.9039999999995</v>
          </cell>
          <cell r="K12">
            <v>9722.1343649870414</v>
          </cell>
        </row>
        <row r="13">
          <cell r="B13" t="str">
            <v>Операция подслизистая резекция носовой перегородки под местной анестезией</v>
          </cell>
          <cell r="H13">
            <v>2776.996055501133</v>
          </cell>
          <cell r="I13">
            <v>237.43316274534689</v>
          </cell>
          <cell r="J13">
            <v>4465.9039999999995</v>
          </cell>
          <cell r="K13">
            <v>8101.7786374892012</v>
          </cell>
        </row>
        <row r="14">
          <cell r="B14" t="str">
            <v>Операция подслизистая резекция носовой перегородки под общим наркозом</v>
          </cell>
          <cell r="H14">
            <v>3345.8579562389032</v>
          </cell>
          <cell r="I14">
            <v>286.07085525842621</v>
          </cell>
          <cell r="J14">
            <v>4465.9039999999995</v>
          </cell>
          <cell r="K14">
            <v>9722.1343649870414</v>
          </cell>
        </row>
        <row r="15">
          <cell r="B15" t="str">
            <v>Операция коррекция наружной деформации костей носа под местной анестезией</v>
          </cell>
          <cell r="H15">
            <v>4981.8317291373296</v>
          </cell>
          <cell r="I15">
            <v>425.94661284124169</v>
          </cell>
          <cell r="J15">
            <v>4465.9039999999995</v>
          </cell>
          <cell r="K15">
            <v>14583.201547480563</v>
          </cell>
        </row>
        <row r="16">
          <cell r="B16" t="str">
            <v>Операция коррекция наружной деформации костей носа подобщим наркозом</v>
          </cell>
          <cell r="H16">
            <v>5515.3876652176577</v>
          </cell>
          <cell r="I16">
            <v>471.56564537610973</v>
          </cell>
          <cell r="J16">
            <v>4465.9039999999995</v>
          </cell>
          <cell r="K16">
            <v>16203.557274978402</v>
          </cell>
        </row>
      </sheetData>
      <sheetData sheetId="2" refreshError="1"/>
      <sheetData sheetId="3">
        <row r="7">
          <cell r="B7" t="str">
            <v>Фимоз и парафимоз</v>
          </cell>
        </row>
        <row r="8">
          <cell r="B8" t="str">
            <v xml:space="preserve"> - местное обезболивание</v>
          </cell>
          <cell r="H8">
            <v>2757.3598400630622</v>
          </cell>
          <cell r="I8">
            <v>235.7542663253918</v>
          </cell>
          <cell r="J8">
            <v>10510.714</v>
          </cell>
          <cell r="K8">
            <v>7291.6007737402815</v>
          </cell>
        </row>
        <row r="9">
          <cell r="B9" t="str">
            <v xml:space="preserve"> - общее обезболивание</v>
          </cell>
          <cell r="H9">
            <v>3663.6116381558809</v>
          </cell>
          <cell r="I9">
            <v>313.23879506232782</v>
          </cell>
          <cell r="J9">
            <v>10510.714</v>
          </cell>
          <cell r="K9">
            <v>9722.1343649870414</v>
          </cell>
        </row>
        <row r="10">
          <cell r="B10" t="str">
            <v>Водянка яичек и семенного канатика, варикоцеле</v>
          </cell>
        </row>
        <row r="11">
          <cell r="B11" t="str">
            <v xml:space="preserve"> - местное обезболивание</v>
          </cell>
          <cell r="H11">
            <v>2455.2759073654565</v>
          </cell>
          <cell r="I11">
            <v>209.92609007974653</v>
          </cell>
          <cell r="J11">
            <v>10510.714</v>
          </cell>
          <cell r="K11">
            <v>6481.4229099913609</v>
          </cell>
        </row>
        <row r="12">
          <cell r="B12" t="str">
            <v xml:space="preserve"> - общее обезболивание</v>
          </cell>
          <cell r="H12">
            <v>3663.6116381558809</v>
          </cell>
          <cell r="I12">
            <v>313.23879506232782</v>
          </cell>
          <cell r="J12">
            <v>10510.714</v>
          </cell>
          <cell r="K12">
            <v>9722.1343649870414</v>
          </cell>
        </row>
      </sheetData>
      <sheetData sheetId="4" refreshError="1"/>
      <sheetData sheetId="5">
        <row r="7">
          <cell r="B7" t="str">
            <v>Операция рубцовых тканей кожи</v>
          </cell>
        </row>
        <row r="8">
          <cell r="B8" t="str">
            <v xml:space="preserve"> - местное обезболивание</v>
          </cell>
          <cell r="H8">
            <v>2334.4423342864143</v>
          </cell>
          <cell r="I8">
            <v>199.59481958148842</v>
          </cell>
          <cell r="J8">
            <v>5451.3640000000005</v>
          </cell>
          <cell r="K8">
            <v>6157.3517644917929</v>
          </cell>
        </row>
        <row r="9">
          <cell r="B9" t="str">
            <v xml:space="preserve"> - общее обезболивание</v>
          </cell>
          <cell r="H9">
            <v>2352.5673702482704</v>
          </cell>
          <cell r="I9">
            <v>201.14451015622711</v>
          </cell>
          <cell r="J9">
            <v>11205.303999999998</v>
          </cell>
          <cell r="K9">
            <v>6205.9624363167277</v>
          </cell>
        </row>
        <row r="10">
          <cell r="B10" t="str">
            <v>Вскрытие абсцесса</v>
          </cell>
        </row>
        <row r="11">
          <cell r="B11" t="str">
            <v xml:space="preserve"> - местное обезболивание</v>
          </cell>
          <cell r="H11">
            <v>1051.5674310934919</v>
          </cell>
          <cell r="I11">
            <v>89.909015358493548</v>
          </cell>
          <cell r="J11">
            <v>5451.3640000000005</v>
          </cell>
          <cell r="K11">
            <v>2754.6047367463284</v>
          </cell>
        </row>
        <row r="12">
          <cell r="B12" t="str">
            <v xml:space="preserve"> - общее обезболивание</v>
          </cell>
          <cell r="H12">
            <v>1051.5674310934919</v>
          </cell>
          <cell r="I12">
            <v>89.909015358493548</v>
          </cell>
          <cell r="J12">
            <v>11205.303999999998</v>
          </cell>
          <cell r="K12">
            <v>2754.6047367463284</v>
          </cell>
        </row>
        <row r="13">
          <cell r="B13" t="str">
            <v>Удаление доброкачественных опухолей кожи</v>
          </cell>
        </row>
        <row r="14">
          <cell r="B14" t="str">
            <v xml:space="preserve"> - местное обезболивание</v>
          </cell>
          <cell r="H14">
            <v>1851.1080419702446</v>
          </cell>
          <cell r="I14">
            <v>158.26973758845591</v>
          </cell>
          <cell r="J14">
            <v>5451.3640000000005</v>
          </cell>
          <cell r="K14">
            <v>4861.0671824935207</v>
          </cell>
        </row>
        <row r="15">
          <cell r="B15" t="str">
            <v xml:space="preserve"> - общее обезболивание</v>
          </cell>
          <cell r="H15">
            <v>1851.1080419702446</v>
          </cell>
          <cell r="I15">
            <v>158.26973758845591</v>
          </cell>
          <cell r="J15">
            <v>11205.303999999998</v>
          </cell>
          <cell r="K15">
            <v>4861.0671824935207</v>
          </cell>
        </row>
        <row r="16">
          <cell r="B16" t="str">
            <v>Поверхностная грыжа</v>
          </cell>
        </row>
        <row r="17">
          <cell r="B17" t="str">
            <v xml:space="preserve"> - местное обезболивание</v>
          </cell>
          <cell r="H17">
            <v>4003.6369976428091</v>
          </cell>
          <cell r="I17">
            <v>342.31096329846014</v>
          </cell>
          <cell r="J17">
            <v>5451.3640000000005</v>
          </cell>
          <cell r="K17">
            <v>10532.312228735962</v>
          </cell>
        </row>
        <row r="18">
          <cell r="B18" t="str">
            <v xml:space="preserve"> - общее обезболивание</v>
          </cell>
          <cell r="H18">
            <v>3663.6116381558809</v>
          </cell>
          <cell r="I18">
            <v>313.23879506232782</v>
          </cell>
          <cell r="J18">
            <v>11205.303999999998</v>
          </cell>
          <cell r="K18">
            <v>9722.1343649870414</v>
          </cell>
        </row>
        <row r="19">
          <cell r="B19" t="str">
            <v>Большие вентральные грыжи</v>
          </cell>
          <cell r="H19">
            <v>6684.4509651319413</v>
          </cell>
          <cell r="I19">
            <v>571.52055751878106</v>
          </cell>
          <cell r="J19">
            <v>5451.3640000000005</v>
          </cell>
          <cell r="K19">
            <v>17823.913002476242</v>
          </cell>
        </row>
        <row r="20">
          <cell r="B20" t="str">
            <v>Хронический аппендицит</v>
          </cell>
          <cell r="H20">
            <v>3663.6116381558809</v>
          </cell>
          <cell r="I20">
            <v>313.23879506232782</v>
          </cell>
          <cell r="J20">
            <v>11365.813999999998</v>
          </cell>
          <cell r="K20">
            <v>9722.1343649870414</v>
          </cell>
        </row>
        <row r="21">
          <cell r="B21" t="str">
            <v>Лапароскопическая холецистэктомия</v>
          </cell>
          <cell r="H21">
            <v>6684.4509651319413</v>
          </cell>
          <cell r="I21">
            <v>571.52055751878106</v>
          </cell>
          <cell r="J21">
            <v>9130.7239999999983</v>
          </cell>
          <cell r="K21">
            <v>17823.913002476242</v>
          </cell>
        </row>
        <row r="22">
          <cell r="B22" t="str">
            <v>Операция на кистах печении</v>
          </cell>
          <cell r="H22">
            <v>10913.626022898427</v>
          </cell>
          <cell r="I22">
            <v>933.11502495781554</v>
          </cell>
          <cell r="J22">
            <v>9130.7239999999983</v>
          </cell>
          <cell r="K22">
            <v>29166.403094961126</v>
          </cell>
        </row>
        <row r="23">
          <cell r="B23" t="str">
            <v>Традиоционная холецистэктомия</v>
          </cell>
          <cell r="H23">
            <v>3663.6116381558809</v>
          </cell>
          <cell r="I23">
            <v>313.23879506232782</v>
          </cell>
          <cell r="J23">
            <v>9130.7239999999983</v>
          </cell>
          <cell r="K23">
            <v>9722.1343649870414</v>
          </cell>
        </row>
      </sheetData>
      <sheetData sheetId="6" refreshError="1"/>
      <sheetData sheetId="7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-ты Ф2.1"/>
      <sheetName val="калькуляция "/>
      <sheetName val="медик "/>
      <sheetName val="сводная"/>
    </sheetNames>
    <sheetDataSet>
      <sheetData sheetId="0" refreshError="1"/>
      <sheetData sheetId="1">
        <row r="7">
          <cell r="B7" t="str">
            <v>Медицинский аборт</v>
          </cell>
          <cell r="H7">
            <v>1566.1618365425825</v>
          </cell>
          <cell r="I7">
            <v>133.9068370243908</v>
          </cell>
          <cell r="J7">
            <v>6993.5190000000002</v>
          </cell>
          <cell r="K7">
            <v>5368.5257715633643</v>
          </cell>
        </row>
        <row r="8">
          <cell r="B8" t="str">
            <v>Клиновидная резекция яичника</v>
          </cell>
          <cell r="H8">
            <v>9051.1930512566578</v>
          </cell>
          <cell r="I8">
            <v>773.87700588244422</v>
          </cell>
          <cell r="J8">
            <v>39889.977999999988</v>
          </cell>
          <cell r="K8">
            <v>31674.302052223851</v>
          </cell>
        </row>
        <row r="9">
          <cell r="B9" t="str">
            <v>Вскрытие абсцесса большой железы предверия</v>
          </cell>
          <cell r="H9">
            <v>738.32428284148648</v>
          </cell>
          <cell r="I9">
            <v>63.126726182947088</v>
          </cell>
          <cell r="J9">
            <v>6765.9679999999998</v>
          </cell>
          <cell r="K9">
            <v>2459.1311598774118</v>
          </cell>
        </row>
        <row r="10">
          <cell r="B10" t="str">
            <v>Метросальпинография (непроходимость труб)</v>
          </cell>
          <cell r="H10">
            <v>1134.461538539766</v>
          </cell>
          <cell r="I10">
            <v>96.996461545149998</v>
          </cell>
          <cell r="J10">
            <v>6968.8590000000004</v>
          </cell>
          <cell r="K10">
            <v>3827.2393403725923</v>
          </cell>
        </row>
        <row r="11">
          <cell r="B11" t="str">
            <v>Диагностическое выскабливание</v>
          </cell>
          <cell r="H11">
            <v>1245.8675449320394</v>
          </cell>
          <cell r="I11">
            <v>106.52167509168937</v>
          </cell>
          <cell r="J11">
            <v>6968.8590000000004</v>
          </cell>
          <cell r="K11">
            <v>4242.8671420420142</v>
          </cell>
        </row>
        <row r="12">
          <cell r="B12" t="str">
            <v>Полипэктомия</v>
          </cell>
          <cell r="H12">
            <v>1024.1253430478173</v>
          </cell>
          <cell r="I12">
            <v>87.562716830588386</v>
          </cell>
          <cell r="J12">
            <v>5523.4789999999994</v>
          </cell>
          <cell r="K12">
            <v>3463.5650139118479</v>
          </cell>
        </row>
        <row r="13">
          <cell r="B13" t="str">
            <v>Раздельное диагностическое выскабливание</v>
          </cell>
          <cell r="H13">
            <v>1127.6050372604541</v>
          </cell>
          <cell r="I13">
            <v>96.410230685768823</v>
          </cell>
          <cell r="J13">
            <v>6968.8590000000004</v>
          </cell>
          <cell r="K13">
            <v>3827.2393403725923</v>
          </cell>
        </row>
        <row r="14">
          <cell r="B14" t="str">
            <v>Удаление ВМС</v>
          </cell>
          <cell r="H14">
            <v>733.99618368823849</v>
          </cell>
          <cell r="I14">
            <v>62.75667370534439</v>
          </cell>
          <cell r="J14">
            <v>3322.3530000000001</v>
          </cell>
          <cell r="K14">
            <v>2563.0381102947676</v>
          </cell>
        </row>
        <row r="15">
          <cell r="B15" t="str">
            <v>Экстирпация матки</v>
          </cell>
          <cell r="H15">
            <v>8908.292521153493</v>
          </cell>
          <cell r="I15">
            <v>761.65901055862366</v>
          </cell>
          <cell r="J15">
            <v>89364.69200000001</v>
          </cell>
          <cell r="K15">
            <v>31172.085125206631</v>
          </cell>
        </row>
        <row r="16">
          <cell r="B16" t="str">
            <v>Надвлагалищная ампутация матки</v>
          </cell>
          <cell r="H16">
            <v>3757.4675516073285</v>
          </cell>
          <cell r="I16">
            <v>321.26347566242657</v>
          </cell>
          <cell r="J16">
            <v>89364.69200000001</v>
          </cell>
          <cell r="K16">
            <v>13069.762579996357</v>
          </cell>
        </row>
        <row r="17">
          <cell r="B17" t="str">
            <v>Консервативная миомэктомия</v>
          </cell>
          <cell r="H17">
            <v>1870.2610761078795</v>
          </cell>
          <cell r="I17">
            <v>159.90732200722371</v>
          </cell>
          <cell r="J17">
            <v>72716.691999999995</v>
          </cell>
          <cell r="K17">
            <v>6442.2309258760379</v>
          </cell>
        </row>
        <row r="18">
          <cell r="B18" t="str">
            <v>Стерилизация маточных труб Лапаротомически</v>
          </cell>
          <cell r="H18">
            <v>6956.9611445723385</v>
          </cell>
          <cell r="I18">
            <v>594.8201778609349</v>
          </cell>
          <cell r="J18">
            <v>47679.227999999996</v>
          </cell>
          <cell r="K18">
            <v>24314.226397661172</v>
          </cell>
        </row>
        <row r="19">
          <cell r="B19" t="str">
            <v>Стерилизация маточных труб Лапароскопически</v>
          </cell>
          <cell r="H19">
            <v>9662.2160075598476</v>
          </cell>
          <cell r="I19">
            <v>826.11946864636695</v>
          </cell>
          <cell r="J19">
            <v>32141.208000000002</v>
          </cell>
          <cell r="K19">
            <v>33821.712360849197</v>
          </cell>
        </row>
        <row r="20">
          <cell r="B20" t="str">
            <v>Удаление кисты влагалища</v>
          </cell>
          <cell r="H20">
            <v>777.74511873201482</v>
          </cell>
          <cell r="I20">
            <v>66.49720765158726</v>
          </cell>
          <cell r="J20">
            <v>21070.913</v>
          </cell>
          <cell r="K20">
            <v>2597.6737604338859</v>
          </cell>
        </row>
        <row r="21">
          <cell r="B21" t="str">
            <v>Удаление, резекция, ушивание яичников и придатков Лапаротомически</v>
          </cell>
          <cell r="H21">
            <v>1347.1905809251209</v>
          </cell>
          <cell r="I21">
            <v>115.18479466909784</v>
          </cell>
          <cell r="J21">
            <v>83852.572</v>
          </cell>
          <cell r="K21">
            <v>4848.9910194765871</v>
          </cell>
        </row>
        <row r="22">
          <cell r="B22" t="str">
            <v>Удаление, резекция, ушивание яичников и придатков Лапароскопически</v>
          </cell>
          <cell r="H22">
            <v>8769.1870204031711</v>
          </cell>
          <cell r="I22">
            <v>749.76549024447115</v>
          </cell>
          <cell r="J22">
            <v>49275.237999999998</v>
          </cell>
          <cell r="K22">
            <v>31172.085125206631</v>
          </cell>
        </row>
        <row r="23">
          <cell r="B23" t="str">
            <v>Передняя  кольпорафия</v>
          </cell>
          <cell r="H23">
            <v>3497.782795178473</v>
          </cell>
          <cell r="I23">
            <v>299.06042898775945</v>
          </cell>
          <cell r="J23">
            <v>53389.647999999986</v>
          </cell>
          <cell r="K23">
            <v>12157.113198830586</v>
          </cell>
        </row>
        <row r="24">
          <cell r="B24" t="str">
            <v>Задняя кольпорафия</v>
          </cell>
          <cell r="H24">
            <v>3497.782795178473</v>
          </cell>
          <cell r="I24">
            <v>299.06042898775945</v>
          </cell>
          <cell r="J24">
            <v>53389.647999999986</v>
          </cell>
          <cell r="K24">
            <v>12157.113198830586</v>
          </cell>
        </row>
        <row r="25">
          <cell r="B25" t="str">
            <v>Переднезадняя кольпорафия</v>
          </cell>
          <cell r="H25">
            <v>3645.6109297679541</v>
          </cell>
          <cell r="I25">
            <v>311.6997344951601</v>
          </cell>
          <cell r="J25">
            <v>53389.647999999986</v>
          </cell>
          <cell r="K25">
            <v>12676.647950917364</v>
          </cell>
        </row>
        <row r="26">
          <cell r="B26" t="str">
            <v>Переднезадняя кольпорафия, леваторо пластика, вентро фиксация</v>
          </cell>
          <cell r="H26">
            <v>5236.7344183994055</v>
          </cell>
          <cell r="I26">
            <v>447.74079277314922</v>
          </cell>
          <cell r="J26">
            <v>53389.647999999986</v>
          </cell>
          <cell r="K26">
            <v>18268.573665878041</v>
          </cell>
        </row>
      </sheetData>
      <sheetData sheetId="2" refreshError="1"/>
      <sheetData sheetId="3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-ты Ф2.1"/>
      <sheetName val="калькуляция ЭА"/>
      <sheetName val="медик"/>
      <sheetName val="сводная"/>
    </sheetNames>
    <sheetDataSet>
      <sheetData sheetId="0" refreshError="1"/>
      <sheetData sheetId="1">
        <row r="7">
          <cell r="B7" t="str">
            <v>Эпидуральная анальгезия</v>
          </cell>
          <cell r="H7">
            <v>1584.7228469968773</v>
          </cell>
          <cell r="I7">
            <v>135.493803418233</v>
          </cell>
          <cell r="J7">
            <v>17476.670000000002</v>
          </cell>
          <cell r="K7">
            <v>0</v>
          </cell>
        </row>
        <row r="8">
          <cell r="B8" t="str">
            <v>Эндотрахеальный наркоз</v>
          </cell>
          <cell r="H8">
            <v>10564.818979979183</v>
          </cell>
          <cell r="I8">
            <v>903.29202278822015</v>
          </cell>
          <cell r="J8">
            <v>6483.2500000000009</v>
          </cell>
          <cell r="K8">
            <v>0</v>
          </cell>
        </row>
        <row r="9">
          <cell r="B9" t="str">
            <v>Внутривенный наркоз</v>
          </cell>
          <cell r="H9">
            <v>3697.686642992714</v>
          </cell>
          <cell r="I9">
            <v>316.15220797587705</v>
          </cell>
          <cell r="J9">
            <v>1977.73</v>
          </cell>
          <cell r="K9">
            <v>0</v>
          </cell>
        </row>
      </sheetData>
      <sheetData sheetId="2" refreshError="1"/>
      <sheetData sheetId="3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-ты Ф2.1"/>
      <sheetName val="калькуляция лор"/>
      <sheetName val="медик лор"/>
      <sheetName val="калькуляция урол"/>
      <sheetName val="медик урол"/>
      <sheetName val="калькуляция хир  (3)"/>
      <sheetName val="медик  хир  (3)"/>
      <sheetName val="калькуляция хир  (2)"/>
      <sheetName val="медик  хир  (2)"/>
      <sheetName val="калькуляция хир "/>
      <sheetName val="медик  хир "/>
      <sheetName val="сводная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A7" t="str">
            <v>Польный съемный протез</v>
          </cell>
        </row>
      </sheetData>
      <sheetData sheetId="7"/>
      <sheetData sheetId="8">
        <row r="7">
          <cell r="A7" t="str">
            <v>Польный съемный протез</v>
          </cell>
        </row>
        <row r="11">
          <cell r="L11">
            <v>25000</v>
          </cell>
        </row>
        <row r="12">
          <cell r="A12" t="str">
            <v>Микропротез до 3-х зубов</v>
          </cell>
        </row>
        <row r="16">
          <cell r="L16">
            <v>10000</v>
          </cell>
        </row>
        <row r="17">
          <cell r="A17" t="str">
            <v>Металлокерамическая коронка  CoCr   (Noritake)</v>
          </cell>
        </row>
        <row r="28">
          <cell r="L28">
            <v>20000</v>
          </cell>
        </row>
        <row r="29">
          <cell r="A29" t="str">
            <v>Цельнолитая коронка Cocr</v>
          </cell>
        </row>
        <row r="36">
          <cell r="L36">
            <v>11000</v>
          </cell>
        </row>
        <row r="37">
          <cell r="A37" t="str">
            <v>Био Дента пласт</v>
          </cell>
        </row>
        <row r="41">
          <cell r="L41">
            <v>70000</v>
          </cell>
        </row>
      </sheetData>
      <sheetData sheetId="9"/>
      <sheetData sheetId="10"/>
      <sheetData sheetId="1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иммун"/>
      <sheetName val="иммунодотинговый анализ  ка (2"/>
      <sheetName val="иммунохим"/>
      <sheetName val="медикаменты иммунохимические"/>
      <sheetName val="иммунодотинговый анализ  кальку"/>
      <sheetName val="медикаменты иммунодотинговый "/>
      <sheetName val="клинич"/>
      <sheetName val="расход.клинч."/>
      <sheetName val="биохим"/>
      <sheetName val="расход.биохим"/>
      <sheetName val="бак лаб"/>
      <sheetName val="расход.бак"/>
      <sheetName val="Лист1"/>
    </sheetNames>
    <sheetDataSet>
      <sheetData sheetId="0" refreshError="1"/>
      <sheetData sheetId="1" refreshError="1">
        <row r="7">
          <cell r="B7" t="str">
            <v>Определение свободного тироксина (T4) в сыворотке крови методом иммунохемилюминесценции</v>
          </cell>
          <cell r="P7">
            <v>4000</v>
          </cell>
        </row>
        <row r="8">
          <cell r="B8" t="str">
            <v>Определение свободного трийодтиронина (T3) в сыворотке крови методом иммунохемилюминесценции</v>
          </cell>
          <cell r="P8">
            <v>4100</v>
          </cell>
        </row>
        <row r="9">
          <cell r="B9" t="str">
            <v>Определение общего трииодтиронина (T3) в сыворотке крови методом иммунохемилюминесценции</v>
          </cell>
          <cell r="P9">
            <v>3800</v>
          </cell>
        </row>
        <row r="10">
          <cell r="B10" t="str">
            <v>Определение общего тироксина (T4) в сыворотке крови методом иммунохемилюминесценции</v>
          </cell>
          <cell r="P10">
            <v>3800</v>
          </cell>
        </row>
        <row r="11">
          <cell r="B11" t="str">
            <v>Определение антител к тиреопероксидазе (а-ТПО) в сыворотке крови методом иммунохемилюминесценции</v>
          </cell>
          <cell r="P11">
            <v>5600</v>
          </cell>
        </row>
        <row r="12">
          <cell r="B12" t="str">
            <v>Определение тиреоглобулина в сыворотке крови методом иммунохемилюминесценции</v>
          </cell>
          <cell r="P12">
            <v>5100</v>
          </cell>
        </row>
        <row r="13">
          <cell r="B13" t="str">
            <v>Определение антител к тиреоглобулину (АТ к ТГ) в сыворотке крови методом иммунохемилюминесценции</v>
          </cell>
          <cell r="P13">
            <v>4800</v>
          </cell>
        </row>
        <row r="14">
          <cell r="B14" t="str">
            <v>Определение тиреотропного гормона (ТТГ) в сыворотке крови методом иммунохемилюминесценции</v>
          </cell>
          <cell r="P14">
            <v>4500</v>
          </cell>
        </row>
        <row r="15">
          <cell r="B15" t="str">
            <v>Определение витамина B 12 методом иммунохемилюминесценции</v>
          </cell>
          <cell r="P15">
            <v>3800</v>
          </cell>
        </row>
        <row r="16">
          <cell r="B16" t="str">
            <v>Определение фолатов методом иммунохемилюминисценции</v>
          </cell>
          <cell r="P16">
            <v>3800</v>
          </cell>
        </row>
        <row r="17">
          <cell r="B17" t="str">
            <v xml:space="preserve">Определение трансферина в сыворотке крови </v>
          </cell>
          <cell r="P17">
            <v>9200</v>
          </cell>
        </row>
        <row r="18">
          <cell r="B18" t="str">
            <v>Определение тропонина в сыворотке крови методом иммунохемилюминесценцииценции</v>
          </cell>
          <cell r="P18">
            <v>7500</v>
          </cell>
        </row>
        <row r="19">
          <cell r="B19" t="str">
            <v>Определение миоглобина в сыворотке крови методом иммунохемилюминесценции</v>
          </cell>
          <cell r="P19">
            <v>7100</v>
          </cell>
        </row>
        <row r="20">
          <cell r="B20" t="str">
            <v>Определение хорионического гонадотропина человека (ХГЧ) в сыворотке крови методом иммунохемилюминесценции</v>
          </cell>
          <cell r="P20">
            <v>9200</v>
          </cell>
        </row>
        <row r="21">
          <cell r="B21" t="str">
            <v>Определение лютеинизирующий гормон (ЛГ) в сыворотке крови методом иммунохемилюминесценции</v>
          </cell>
          <cell r="P21">
            <v>3800</v>
          </cell>
        </row>
        <row r="22">
          <cell r="B22" t="str">
            <v>Определение фолликулостимулирующий гормон (ФСГ) в сыворотке крови методом иммунохемилюминесценции</v>
          </cell>
          <cell r="P22">
            <v>4200</v>
          </cell>
        </row>
        <row r="23">
          <cell r="B23" t="str">
            <v>Определение пролактина в сыворотке крови методом иммунохемилюминесценции</v>
          </cell>
          <cell r="P23">
            <v>4200</v>
          </cell>
        </row>
        <row r="24">
          <cell r="B24" t="str">
            <v>Определение эстрадиола в сыворотке крови методом иммунохемилюминесценции</v>
          </cell>
          <cell r="P24">
            <v>7100</v>
          </cell>
        </row>
        <row r="25">
          <cell r="B25" t="str">
            <v>Определение прогестерона в сыворотке крови методом иммунохемилюминесценции</v>
          </cell>
          <cell r="P25">
            <v>4200</v>
          </cell>
        </row>
        <row r="26">
          <cell r="B26" t="str">
            <v>Определение тестостерона в сыворотке крови методом иммунохемилюминесценции</v>
          </cell>
          <cell r="P26">
            <v>5000</v>
          </cell>
        </row>
        <row r="27">
          <cell r="B27" t="str">
            <v>Определение дегидроэпиандростерона (ДГЭА) в сыворотке крови методом иммунохемилюминесценции</v>
          </cell>
          <cell r="P27">
            <v>5300</v>
          </cell>
        </row>
        <row r="28">
          <cell r="B28" t="str">
            <v>Определение ингибина Вв сыворотке крови методом иммунохемилюминисценции</v>
          </cell>
          <cell r="P28">
            <v>6600</v>
          </cell>
        </row>
        <row r="29">
          <cell r="B29" t="str">
            <v>Определение глобулинсвязывающего полового гормона (ГСПГ) в сыворотке крови методом иммунохемилюминесценции</v>
          </cell>
          <cell r="P29">
            <v>7400</v>
          </cell>
        </row>
        <row r="30">
          <cell r="B30" t="str">
            <v>Определение паратиреоидного гормона в сыворотке крови методом иммунохемилюминесценции</v>
          </cell>
          <cell r="P30">
            <v>6600</v>
          </cell>
        </row>
        <row r="31">
          <cell r="B31" t="str">
            <v>Определение соматотропного гормона (СТГ) в сыворотке крови методом иммунохемилюминисценции</v>
          </cell>
          <cell r="P31">
            <v>6200</v>
          </cell>
        </row>
        <row r="32">
          <cell r="B32" t="str">
            <v xml:space="preserve">Определение Витамина D в сыворотке крови </v>
          </cell>
          <cell r="P32">
            <v>7500</v>
          </cell>
        </row>
        <row r="33">
          <cell r="B33" t="str">
            <v>Определение Ig G к вирусу гепатита A в сыворотке крови методом иммунохемилюминисценции</v>
          </cell>
          <cell r="P33">
            <v>9000</v>
          </cell>
        </row>
        <row r="34">
          <cell r="B34" t="str">
            <v>Определение Ig M к вирусу гепатита A в сыворотке крови методом иммунохемилюминесценции</v>
          </cell>
          <cell r="P34">
            <v>8600</v>
          </cell>
        </row>
        <row r="35">
          <cell r="B35" t="str">
            <v>Определение HBsAg вируса гепатита B в сыворотке крови методом иммунохемилюминесценции</v>
          </cell>
          <cell r="P35">
            <v>5200</v>
          </cell>
        </row>
        <row r="36">
          <cell r="B36" t="str">
            <v>Определение Ig M к HBcAg вируса гепатита B в сыворотке крови методом иммунохемилюминисценции</v>
          </cell>
          <cell r="P36">
            <v>5600</v>
          </cell>
        </row>
        <row r="37">
          <cell r="B37" t="str">
            <v>Определение суммарных антител к HBsAg вируса гепатита B в сыворотке крови методом иммунохемилюминисценции</v>
          </cell>
          <cell r="P37">
            <v>7000</v>
          </cell>
        </row>
        <row r="38">
          <cell r="B38" t="str">
            <v>Определение HBsAg вируса гепатита B в сыворотке крови методом иммунохемилюминесценции</v>
          </cell>
          <cell r="P38">
            <v>4300</v>
          </cell>
        </row>
        <row r="39">
          <cell r="B39" t="str">
            <v>Определение HBsAg вируса гепатита B в сыворотке крови (подтверждающий) методом иммунохемилюминисценции</v>
          </cell>
          <cell r="P39">
            <v>10000</v>
          </cell>
        </row>
        <row r="40">
          <cell r="B40" t="str">
            <v>Определение суммарных антител к вирусу гепатита C в сыворотке крови методом иммунохемилюминисценции</v>
          </cell>
          <cell r="P40">
            <v>11300</v>
          </cell>
        </row>
        <row r="41">
          <cell r="B41" t="str">
            <v>Определение Ig G к возбудителю краснухи в сыворотке крови методом иммунохемилюминесценции</v>
          </cell>
          <cell r="P41">
            <v>5500</v>
          </cell>
        </row>
        <row r="42">
          <cell r="B42" t="str">
            <v>Определение Ig M к возбудителю краснухи в сыворотке крови методом иммунохемилюминесценции</v>
          </cell>
          <cell r="P42">
            <v>6700</v>
          </cell>
        </row>
        <row r="43">
          <cell r="B43" t="str">
            <v>Определение Ig M к Toxoplasma gondii (токсоплазма гондии) (токсоплазмоз) в сыворотке крови методом иммунохемилюминисценции</v>
          </cell>
          <cell r="P43">
            <v>6200</v>
          </cell>
        </row>
        <row r="44">
          <cell r="B44" t="str">
            <v>Определение Ig G к Toxoplasma gondii (токсоплазма гондии) (токсоплазмоз) в сыворотке крови методом иммунохемилюминисценции</v>
          </cell>
          <cell r="P44">
            <v>4700</v>
          </cell>
        </row>
        <row r="45">
          <cell r="B45" t="str">
            <v>Определение Ig G к цитомегаловирусу (ВПГ-V) в сыворотке крови методом иммунохемилюминисценции</v>
          </cell>
          <cell r="P45">
            <v>6700</v>
          </cell>
        </row>
        <row r="46">
          <cell r="B46" t="str">
            <v>Определение Ig M к цитомегаловирусу (ВПГ-V) в сыворотке крови методом иммунохемилюминисценции</v>
          </cell>
          <cell r="P46">
            <v>10100</v>
          </cell>
        </row>
        <row r="47">
          <cell r="B47" t="str">
            <v>Определение ракового эмбрионального антигена (РЭА) в сыворотке крови методом иммунохемилюминесценции</v>
          </cell>
          <cell r="P47">
            <v>6200</v>
          </cell>
        </row>
        <row r="48">
          <cell r="B48" t="str">
            <v>Определение альфафетопротеина (АФП) в сыворотке крови методом иммунохемилюминесценции</v>
          </cell>
          <cell r="P48">
            <v>9700</v>
          </cell>
        </row>
        <row r="49">
          <cell r="B49" t="str">
            <v>Определение общего простат-специфического антигена (ПСА) в сыворотке крови методом иммунохемилюминесценции</v>
          </cell>
          <cell r="P49">
            <v>4700</v>
          </cell>
        </row>
        <row r="50">
          <cell r="B50" t="str">
            <v>Определение свободного F-простат-специфический антиген (F-ПСА) в сыворотке крови методом иммунохемилюминесценции</v>
          </cell>
          <cell r="P50">
            <v>6000</v>
          </cell>
        </row>
        <row r="51">
          <cell r="B51" t="str">
            <v>Определение опухолевого антигена (СА 125) в сыворотке крови методом иммунохемилюминесценции</v>
          </cell>
          <cell r="P51">
            <v>6700</v>
          </cell>
        </row>
        <row r="52">
          <cell r="B52" t="str">
            <v>Определение опухолевого антигена (СА 15-3) в сыворотке крови методом иммунохемилюминесценции</v>
          </cell>
          <cell r="P52">
            <v>6800</v>
          </cell>
        </row>
        <row r="53">
          <cell r="B53" t="str">
            <v>Определение опухолевого антигена (СА 19-9) в сыворотке крови методом иммунохемилюминесценции</v>
          </cell>
          <cell r="P53">
            <v>6400</v>
          </cell>
        </row>
        <row r="54">
          <cell r="B54" t="str">
            <v>Определение инсулина в сыворотке крови методом иммунохемилюминесценции</v>
          </cell>
          <cell r="P54">
            <v>4600</v>
          </cell>
        </row>
        <row r="55">
          <cell r="B55" t="str">
            <v>Определение кортизола в сыворотке крови методом иммунохемилюминесценции</v>
          </cell>
          <cell r="P55">
            <v>3900</v>
          </cell>
        </row>
        <row r="56">
          <cell r="B56" t="str">
            <v xml:space="preserve">Определение цитокинов-ИЛ-6 в сыворотке крови </v>
          </cell>
          <cell r="P56">
            <v>7200</v>
          </cell>
        </row>
        <row r="57">
          <cell r="B57" t="str">
            <v>Определение прокальцитонина в сыворотке крови методом иммунохемилюминисценции</v>
          </cell>
          <cell r="P57">
            <v>12500</v>
          </cell>
        </row>
        <row r="58">
          <cell r="B58" t="str">
            <v>Забор крови</v>
          </cell>
        </row>
      </sheetData>
      <sheetData sheetId="2" refreshError="1"/>
      <sheetData sheetId="3" refreshError="1"/>
      <sheetData sheetId="4" refreshError="1">
        <row r="7">
          <cell r="B7" t="str">
            <v>ANA-Иммуноблот для качественного определения 12 антител IgG к ядерным, цитоплазматическим антигенам (дсДНК, нуклеосомы, гистоны, Sm, SS-A/Ro 60, P0, Jo-1, RNP, SS-A/Ro 52, SS-B, Scl-70, CENP-B).</v>
          </cell>
          <cell r="P7">
            <v>35000</v>
          </cell>
        </row>
        <row r="8">
          <cell r="B8" t="str">
            <v>Антинуклеарный фактор на клеточной линии Hep-2 (АНФ)- титр и тип свечения</v>
          </cell>
          <cell r="P8">
            <v>5400</v>
          </cell>
        </row>
        <row r="9">
          <cell r="B9" t="str">
            <v>Определение высокоаффинных антител к дс ДНК на клетках С.Luciliae</v>
          </cell>
          <cell r="P9">
            <v>6700</v>
          </cell>
        </row>
        <row r="10">
          <cell r="B10" t="str">
            <v>Дифференциальная диагностика системный заболеваний соединительной ткани АНФ, дс ДНК, нуклеосомы, гистоны, Sm,SS-A/Ro 60, PO, Jo-1, RNP, SS-B, Scl-70, CENP-B</v>
          </cell>
          <cell r="P10">
            <v>20000</v>
          </cell>
        </row>
        <row r="11">
          <cell r="B11" t="str">
            <v>Антинейтрофильные цитоплазмические антитела lgG(cANCA) скрининговый тест</v>
          </cell>
          <cell r="P11">
            <v>7800</v>
          </cell>
        </row>
        <row r="12">
          <cell r="B12" t="str">
            <v>Антитела lgG к базальной мембране клубочков почек (GBM)</v>
          </cell>
          <cell r="P12">
            <v>11400</v>
          </cell>
        </row>
        <row r="13">
          <cell r="B13" t="str">
            <v>Дифференциальная диагностика быстропрогрессирующего гломерулонефрита и васкулитов: Антитела к базальной мембране клубочка (БМК), анти-ПР3, анти-MPO</v>
          </cell>
          <cell r="P13">
            <v>10900</v>
          </cell>
        </row>
        <row r="14">
          <cell r="B14" t="str">
            <v>Иммуноблот для дифференциальной диагностики аутоиммунных заболеваний печени, IgG (антитела к gp210, sp100, LKM1, M2, SLA, F-actin, LC1) и АНФ</v>
          </cell>
          <cell r="P14">
            <v>25000</v>
          </cell>
        </row>
        <row r="15">
          <cell r="B15" t="str">
            <v>Скрининг аутоиммунных заболеваний ЖКТ: АНФ и определениe антиядерных, антимитохондриальных, антигладкомышечных, антипариетальных антител (ANA/AMA/ASMA/APCA)</v>
          </cell>
          <cell r="P15">
            <v>11800</v>
          </cell>
        </row>
        <row r="16">
          <cell r="B16" t="str">
            <v xml:space="preserve">Диагностика целиакии: 
Определение антител IgA к эндомизию (EmA), к тканевой трансглутаминазе (tTG2), дезаминированному пептиду глиадина (DG), с контролем общего иммуноглобулина A (IgA) 
</v>
          </cell>
          <cell r="P16">
            <v>12700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иммун"/>
      <sheetName val="иммунодотинговый анализ  ка (2"/>
      <sheetName val="иммунохим"/>
      <sheetName val="медикаменты иммунохимические"/>
      <sheetName val="иммунодотинговый анализ  кальку"/>
      <sheetName val="медикаменты иммунодотинговый "/>
      <sheetName val="клинич"/>
      <sheetName val="расход.клинч."/>
      <sheetName val="биохим"/>
      <sheetName val="расход.биохим"/>
      <sheetName val="бак лаб"/>
      <sheetName val="расход.бак"/>
      <sheetName val="Лист1"/>
    </sheetNames>
    <sheetDataSet>
      <sheetData sheetId="0"/>
      <sheetData sheetId="1"/>
      <sheetData sheetId="2"/>
      <sheetData sheetId="3"/>
      <sheetData sheetId="4">
        <row r="13">
          <cell r="P13">
            <v>17700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R380"/>
  <sheetViews>
    <sheetView view="pageBreakPreview" topLeftCell="A40" zoomScale="80" zoomScaleNormal="80" zoomScaleSheetLayoutView="80" workbookViewId="0">
      <selection activeCell="C19" sqref="C19"/>
    </sheetView>
  </sheetViews>
  <sheetFormatPr defaultRowHeight="15" customHeight="1"/>
  <cols>
    <col min="1" max="1" width="11.28515625" style="25" customWidth="1"/>
    <col min="2" max="2" width="46.140625" style="30" customWidth="1"/>
    <col min="3" max="3" width="16" style="27" customWidth="1"/>
    <col min="4" max="4" width="12.42578125" style="28" customWidth="1"/>
    <col min="5" max="5" width="12.140625" style="28" bestFit="1" customWidth="1"/>
    <col min="6" max="6" width="10.7109375" style="28" customWidth="1"/>
    <col min="7" max="7" width="12.85546875" style="28" customWidth="1"/>
    <col min="8" max="8" width="10.28515625" style="28" customWidth="1"/>
    <col min="9" max="9" width="12" style="28" customWidth="1"/>
    <col min="10" max="10" width="12.7109375" style="28" customWidth="1"/>
    <col min="11" max="11" width="5.85546875" style="28" customWidth="1"/>
    <col min="12" max="12" width="12.140625" style="28" bestFit="1" customWidth="1"/>
    <col min="13" max="13" width="14.28515625" style="28" customWidth="1"/>
    <col min="14" max="14" width="15.140625" style="28" customWidth="1"/>
    <col min="15" max="15" width="14.85546875" style="28" bestFit="1" customWidth="1"/>
    <col min="16" max="17" width="10.85546875" style="28" bestFit="1" customWidth="1"/>
    <col min="18" max="16384" width="9.140625" style="28"/>
  </cols>
  <sheetData>
    <row r="1" spans="1:14" s="4" customFormat="1" ht="15" customHeight="1">
      <c r="A1" s="1"/>
      <c r="B1" s="2"/>
      <c r="C1" s="3"/>
      <c r="I1" s="4" t="s">
        <v>0</v>
      </c>
    </row>
    <row r="2" spans="1:14" s="4" customFormat="1" ht="15" customHeight="1">
      <c r="A2" s="1"/>
      <c r="B2" s="2"/>
      <c r="C2" s="3"/>
      <c r="I2" s="4" t="s">
        <v>1</v>
      </c>
    </row>
    <row r="3" spans="1:14" s="4" customFormat="1" ht="15" customHeight="1">
      <c r="A3" s="1"/>
      <c r="B3" s="2"/>
      <c r="C3" s="3"/>
      <c r="I3" s="4" t="s">
        <v>2</v>
      </c>
    </row>
    <row r="4" spans="1:14" s="4" customFormat="1" ht="15" customHeight="1">
      <c r="A4" s="1"/>
      <c r="B4" s="2"/>
      <c r="C4" s="3"/>
    </row>
    <row r="5" spans="1:14" s="4" customFormat="1" ht="15" customHeight="1">
      <c r="A5" s="1"/>
      <c r="B5" s="2"/>
      <c r="C5" s="3"/>
      <c r="L5" s="238" t="s">
        <v>3</v>
      </c>
      <c r="M5" s="238"/>
    </row>
    <row r="6" spans="1:14" s="4" customFormat="1" ht="15" customHeight="1">
      <c r="A6" s="1"/>
      <c r="B6" s="2"/>
      <c r="C6" s="5" t="s">
        <v>4</v>
      </c>
    </row>
    <row r="7" spans="1:14" s="4" customFormat="1" ht="15" customHeight="1">
      <c r="A7" s="1"/>
      <c r="B7" s="2"/>
      <c r="C7" s="3"/>
    </row>
    <row r="8" spans="1:14" s="4" customFormat="1" ht="15" customHeight="1">
      <c r="A8" s="1"/>
      <c r="B8" s="6" t="s">
        <v>5</v>
      </c>
      <c r="C8" s="7" t="str">
        <f>[84]прейскурант.!A4</f>
        <v>ГКП на ПХВ "Городская больница №2" УЗ г.Шымкент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s="4" customFormat="1" ht="15" customHeight="1">
      <c r="A9" s="1"/>
      <c r="B9" s="2" t="s">
        <v>6</v>
      </c>
      <c r="C9" s="3"/>
      <c r="D9" s="9"/>
      <c r="E9" s="9"/>
    </row>
    <row r="10" spans="1:14" s="4" customFormat="1" ht="15" customHeight="1">
      <c r="A10" s="1"/>
      <c r="B10" s="2" t="s">
        <v>7</v>
      </c>
      <c r="C10" s="3"/>
      <c r="D10" s="9"/>
      <c r="E10" s="10"/>
    </row>
    <row r="11" spans="1:14" s="4" customFormat="1" ht="15" customHeight="1">
      <c r="A11" s="1"/>
      <c r="B11" s="2" t="s">
        <v>8</v>
      </c>
      <c r="C11" s="3"/>
      <c r="D11" s="9" t="s">
        <v>9</v>
      </c>
      <c r="E11" s="10"/>
    </row>
    <row r="12" spans="1:14" s="4" customFormat="1">
      <c r="A12" s="1"/>
      <c r="B12" s="2"/>
      <c r="C12" s="3"/>
      <c r="E12" s="11"/>
      <c r="F12" s="14"/>
      <c r="G12" s="12"/>
      <c r="H12" s="12"/>
      <c r="I12" s="13"/>
    </row>
    <row r="13" spans="1:14" s="64" customFormat="1">
      <c r="A13" s="236" t="s">
        <v>10</v>
      </c>
      <c r="B13" s="236" t="s">
        <v>11</v>
      </c>
      <c r="C13" s="236" t="s">
        <v>12</v>
      </c>
      <c r="D13" s="236"/>
      <c r="E13" s="236"/>
      <c r="F13" s="236"/>
      <c r="G13" s="237" t="s">
        <v>13</v>
      </c>
      <c r="H13" s="236" t="s">
        <v>14</v>
      </c>
      <c r="I13" s="236"/>
      <c r="J13" s="239" t="s">
        <v>15</v>
      </c>
      <c r="K13" s="242" t="s">
        <v>16</v>
      </c>
      <c r="L13" s="242"/>
      <c r="M13" s="237" t="s">
        <v>17</v>
      </c>
      <c r="N13" s="235"/>
    </row>
    <row r="14" spans="1:14" s="64" customFormat="1" ht="28.5">
      <c r="A14" s="236"/>
      <c r="B14" s="236"/>
      <c r="C14" s="60" t="s">
        <v>18</v>
      </c>
      <c r="D14" s="236" t="s">
        <v>19</v>
      </c>
      <c r="E14" s="236"/>
      <c r="F14" s="237" t="s">
        <v>20</v>
      </c>
      <c r="G14" s="237"/>
      <c r="H14" s="236"/>
      <c r="I14" s="236"/>
      <c r="J14" s="240"/>
      <c r="K14" s="242"/>
      <c r="L14" s="242"/>
      <c r="M14" s="237"/>
      <c r="N14" s="235"/>
    </row>
    <row r="15" spans="1:14" s="64" customFormat="1" ht="102.75" customHeight="1">
      <c r="A15" s="236"/>
      <c r="B15" s="236"/>
      <c r="C15" s="61" t="s">
        <v>21</v>
      </c>
      <c r="D15" s="62" t="s">
        <v>22</v>
      </c>
      <c r="E15" s="62" t="s">
        <v>23</v>
      </c>
      <c r="F15" s="237"/>
      <c r="G15" s="237"/>
      <c r="H15" s="63" t="s">
        <v>24</v>
      </c>
      <c r="I15" s="63" t="s">
        <v>25</v>
      </c>
      <c r="J15" s="241"/>
      <c r="K15" s="63" t="s">
        <v>24</v>
      </c>
      <c r="L15" s="63" t="s">
        <v>25</v>
      </c>
      <c r="M15" s="237"/>
      <c r="N15" s="235"/>
    </row>
    <row r="16" spans="1:14" s="18" customFormat="1" ht="12.75" customHeight="1">
      <c r="A16" s="65">
        <v>1</v>
      </c>
      <c r="B16" s="65">
        <v>2</v>
      </c>
      <c r="C16" s="66">
        <v>3</v>
      </c>
      <c r="D16" s="65">
        <v>6</v>
      </c>
      <c r="E16" s="65">
        <v>7</v>
      </c>
      <c r="F16" s="65">
        <v>8</v>
      </c>
      <c r="G16" s="65">
        <v>9</v>
      </c>
      <c r="H16" s="65">
        <v>10</v>
      </c>
      <c r="I16" s="65">
        <v>11</v>
      </c>
      <c r="J16" s="65">
        <v>12</v>
      </c>
      <c r="K16" s="65">
        <v>13</v>
      </c>
      <c r="L16" s="65">
        <v>14</v>
      </c>
      <c r="M16" s="65">
        <v>15</v>
      </c>
      <c r="N16" s="67" t="s">
        <v>26</v>
      </c>
    </row>
    <row r="17" spans="1:16" s="18" customFormat="1" ht="14.25">
      <c r="A17" s="65"/>
      <c r="B17" s="68" t="s">
        <v>27</v>
      </c>
      <c r="C17" s="66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7"/>
    </row>
    <row r="18" spans="1:16" s="18" customFormat="1" ht="75">
      <c r="A18" s="69" t="str">
        <f>[84]хронометраж!A8</f>
        <v>KON 01</v>
      </c>
      <c r="B18" s="69" t="str">
        <f>[85]Калькуляция!B20</f>
        <v>Консультативный прием терапевтического профиля (терапевт, педиатр, гастроэтеролог, эндокринолог, невропотолог, ревматолог, пульмонолог, кардиолог, аллерголог, нефролог, инфекционист, сосудистый хирург, гематолог)</v>
      </c>
      <c r="C18" s="70">
        <f>[85]Калькуляция!C20</f>
        <v>267.76599999999996</v>
      </c>
      <c r="D18" s="70">
        <f>[85]Калькуляция!D20</f>
        <v>1446.1177886991868</v>
      </c>
      <c r="E18" s="70">
        <f>[85]Калькуляция!E20</f>
        <v>159.07295675691054</v>
      </c>
      <c r="F18" s="70">
        <f>[85]Калькуляция!F20</f>
        <v>66.133947065611736</v>
      </c>
      <c r="G18" s="71">
        <f>SUM(C18:F18)</f>
        <v>1939.0906925217091</v>
      </c>
      <c r="H18" s="72">
        <v>1.5</v>
      </c>
      <c r="I18" s="71">
        <f>D18*H18</f>
        <v>2169.1766830487804</v>
      </c>
      <c r="J18" s="71">
        <f>G18+I18</f>
        <v>4108.2673755704891</v>
      </c>
      <c r="K18" s="73">
        <v>0.2</v>
      </c>
      <c r="L18" s="71">
        <f>J18*K18</f>
        <v>821.65347511409789</v>
      </c>
      <c r="M18" s="71">
        <f t="shared" ref="M18:M20" si="0">ROUNDUP((J18+L18)/100,0)*100</f>
        <v>5000</v>
      </c>
      <c r="N18" s="15" t="s">
        <v>28</v>
      </c>
      <c r="O18" s="74"/>
      <c r="P18" s="17"/>
    </row>
    <row r="19" spans="1:16" s="18" customFormat="1" ht="60">
      <c r="A19" s="69" t="str">
        <f>[84]хронометраж!A9</f>
        <v>KON 02</v>
      </c>
      <c r="B19" s="69" t="str">
        <f>[84]хронометраж!B9</f>
        <v>Консультативный прием хирургического профиля (акушер-гинеколог, онколог, маммолог, офтальмолог, профпатолог, проктолог, хирург, уролог, оториноларинголог, стомотолог)</v>
      </c>
      <c r="C19" s="70">
        <f>'[84]ЛСИМН (кон)'!H24</f>
        <v>207.846</v>
      </c>
      <c r="D19" s="71">
        <f>[84]тариф!AC12+[84]тариф!AC14+[84]тариф!AC13</f>
        <v>1649.9006920477641</v>
      </c>
      <c r="E19" s="71">
        <f>[84]тариф!AD12+[84]тариф!AD14+[84]тариф!AD13</f>
        <v>181.48907612525406</v>
      </c>
      <c r="F19" s="71">
        <f>'[84]Расч износ здан'!$K$22/8</f>
        <v>66.133947065611736</v>
      </c>
      <c r="G19" s="71">
        <f t="shared" ref="G19:G23" si="1">SUM(C19:F19)</f>
        <v>2105.3697152386299</v>
      </c>
      <c r="H19" s="72">
        <f>$H$18</f>
        <v>1.5</v>
      </c>
      <c r="I19" s="71">
        <f t="shared" ref="I19:I20" si="2">D19*H19</f>
        <v>2474.8510380716461</v>
      </c>
      <c r="J19" s="71">
        <f t="shared" ref="J19:J23" si="3">G19+I19</f>
        <v>4580.2207533102755</v>
      </c>
      <c r="K19" s="73">
        <v>0.2</v>
      </c>
      <c r="L19" s="71">
        <f t="shared" ref="L19:L20" si="4">J19*K19</f>
        <v>916.04415066205513</v>
      </c>
      <c r="M19" s="71">
        <f t="shared" si="0"/>
        <v>5500</v>
      </c>
      <c r="N19" s="15"/>
      <c r="O19" s="74"/>
    </row>
    <row r="20" spans="1:16" s="18" customFormat="1">
      <c r="A20" s="69" t="s">
        <v>29</v>
      </c>
      <c r="B20" s="69" t="s">
        <v>30</v>
      </c>
      <c r="C20" s="70">
        <f>'[84]ЛСИМН (кон)'!H31</f>
        <v>235.33080000000001</v>
      </c>
      <c r="D20" s="71">
        <f>[84]тариф!AC15+[84]тариф!AC16+[84]тариф!AC17</f>
        <v>3057.8170003709347</v>
      </c>
      <c r="E20" s="71">
        <f>[84]тариф!AD15+[84]тариф!AD16+[84]тариф!AD17</f>
        <v>336.35987004080283</v>
      </c>
      <c r="F20" s="71">
        <f>'[84]Расч износ здан'!$K$22/8</f>
        <v>66.133947065611736</v>
      </c>
      <c r="G20" s="71">
        <f t="shared" si="1"/>
        <v>3695.6416174773494</v>
      </c>
      <c r="H20" s="72">
        <f>$H$18</f>
        <v>1.5</v>
      </c>
      <c r="I20" s="71">
        <f t="shared" si="2"/>
        <v>4586.725500556402</v>
      </c>
      <c r="J20" s="71">
        <f t="shared" si="3"/>
        <v>8282.3671180337515</v>
      </c>
      <c r="K20" s="73">
        <v>0.2</v>
      </c>
      <c r="L20" s="71">
        <f t="shared" si="4"/>
        <v>1656.4734236067504</v>
      </c>
      <c r="M20" s="71">
        <f t="shared" si="0"/>
        <v>10000</v>
      </c>
      <c r="N20" s="15"/>
      <c r="O20" s="74"/>
    </row>
    <row r="21" spans="1:16" s="18" customFormat="1">
      <c r="A21" s="69"/>
      <c r="B21" s="68" t="str">
        <f>[84]хронометраж!A11</f>
        <v>Консультативный прием на дому</v>
      </c>
      <c r="C21" s="70"/>
      <c r="D21" s="71"/>
      <c r="E21" s="71"/>
      <c r="F21" s="71"/>
      <c r="G21" s="71"/>
      <c r="H21" s="72"/>
      <c r="I21" s="71"/>
      <c r="J21" s="71"/>
      <c r="K21" s="73"/>
      <c r="L21" s="71"/>
      <c r="M21" s="71"/>
      <c r="N21" s="15"/>
      <c r="O21" s="74"/>
    </row>
    <row r="22" spans="1:16" s="18" customFormat="1" ht="75">
      <c r="A22" s="69" t="str">
        <f>[84]хронометраж!A12</f>
        <v>KPD 01</v>
      </c>
      <c r="B22" s="69" t="str">
        <f>[84]хронометраж!B12</f>
        <v>Консультативный прием терапевтического профиля (терапевт, педиатр, гастроэтеролог, эндокринолог, невропотолог, ревматолог, пульмонолог, кардиолог, аллерголог, нефролог, инфекционист, сосудистый хирург) на дому</v>
      </c>
      <c r="C22" s="70">
        <f>'[84]ЛСИМН (кон)'!H38</f>
        <v>267.76599999999996</v>
      </c>
      <c r="D22" s="71">
        <f>[84]тариф!AC18+[84]тариф!AC19+[84]тариф!AC20</f>
        <v>2191.6599289718833</v>
      </c>
      <c r="E22" s="71">
        <f>[84]тариф!AD18+[84]тариф!AD19+[84]тариф!AD20</f>
        <v>241.08259218690719</v>
      </c>
      <c r="F22" s="71">
        <f>'[84]износ ОС'!L16</f>
        <v>100.75396825396824</v>
      </c>
      <c r="G22" s="71">
        <f t="shared" si="1"/>
        <v>2801.2624894127589</v>
      </c>
      <c r="H22" s="72">
        <v>2</v>
      </c>
      <c r="I22" s="71">
        <f t="shared" ref="I22:I23" si="5">D22*H22</f>
        <v>4383.3198579437667</v>
      </c>
      <c r="J22" s="71">
        <f t="shared" si="3"/>
        <v>7184.5823473565251</v>
      </c>
      <c r="K22" s="73">
        <v>0.2</v>
      </c>
      <c r="L22" s="71">
        <f t="shared" ref="L22:L23" si="6">J22*K22</f>
        <v>1436.9164694713052</v>
      </c>
      <c r="M22" s="71">
        <f t="shared" ref="M22:M25" si="7">ROUNDUP((J22+L22)/100,0)*100</f>
        <v>8700</v>
      </c>
      <c r="N22" s="15"/>
      <c r="O22" s="74"/>
    </row>
    <row r="23" spans="1:16" s="18" customFormat="1" ht="60">
      <c r="A23" s="69" t="str">
        <f>[84]хронометраж!A13</f>
        <v>KPD 02</v>
      </c>
      <c r="B23" s="69" t="str">
        <f>[84]хронометраж!B13</f>
        <v>Консультативный прием хирургического профиля (акушер-гинеколог, онколог, маммолог, офтальмолог, профпатолог, проктолог, хирург, уролог, оториноларинголог, стомотолог) на дому</v>
      </c>
      <c r="C23" s="70">
        <f>'[84]ЛСИМН (кон)'!H45</f>
        <v>207.846</v>
      </c>
      <c r="D23" s="71">
        <f>[84]тариф!AC21+[84]тариф!AC23+[84]тариф!AC22</f>
        <v>2348.4153847171406</v>
      </c>
      <c r="E23" s="71">
        <f>[84]тариф!AD21+[84]тариф!AD23+[84]тариф!AD20</f>
        <v>243.88407415569102</v>
      </c>
      <c r="F23" s="71">
        <f>'[84]износ ОС'!L16</f>
        <v>100.75396825396824</v>
      </c>
      <c r="G23" s="71">
        <f t="shared" si="1"/>
        <v>2900.8994271267998</v>
      </c>
      <c r="H23" s="72">
        <v>2</v>
      </c>
      <c r="I23" s="71">
        <f t="shared" si="5"/>
        <v>4696.8307694342811</v>
      </c>
      <c r="J23" s="71">
        <f t="shared" si="3"/>
        <v>7597.7301965610804</v>
      </c>
      <c r="K23" s="73">
        <f t="shared" ref="K23" si="8">$K$18</f>
        <v>0.2</v>
      </c>
      <c r="L23" s="71">
        <f t="shared" si="6"/>
        <v>1519.5460393122162</v>
      </c>
      <c r="M23" s="71">
        <f t="shared" si="7"/>
        <v>9200</v>
      </c>
      <c r="N23" s="15"/>
      <c r="O23" s="74"/>
    </row>
    <row r="24" spans="1:16" s="18" customFormat="1">
      <c r="A24" s="69"/>
      <c r="B24" s="68" t="s">
        <v>31</v>
      </c>
      <c r="C24" s="70"/>
      <c r="D24" s="71"/>
      <c r="E24" s="71"/>
      <c r="F24" s="71"/>
      <c r="G24" s="71"/>
      <c r="H24" s="72"/>
      <c r="I24" s="71"/>
      <c r="J24" s="71"/>
      <c r="K24" s="73"/>
      <c r="L24" s="71"/>
      <c r="M24" s="71"/>
      <c r="N24" s="15"/>
      <c r="O24" s="74"/>
    </row>
    <row r="25" spans="1:16" s="18" customFormat="1" ht="60">
      <c r="A25" s="69" t="s">
        <v>32</v>
      </c>
      <c r="B25" s="69" t="s">
        <v>33</v>
      </c>
      <c r="C25" s="70">
        <v>1100</v>
      </c>
      <c r="D25" s="71">
        <f>[84]тариф!AC26+[84]тариф!AC27+[84]тариф!AC28+[84]тариф!AC29+[84]тариф!AC36+[84]тариф!AC35</f>
        <v>807.86295431910571</v>
      </c>
      <c r="E25" s="71">
        <f>[84]тариф!AD26+[84]тариф!AD27+[84]тариф!AD28+[84]тариф!AD29+[84]тариф!AD36+[84]тариф!AD35</f>
        <v>88.864924975101616</v>
      </c>
      <c r="F25" s="71">
        <f>'[84]Расч износ здан'!$K$22/8</f>
        <v>66.133947065611736</v>
      </c>
      <c r="G25" s="71">
        <f t="shared" ref="G25:G27" si="9">SUM(C25:F25)</f>
        <v>2062.8618263598191</v>
      </c>
      <c r="H25" s="72">
        <f>$H$18</f>
        <v>1.5</v>
      </c>
      <c r="I25" s="71">
        <f t="shared" ref="I25" si="10">D25*H25</f>
        <v>1211.7944314786587</v>
      </c>
      <c r="J25" s="71">
        <f t="shared" ref="J25" si="11">G25+I25</f>
        <v>3274.6562578384778</v>
      </c>
      <c r="K25" s="73">
        <v>0.2</v>
      </c>
      <c r="L25" s="71">
        <f t="shared" ref="L25" si="12">J25*K25</f>
        <v>654.93125156769565</v>
      </c>
      <c r="M25" s="71">
        <f t="shared" si="7"/>
        <v>4000</v>
      </c>
      <c r="N25" s="15"/>
      <c r="O25" s="74"/>
    </row>
    <row r="26" spans="1:16" s="18" customFormat="1">
      <c r="A26" s="69"/>
      <c r="B26" s="68" t="str">
        <f>[84]хронометраж!A14</f>
        <v>Рентген</v>
      </c>
      <c r="C26" s="70"/>
      <c r="D26" s="71"/>
      <c r="E26" s="71"/>
      <c r="F26" s="71"/>
      <c r="G26" s="71"/>
      <c r="H26" s="72"/>
      <c r="I26" s="71"/>
      <c r="J26" s="71"/>
      <c r="K26" s="73"/>
      <c r="L26" s="71"/>
      <c r="M26" s="71"/>
      <c r="N26" s="15"/>
      <c r="O26" s="74"/>
    </row>
    <row r="27" spans="1:16" s="18" customFormat="1">
      <c r="A27" s="69" t="s">
        <v>113</v>
      </c>
      <c r="B27" s="69" t="str">
        <f>'[86]калькуляция рентген'!B7</f>
        <v>Рентгенография таза</v>
      </c>
      <c r="C27" s="70">
        <f>'[86]калькуляция рентген'!J7</f>
        <v>1145.71</v>
      </c>
      <c r="D27" s="71">
        <f>'[86]калькуляция рентген'!H7</f>
        <v>170.14254073959182</v>
      </c>
      <c r="E27" s="71">
        <f>'[86]калькуляция рентген'!I7</f>
        <v>14.5471872332351</v>
      </c>
      <c r="F27" s="71">
        <f>'[86]калькуляция рентген'!K7</f>
        <v>974.16388262585053</v>
      </c>
      <c r="G27" s="71">
        <f t="shared" si="9"/>
        <v>2304.5636105986773</v>
      </c>
      <c r="H27" s="72">
        <v>1.1399999999999999</v>
      </c>
      <c r="I27" s="71">
        <f t="shared" ref="I27" si="13">D27*H27</f>
        <v>193.96249644313465</v>
      </c>
      <c r="J27" s="71">
        <f t="shared" ref="J27" si="14">G27+I27</f>
        <v>2498.5261070418119</v>
      </c>
      <c r="K27" s="73">
        <f t="shared" ref="K27:K63" si="15">$K$18</f>
        <v>0.2</v>
      </c>
      <c r="L27" s="71">
        <f t="shared" ref="L27" si="16">J27*K27</f>
        <v>499.70522140836238</v>
      </c>
      <c r="M27" s="71">
        <f t="shared" ref="M27" si="17">ROUNDUP((J27+L27)/100,0)*100</f>
        <v>3000</v>
      </c>
      <c r="N27" s="15">
        <v>3000</v>
      </c>
      <c r="O27" s="75">
        <f>M27-N27</f>
        <v>0</v>
      </c>
    </row>
    <row r="28" spans="1:16" s="18" customFormat="1">
      <c r="A28" s="69" t="s">
        <v>114</v>
      </c>
      <c r="B28" s="69" t="str">
        <f>'[86]калькуляция рентген'!B8</f>
        <v>R-графия тазобедренного сустава</v>
      </c>
      <c r="C28" s="70">
        <f>'[86]калькуляция рентген'!J8</f>
        <v>1145.71</v>
      </c>
      <c r="D28" s="71">
        <f>'[86]калькуляция рентген'!H8</f>
        <v>170.14254073959182</v>
      </c>
      <c r="E28" s="71">
        <f>'[86]калькуляция рентген'!I8</f>
        <v>14.5471872332351</v>
      </c>
      <c r="F28" s="71">
        <f>'[86]калькуляция рентген'!K8</f>
        <v>974.16388262585053</v>
      </c>
      <c r="G28" s="71">
        <f t="shared" ref="G28:G63" si="18">SUM(C28:F28)</f>
        <v>2304.5636105986773</v>
      </c>
      <c r="H28" s="72">
        <v>1.1399999999999999</v>
      </c>
      <c r="I28" s="71">
        <f t="shared" ref="I28:I63" si="19">D28*H28</f>
        <v>193.96249644313465</v>
      </c>
      <c r="J28" s="71">
        <f t="shared" ref="J28:J63" si="20">G28+I28</f>
        <v>2498.5261070418119</v>
      </c>
      <c r="K28" s="73">
        <f t="shared" si="15"/>
        <v>0.2</v>
      </c>
      <c r="L28" s="71">
        <f t="shared" ref="L28:L63" si="21">J28*K28</f>
        <v>499.70522140836238</v>
      </c>
      <c r="M28" s="71">
        <f t="shared" ref="M28:M61" si="22">ROUNDUP((J28+L28)/100,0)*100</f>
        <v>3000</v>
      </c>
      <c r="N28" s="15">
        <v>3000</v>
      </c>
      <c r="O28" s="75">
        <f t="shared" ref="O28:O63" si="23">M28-N28</f>
        <v>0</v>
      </c>
    </row>
    <row r="29" spans="1:16" s="18" customFormat="1">
      <c r="A29" s="69" t="s">
        <v>115</v>
      </c>
      <c r="B29" s="69" t="str">
        <f>'[86]калькуляция рентген'!B9</f>
        <v>R-графия лёгких (обзорная)</v>
      </c>
      <c r="C29" s="70">
        <f>'[86]калькуляция рентген'!J9</f>
        <v>1145.71</v>
      </c>
      <c r="D29" s="71">
        <f>'[86]калькуляция рентген'!H9</f>
        <v>173.86738122204079</v>
      </c>
      <c r="E29" s="71">
        <f>'[86]калькуляция рентген'!I9</f>
        <v>14.865661094484487</v>
      </c>
      <c r="F29" s="71">
        <f>'[86]калькуляция рентген'!K9</f>
        <v>974.16388262585053</v>
      </c>
      <c r="G29" s="71">
        <f t="shared" si="18"/>
        <v>2308.6069249423758</v>
      </c>
      <c r="H29" s="72">
        <v>1.1399999999999999</v>
      </c>
      <c r="I29" s="71">
        <f t="shared" si="19"/>
        <v>198.20881459312648</v>
      </c>
      <c r="J29" s="71">
        <f t="shared" si="20"/>
        <v>2506.8157395355024</v>
      </c>
      <c r="K29" s="73">
        <f t="shared" si="15"/>
        <v>0.2</v>
      </c>
      <c r="L29" s="71">
        <f t="shared" si="21"/>
        <v>501.36314790710048</v>
      </c>
      <c r="M29" s="71">
        <f>ROUNDUP((J29+L29)/100,0)*100-100</f>
        <v>3000</v>
      </c>
      <c r="N29" s="15">
        <v>3000</v>
      </c>
      <c r="O29" s="75">
        <f t="shared" si="23"/>
        <v>0</v>
      </c>
    </row>
    <row r="30" spans="1:16" s="18" customFormat="1">
      <c r="A30" s="69" t="s">
        <v>116</v>
      </c>
      <c r="B30" s="69" t="str">
        <f>'[86]калькуляция рентген'!B10</f>
        <v>R-графия лёгких (боковая)</v>
      </c>
      <c r="C30" s="70">
        <f>'[86]калькуляция рентген'!J10</f>
        <v>1145.71</v>
      </c>
      <c r="D30" s="71">
        <f>'[86]калькуляция рентген'!H10</f>
        <v>118.03135741632653</v>
      </c>
      <c r="E30" s="71">
        <f>'[86]калькуляция рентген'!I10</f>
        <v>10.091681059095917</v>
      </c>
      <c r="F30" s="71">
        <f>'[86]калькуляция рентген'!K10</f>
        <v>711.88899114965989</v>
      </c>
      <c r="G30" s="71">
        <f t="shared" si="18"/>
        <v>1985.7220296250823</v>
      </c>
      <c r="H30" s="72">
        <v>1.1399999999999999</v>
      </c>
      <c r="I30" s="71">
        <f t="shared" si="19"/>
        <v>134.55574745461223</v>
      </c>
      <c r="J30" s="71">
        <f t="shared" si="20"/>
        <v>2120.2777770796947</v>
      </c>
      <c r="K30" s="73">
        <f t="shared" si="15"/>
        <v>0.2</v>
      </c>
      <c r="L30" s="71">
        <f t="shared" si="21"/>
        <v>424.05555541593895</v>
      </c>
      <c r="M30" s="71">
        <f t="shared" ref="M30:M32" si="24">ROUNDUP((J30+L30)/100,0)*100-100</f>
        <v>2500</v>
      </c>
      <c r="N30" s="15">
        <v>2500</v>
      </c>
      <c r="O30" s="75">
        <f t="shared" si="23"/>
        <v>0</v>
      </c>
    </row>
    <row r="31" spans="1:16" s="18" customFormat="1">
      <c r="A31" s="69" t="s">
        <v>117</v>
      </c>
      <c r="B31" s="69" t="str">
        <f>'[86]калькуляция рентген'!B11</f>
        <v>R-графия  брюшной полости</v>
      </c>
      <c r="C31" s="70">
        <f>'[86]калькуляция рентген'!J11</f>
        <v>1145.71</v>
      </c>
      <c r="D31" s="71">
        <f>'[86]калькуляция рентген'!H11</f>
        <v>223.3075117918367</v>
      </c>
      <c r="E31" s="71">
        <f>'[86]калькуляция рентген'!I11</f>
        <v>19.092792258202039</v>
      </c>
      <c r="F31" s="71">
        <f>'[86]калькуляция рентген'!K11</f>
        <v>1311.3744573809527</v>
      </c>
      <c r="G31" s="71">
        <f t="shared" si="18"/>
        <v>2699.4847614309915</v>
      </c>
      <c r="H31" s="72">
        <v>1.1399999999999999</v>
      </c>
      <c r="I31" s="71">
        <f t="shared" si="19"/>
        <v>254.57056344269381</v>
      </c>
      <c r="J31" s="71">
        <f t="shared" si="20"/>
        <v>2954.0553248736851</v>
      </c>
      <c r="K31" s="73">
        <f t="shared" si="15"/>
        <v>0.2</v>
      </c>
      <c r="L31" s="71">
        <f t="shared" si="21"/>
        <v>590.81106497473706</v>
      </c>
      <c r="M31" s="71">
        <f t="shared" si="24"/>
        <v>3500</v>
      </c>
      <c r="N31" s="15">
        <v>3500</v>
      </c>
      <c r="O31" s="75">
        <f t="shared" si="23"/>
        <v>0</v>
      </c>
    </row>
    <row r="32" spans="1:16" s="18" customFormat="1">
      <c r="A32" s="69" t="s">
        <v>118</v>
      </c>
      <c r="B32" s="69" t="str">
        <f>'[86]калькуляция рентген'!B12</f>
        <v>Внутривенная урография</v>
      </c>
      <c r="C32" s="70">
        <f>'[86]калькуляция рентген'!J12</f>
        <v>1145.71</v>
      </c>
      <c r="D32" s="71">
        <f>'[86]калькуляция рентген'!H12</f>
        <v>616.79414775428563</v>
      </c>
      <c r="E32" s="71">
        <f>'[86]калькуляция рентген'!I12</f>
        <v>52.735899632991426</v>
      </c>
      <c r="F32" s="71">
        <f>'[86]калькуляция рентген'!K12</f>
        <v>3334.6379059115652</v>
      </c>
      <c r="G32" s="71">
        <f t="shared" si="18"/>
        <v>5149.8779532988428</v>
      </c>
      <c r="H32" s="72">
        <v>1.1399999999999999</v>
      </c>
      <c r="I32" s="71">
        <f t="shared" si="19"/>
        <v>703.14532843988559</v>
      </c>
      <c r="J32" s="71">
        <f t="shared" si="20"/>
        <v>5853.0232817387287</v>
      </c>
      <c r="K32" s="73">
        <f t="shared" si="15"/>
        <v>0.2</v>
      </c>
      <c r="L32" s="71">
        <f t="shared" si="21"/>
        <v>1170.6046563477457</v>
      </c>
      <c r="M32" s="71">
        <f t="shared" si="24"/>
        <v>7000</v>
      </c>
      <c r="N32" s="15">
        <v>7000</v>
      </c>
      <c r="O32" s="75">
        <f t="shared" si="23"/>
        <v>0</v>
      </c>
    </row>
    <row r="33" spans="1:15" s="18" customFormat="1" ht="30">
      <c r="A33" s="69" t="s">
        <v>119</v>
      </c>
      <c r="B33" s="69" t="str">
        <f>'[86]калькуляция рентген'!B13</f>
        <v>R-графия грудного отдела позвоночника  ( в 1 проекции)</v>
      </c>
      <c r="C33" s="70">
        <f>'[86]калькуляция рентген'!J13</f>
        <v>1145.71</v>
      </c>
      <c r="D33" s="71">
        <f>'[86]калькуляция рентген'!H13</f>
        <v>284.44905767346938</v>
      </c>
      <c r="E33" s="71">
        <f>'[86]калькуляция рентген'!I13</f>
        <v>24.320394431081631</v>
      </c>
      <c r="F33" s="71">
        <f>'[86]калькуляция рентген'!K13</f>
        <v>1686.0528737755103</v>
      </c>
      <c r="G33" s="71">
        <f t="shared" si="18"/>
        <v>3140.5323258800613</v>
      </c>
      <c r="H33" s="72">
        <v>1.1399999999999999</v>
      </c>
      <c r="I33" s="71">
        <f t="shared" si="19"/>
        <v>324.27192574775506</v>
      </c>
      <c r="J33" s="71">
        <f t="shared" si="20"/>
        <v>3464.8042516278165</v>
      </c>
      <c r="K33" s="73">
        <f t="shared" si="15"/>
        <v>0.2</v>
      </c>
      <c r="L33" s="71">
        <f t="shared" si="21"/>
        <v>692.96085032556334</v>
      </c>
      <c r="M33" s="71">
        <f t="shared" si="22"/>
        <v>4200</v>
      </c>
      <c r="N33" s="15">
        <v>4200</v>
      </c>
      <c r="O33" s="75">
        <f t="shared" si="23"/>
        <v>0</v>
      </c>
    </row>
    <row r="34" spans="1:15" s="18" customFormat="1" ht="30">
      <c r="A34" s="69" t="s">
        <v>120</v>
      </c>
      <c r="B34" s="69" t="str">
        <f>'[86]калькуляция рентген'!B14</f>
        <v>R-графия грудного отдела позвоночника   ( в 2 проекции)</v>
      </c>
      <c r="C34" s="70">
        <f>'[86]калькуляция рентген'!J14</f>
        <v>1145.71</v>
      </c>
      <c r="D34" s="71">
        <f>'[86]калькуляция рентген'!H14</f>
        <v>284.44905767346938</v>
      </c>
      <c r="E34" s="71">
        <f>'[86]калькуляция рентген'!I14</f>
        <v>24.320394431081631</v>
      </c>
      <c r="F34" s="71">
        <f>'[86]калькуляция рентген'!K14</f>
        <v>1686.0528737755103</v>
      </c>
      <c r="G34" s="71">
        <f t="shared" si="18"/>
        <v>3140.5323258800613</v>
      </c>
      <c r="H34" s="72">
        <v>1.1399999999999999</v>
      </c>
      <c r="I34" s="71">
        <f t="shared" si="19"/>
        <v>324.27192574775506</v>
      </c>
      <c r="J34" s="71">
        <f t="shared" si="20"/>
        <v>3464.8042516278165</v>
      </c>
      <c r="K34" s="73">
        <f t="shared" si="15"/>
        <v>0.2</v>
      </c>
      <c r="L34" s="71">
        <f t="shared" si="21"/>
        <v>692.96085032556334</v>
      </c>
      <c r="M34" s="71">
        <f t="shared" si="22"/>
        <v>4200</v>
      </c>
      <c r="N34" s="15">
        <v>4200</v>
      </c>
      <c r="O34" s="75">
        <f t="shared" si="23"/>
        <v>0</v>
      </c>
    </row>
    <row r="35" spans="1:15" s="18" customFormat="1">
      <c r="A35" s="69" t="s">
        <v>121</v>
      </c>
      <c r="B35" s="69" t="str">
        <f>'[86]калькуляция рентген'!B15</f>
        <v>R-графия черепа ( в 1 проекции)</v>
      </c>
      <c r="C35" s="70">
        <f>'[86]калькуляция рентген'!J15</f>
        <v>499.10999999999996</v>
      </c>
      <c r="D35" s="71">
        <f>'[86]калькуляция рентген'!H15</f>
        <v>273.8197218061224</v>
      </c>
      <c r="E35" s="71">
        <f>'[86]калькуляция рентген'!I15</f>
        <v>23.411586214423465</v>
      </c>
      <c r="F35" s="71">
        <f>'[86]калькуляция рентген'!K15</f>
        <v>1592.3832696768709</v>
      </c>
      <c r="G35" s="71">
        <f t="shared" si="18"/>
        <v>2388.7245776974169</v>
      </c>
      <c r="H35" s="72">
        <v>1.1399999999999999</v>
      </c>
      <c r="I35" s="71">
        <f t="shared" si="19"/>
        <v>312.15448285897952</v>
      </c>
      <c r="J35" s="71">
        <f t="shared" si="20"/>
        <v>2700.8790605563963</v>
      </c>
      <c r="K35" s="73">
        <f t="shared" si="15"/>
        <v>0.2</v>
      </c>
      <c r="L35" s="71">
        <f t="shared" si="21"/>
        <v>540.17581211127924</v>
      </c>
      <c r="M35" s="71">
        <f t="shared" ref="M35:M36" si="25">ROUNDUP((J35+L35)/100,0)*100-100</f>
        <v>3200</v>
      </c>
      <c r="N35" s="15">
        <v>3200</v>
      </c>
      <c r="O35" s="75">
        <f t="shared" si="23"/>
        <v>0</v>
      </c>
    </row>
    <row r="36" spans="1:15" s="18" customFormat="1">
      <c r="A36" s="69" t="s">
        <v>122</v>
      </c>
      <c r="B36" s="69" t="str">
        <f>'[86]калькуляция рентген'!B16</f>
        <v>R-графия черепа ( в 2 проекциях)</v>
      </c>
      <c r="C36" s="70">
        <f>'[86]калькуляция рентген'!J16</f>
        <v>499.10999999999996</v>
      </c>
      <c r="D36" s="71">
        <f>'[86]калькуляция рентген'!H16</f>
        <v>248.30931572448978</v>
      </c>
      <c r="E36" s="71">
        <f>'[86]калькуляция рентген'!I16</f>
        <v>21.230446494443875</v>
      </c>
      <c r="F36" s="71">
        <f>'[86]калькуляция рентген'!K16</f>
        <v>1367.5762198401362</v>
      </c>
      <c r="G36" s="71">
        <f t="shared" si="18"/>
        <v>2136.2259820590698</v>
      </c>
      <c r="H36" s="72">
        <v>1.1399999999999999</v>
      </c>
      <c r="I36" s="71">
        <f t="shared" si="19"/>
        <v>283.07261992591833</v>
      </c>
      <c r="J36" s="71">
        <f t="shared" si="20"/>
        <v>2419.2986019849882</v>
      </c>
      <c r="K36" s="73">
        <f t="shared" si="15"/>
        <v>0.2</v>
      </c>
      <c r="L36" s="71">
        <f t="shared" si="21"/>
        <v>483.85972039699766</v>
      </c>
      <c r="M36" s="71">
        <f t="shared" si="25"/>
        <v>2900</v>
      </c>
      <c r="N36" s="15">
        <v>2900</v>
      </c>
      <c r="O36" s="75">
        <f t="shared" si="23"/>
        <v>0</v>
      </c>
    </row>
    <row r="37" spans="1:15" s="18" customFormat="1" ht="30">
      <c r="A37" s="69" t="s">
        <v>123</v>
      </c>
      <c r="B37" s="69" t="str">
        <f>'[86]калькуляция рентген'!B17</f>
        <v>R-графия пояснично-крестцового отдела позвоночника ( в 1 проекции)</v>
      </c>
      <c r="C37" s="70">
        <f>'[86]калькуляция рентген'!J17</f>
        <v>1145.71</v>
      </c>
      <c r="D37" s="71">
        <f>'[86]калькуляция рентген'!H17</f>
        <v>284.44905767346938</v>
      </c>
      <c r="E37" s="71">
        <f>'[86]калькуляция рентген'!I17</f>
        <v>24.320394431081631</v>
      </c>
      <c r="F37" s="71">
        <f>'[86]калькуляция рентген'!K17</f>
        <v>1686.0528737755103</v>
      </c>
      <c r="G37" s="71">
        <f t="shared" si="18"/>
        <v>3140.5323258800613</v>
      </c>
      <c r="H37" s="72">
        <v>1.1399999999999999</v>
      </c>
      <c r="I37" s="71">
        <f t="shared" si="19"/>
        <v>324.27192574775506</v>
      </c>
      <c r="J37" s="71">
        <f t="shared" si="20"/>
        <v>3464.8042516278165</v>
      </c>
      <c r="K37" s="73">
        <f t="shared" si="15"/>
        <v>0.2</v>
      </c>
      <c r="L37" s="71">
        <f t="shared" si="21"/>
        <v>692.96085032556334</v>
      </c>
      <c r="M37" s="71">
        <f t="shared" si="22"/>
        <v>4200</v>
      </c>
      <c r="N37" s="15">
        <v>4200</v>
      </c>
      <c r="O37" s="75">
        <f t="shared" si="23"/>
        <v>0</v>
      </c>
    </row>
    <row r="38" spans="1:15" s="18" customFormat="1" ht="30">
      <c r="A38" s="69" t="s">
        <v>124</v>
      </c>
      <c r="B38" s="69" t="str">
        <f>'[86]калькуляция рентген'!B18</f>
        <v>R-графия пояснично-крестцового отдела позвоночника ( в 2 проекциях)</v>
      </c>
      <c r="C38" s="70">
        <f>'[86]калькуляция рентген'!J18</f>
        <v>1145.71</v>
      </c>
      <c r="D38" s="71">
        <f>'[86]калькуляция рентген'!H18</f>
        <v>307.83359658163261</v>
      </c>
      <c r="E38" s="71">
        <f>'[86]калькуляция рентген'!I18</f>
        <v>26.319772507729589</v>
      </c>
      <c r="F38" s="71">
        <f>'[86]калькуляция рентген'!K18</f>
        <v>1892.1260027925173</v>
      </c>
      <c r="G38" s="71">
        <f t="shared" si="18"/>
        <v>3371.9893718818794</v>
      </c>
      <c r="H38" s="72">
        <v>1.1399999999999999</v>
      </c>
      <c r="I38" s="71">
        <f t="shared" si="19"/>
        <v>350.93030010306114</v>
      </c>
      <c r="J38" s="71">
        <f t="shared" si="20"/>
        <v>3722.9196719849406</v>
      </c>
      <c r="K38" s="73">
        <f t="shared" si="15"/>
        <v>0.2</v>
      </c>
      <c r="L38" s="71">
        <f t="shared" si="21"/>
        <v>744.58393439698818</v>
      </c>
      <c r="M38" s="71">
        <f t="shared" si="22"/>
        <v>4500</v>
      </c>
      <c r="N38" s="15">
        <v>4500</v>
      </c>
      <c r="O38" s="75">
        <f t="shared" si="23"/>
        <v>0</v>
      </c>
    </row>
    <row r="39" spans="1:15" s="18" customFormat="1" ht="30">
      <c r="A39" s="69" t="s">
        <v>125</v>
      </c>
      <c r="B39" s="69" t="str">
        <f>'[86]калькуляция рентген'!B19</f>
        <v>R-графия шейного отдела позвоночника ( в 1 проекции)</v>
      </c>
      <c r="C39" s="70">
        <f>'[86]калькуляция рентген'!J19</f>
        <v>499.10999999999996</v>
      </c>
      <c r="D39" s="71">
        <f>'[86]калькуляция рентген'!H19</f>
        <v>269.56798745918366</v>
      </c>
      <c r="E39" s="71">
        <f>'[86]калькуляция рентген'!I19</f>
        <v>23.048062927760203</v>
      </c>
      <c r="F39" s="71">
        <f>'[86]калькуляция рентген'!K19</f>
        <v>1554.9154280374153</v>
      </c>
      <c r="G39" s="71">
        <f t="shared" si="18"/>
        <v>2346.6414784243589</v>
      </c>
      <c r="H39" s="72">
        <v>1.1399999999999999</v>
      </c>
      <c r="I39" s="71">
        <f t="shared" si="19"/>
        <v>307.30750570346936</v>
      </c>
      <c r="J39" s="71">
        <f t="shared" si="20"/>
        <v>2653.9489841278282</v>
      </c>
      <c r="K39" s="73">
        <f t="shared" si="15"/>
        <v>0.2</v>
      </c>
      <c r="L39" s="71">
        <f t="shared" si="21"/>
        <v>530.78979682556565</v>
      </c>
      <c r="M39" s="71">
        <f t="shared" si="22"/>
        <v>3200</v>
      </c>
      <c r="N39" s="15">
        <v>3200</v>
      </c>
      <c r="O39" s="75">
        <f t="shared" si="23"/>
        <v>0</v>
      </c>
    </row>
    <row r="40" spans="1:15" s="18" customFormat="1" ht="30">
      <c r="A40" s="69" t="s">
        <v>126</v>
      </c>
      <c r="B40" s="69" t="str">
        <f>'[86]калькуляция рентген'!B20</f>
        <v>R-графия шейного отдела позвоночника ( в 2 проекциях)</v>
      </c>
      <c r="C40" s="70">
        <f>'[86]калькуляция рентген'!J20</f>
        <v>499.10999999999996</v>
      </c>
      <c r="D40" s="71">
        <f>'[86]калькуляция рентген'!H20</f>
        <v>305.70772940816323</v>
      </c>
      <c r="E40" s="71">
        <f>'[86]калькуляция рентген'!I20</f>
        <v>26.138010864397959</v>
      </c>
      <c r="F40" s="71">
        <f>'[86]калькуляция рентген'!K20</f>
        <v>1873.3920819727894</v>
      </c>
      <c r="G40" s="71">
        <f t="shared" si="18"/>
        <v>2704.3478222453505</v>
      </c>
      <c r="H40" s="72">
        <v>1.1399999999999999</v>
      </c>
      <c r="I40" s="71">
        <f t="shared" si="19"/>
        <v>348.50681152530603</v>
      </c>
      <c r="J40" s="71">
        <f t="shared" si="20"/>
        <v>3052.8546337706566</v>
      </c>
      <c r="K40" s="73">
        <f t="shared" si="15"/>
        <v>0.2</v>
      </c>
      <c r="L40" s="71">
        <f t="shared" si="21"/>
        <v>610.57092675413139</v>
      </c>
      <c r="M40" s="71">
        <f t="shared" si="22"/>
        <v>3700</v>
      </c>
      <c r="N40" s="15">
        <v>3700</v>
      </c>
      <c r="O40" s="75">
        <f t="shared" si="23"/>
        <v>0</v>
      </c>
    </row>
    <row r="41" spans="1:15" s="18" customFormat="1">
      <c r="A41" s="69" t="s">
        <v>127</v>
      </c>
      <c r="B41" s="69" t="str">
        <f>'[86]калькуляция рентген'!B21</f>
        <v>R-графия трубчатых костей  ( в 1 проекциях)</v>
      </c>
      <c r="C41" s="70">
        <f>'[86]калькуляция рентген'!J21</f>
        <v>499.10999999999996</v>
      </c>
      <c r="D41" s="71">
        <f>'[86]калькуляция рентген'!H21</f>
        <v>202.04884005714283</v>
      </c>
      <c r="E41" s="71">
        <f>'[86]калькуляция рентген'!I21</f>
        <v>17.275175824885711</v>
      </c>
      <c r="F41" s="71">
        <f>'[86]калькуляция рентген'!K21</f>
        <v>1124.0352491836736</v>
      </c>
      <c r="G41" s="71">
        <f t="shared" si="18"/>
        <v>1842.4692650657021</v>
      </c>
      <c r="H41" s="72">
        <v>1.1399999999999999</v>
      </c>
      <c r="I41" s="71">
        <f t="shared" si="19"/>
        <v>230.33567766514281</v>
      </c>
      <c r="J41" s="71">
        <f t="shared" si="20"/>
        <v>2072.8049427308447</v>
      </c>
      <c r="K41" s="73">
        <f t="shared" si="15"/>
        <v>0.2</v>
      </c>
      <c r="L41" s="71">
        <f t="shared" si="21"/>
        <v>414.56098854616897</v>
      </c>
      <c r="M41" s="71">
        <f t="shared" si="22"/>
        <v>2500</v>
      </c>
      <c r="N41" s="15">
        <v>2500</v>
      </c>
      <c r="O41" s="75">
        <f t="shared" si="23"/>
        <v>0</v>
      </c>
    </row>
    <row r="42" spans="1:15" s="18" customFormat="1">
      <c r="A42" s="69" t="s">
        <v>128</v>
      </c>
      <c r="B42" s="69" t="str">
        <f>'[86]калькуляция рентген'!B22</f>
        <v>R-графия трубчатых костей  ( в 2 проекциях)</v>
      </c>
      <c r="C42" s="70">
        <f>'[86]калькуляция рентген'!J22</f>
        <v>499.10999999999996</v>
      </c>
      <c r="D42" s="71">
        <f>'[86]калькуляция рентген'!H22</f>
        <v>267.44212028571428</v>
      </c>
      <c r="E42" s="71">
        <f>'[86]калькуляция рентген'!I22</f>
        <v>22.86630128442857</v>
      </c>
      <c r="F42" s="71">
        <f>'[86]калькуляция рентген'!K22</f>
        <v>1536.1815072176871</v>
      </c>
      <c r="G42" s="71">
        <f t="shared" si="18"/>
        <v>2325.5999287878299</v>
      </c>
      <c r="H42" s="72">
        <v>1.1399999999999999</v>
      </c>
      <c r="I42" s="71">
        <f t="shared" si="19"/>
        <v>304.88401712571425</v>
      </c>
      <c r="J42" s="71">
        <f t="shared" si="20"/>
        <v>2630.4839459135442</v>
      </c>
      <c r="K42" s="73">
        <f t="shared" si="15"/>
        <v>0.2</v>
      </c>
      <c r="L42" s="71">
        <f t="shared" si="21"/>
        <v>526.0967891827089</v>
      </c>
      <c r="M42" s="71">
        <f t="shared" si="22"/>
        <v>3200</v>
      </c>
      <c r="N42" s="15">
        <v>3200</v>
      </c>
      <c r="O42" s="75">
        <f t="shared" si="23"/>
        <v>0</v>
      </c>
    </row>
    <row r="43" spans="1:15" s="18" customFormat="1">
      <c r="A43" s="69" t="s">
        <v>129</v>
      </c>
      <c r="B43" s="69" t="str">
        <f>'[86]калькуляция рентген'!B23</f>
        <v>R-графия коленного сустава  ( в 1 проекции )</v>
      </c>
      <c r="C43" s="70">
        <f>'[86]калькуляция рентген'!J23</f>
        <v>499.10999999999996</v>
      </c>
      <c r="D43" s="71">
        <f>'[86]калькуляция рентген'!H23</f>
        <v>202.04884005714283</v>
      </c>
      <c r="E43" s="71">
        <f>'[86]калькуляция рентген'!I23</f>
        <v>17.275175824885711</v>
      </c>
      <c r="F43" s="71">
        <f>'[86]калькуляция рентген'!K23</f>
        <v>1124.0352491836736</v>
      </c>
      <c r="G43" s="71">
        <f t="shared" si="18"/>
        <v>1842.4692650657021</v>
      </c>
      <c r="H43" s="72">
        <v>1.1399999999999999</v>
      </c>
      <c r="I43" s="71">
        <f t="shared" si="19"/>
        <v>230.33567766514281</v>
      </c>
      <c r="J43" s="71">
        <f t="shared" si="20"/>
        <v>2072.8049427308447</v>
      </c>
      <c r="K43" s="73">
        <f t="shared" si="15"/>
        <v>0.2</v>
      </c>
      <c r="L43" s="71">
        <f t="shared" si="21"/>
        <v>414.56098854616897</v>
      </c>
      <c r="M43" s="71">
        <f t="shared" si="22"/>
        <v>2500</v>
      </c>
      <c r="N43" s="15">
        <v>2500</v>
      </c>
      <c r="O43" s="75">
        <f t="shared" si="23"/>
        <v>0</v>
      </c>
    </row>
    <row r="44" spans="1:15" s="18" customFormat="1">
      <c r="A44" s="69" t="s">
        <v>130</v>
      </c>
      <c r="B44" s="69" t="str">
        <f>'[86]калькуляция рентген'!B24</f>
        <v>R-графия коленного сустава  ( в 2 проекциях )</v>
      </c>
      <c r="C44" s="70">
        <f>'[86]калькуляция рентген'!J24</f>
        <v>499.10999999999996</v>
      </c>
      <c r="D44" s="71">
        <f>'[86]калькуляция рентген'!H24</f>
        <v>267.44212028571428</v>
      </c>
      <c r="E44" s="71">
        <f>'[86]калькуляция рентген'!I24</f>
        <v>22.86630128442857</v>
      </c>
      <c r="F44" s="71">
        <f>'[86]калькуляция рентген'!K24</f>
        <v>1536.1815072176871</v>
      </c>
      <c r="G44" s="71">
        <f t="shared" si="18"/>
        <v>2325.5999287878299</v>
      </c>
      <c r="H44" s="72">
        <v>1.1399999999999999</v>
      </c>
      <c r="I44" s="71">
        <f t="shared" si="19"/>
        <v>304.88401712571425</v>
      </c>
      <c r="J44" s="71">
        <f t="shared" si="20"/>
        <v>2630.4839459135442</v>
      </c>
      <c r="K44" s="73">
        <f t="shared" si="15"/>
        <v>0.2</v>
      </c>
      <c r="L44" s="71">
        <f t="shared" si="21"/>
        <v>526.0967891827089</v>
      </c>
      <c r="M44" s="71">
        <f t="shared" si="22"/>
        <v>3200</v>
      </c>
      <c r="N44" s="15">
        <v>3200</v>
      </c>
      <c r="O44" s="75">
        <f t="shared" si="23"/>
        <v>0</v>
      </c>
    </row>
    <row r="45" spans="1:15" s="18" customFormat="1" ht="30">
      <c r="A45" s="69" t="s">
        <v>131</v>
      </c>
      <c r="B45" s="69" t="str">
        <f>'[86]калькуляция рентген'!B25</f>
        <v>R-графия голеностопного сустава   ( в 1 проекции )</v>
      </c>
      <c r="C45" s="70">
        <f>'[86]калькуляция рентген'!J25</f>
        <v>499.10999999999996</v>
      </c>
      <c r="D45" s="71">
        <f>'[86]калькуляция рентген'!H25</f>
        <v>162.16596591020405</v>
      </c>
      <c r="E45" s="71">
        <f>'[86]калькуляция рентген'!I25</f>
        <v>13.865190085322444</v>
      </c>
      <c r="F45" s="71">
        <f>'[86]калькуляция рентген'!K25</f>
        <v>936.69604098639468</v>
      </c>
      <c r="G45" s="71">
        <f t="shared" si="18"/>
        <v>1611.8371969819211</v>
      </c>
      <c r="H45" s="72">
        <v>1.1399999999999999</v>
      </c>
      <c r="I45" s="71">
        <f t="shared" si="19"/>
        <v>184.86920113763261</v>
      </c>
      <c r="J45" s="71">
        <f t="shared" si="20"/>
        <v>1796.7063981195538</v>
      </c>
      <c r="K45" s="73">
        <f t="shared" si="15"/>
        <v>0.2</v>
      </c>
      <c r="L45" s="71">
        <f t="shared" si="21"/>
        <v>359.34127962391079</v>
      </c>
      <c r="M45" s="71">
        <f t="shared" si="22"/>
        <v>2200</v>
      </c>
      <c r="N45" s="15">
        <v>2200</v>
      </c>
      <c r="O45" s="75">
        <f t="shared" si="23"/>
        <v>0</v>
      </c>
    </row>
    <row r="46" spans="1:15" s="18" customFormat="1" ht="30">
      <c r="A46" s="69" t="s">
        <v>132</v>
      </c>
      <c r="B46" s="69" t="str">
        <f>'[86]калькуляция рентген'!B26</f>
        <v>R-графия голеностопного сустава  ( в 2 проекциях )</v>
      </c>
      <c r="C46" s="70">
        <f>'[86]калькуляция рентген'!J26</f>
        <v>499.10999999999996</v>
      </c>
      <c r="D46" s="71">
        <f>'[86]калькуляция рентген'!H26</f>
        <v>202.04884005714283</v>
      </c>
      <c r="E46" s="71">
        <f>'[86]калькуляция рентген'!I26</f>
        <v>17.275175824885711</v>
      </c>
      <c r="F46" s="71">
        <f>'[86]калькуляция рентген'!K26</f>
        <v>1124.0352491836736</v>
      </c>
      <c r="G46" s="71">
        <f t="shared" si="18"/>
        <v>1842.4692650657021</v>
      </c>
      <c r="H46" s="72">
        <v>1.1399999999999999</v>
      </c>
      <c r="I46" s="71">
        <f t="shared" si="19"/>
        <v>230.33567766514281</v>
      </c>
      <c r="J46" s="71">
        <f t="shared" si="20"/>
        <v>2072.8049427308447</v>
      </c>
      <c r="K46" s="73">
        <f t="shared" si="15"/>
        <v>0.2</v>
      </c>
      <c r="L46" s="71">
        <f t="shared" si="21"/>
        <v>414.56098854616897</v>
      </c>
      <c r="M46" s="71">
        <f t="shared" si="22"/>
        <v>2500</v>
      </c>
      <c r="N46" s="15">
        <v>2500</v>
      </c>
      <c r="O46" s="75">
        <f t="shared" si="23"/>
        <v>0</v>
      </c>
    </row>
    <row r="47" spans="1:15" s="18" customFormat="1">
      <c r="A47" s="69" t="s">
        <v>133</v>
      </c>
      <c r="B47" s="69" t="str">
        <f>'[86]калькуляция рентген'!B27</f>
        <v>R-графия локтевого сустава  ( в 1 проекции )</v>
      </c>
      <c r="C47" s="70">
        <f>'[86]калькуляция рентген'!J27</f>
        <v>499.10999999999996</v>
      </c>
      <c r="D47" s="71">
        <f>'[86]калькуляция рентген'!H27</f>
        <v>162.16596591020405</v>
      </c>
      <c r="E47" s="71">
        <f>'[86]калькуляция рентген'!I27</f>
        <v>13.865190085322444</v>
      </c>
      <c r="F47" s="71">
        <f>'[86]калькуляция рентген'!K27</f>
        <v>936.69604098639468</v>
      </c>
      <c r="G47" s="71">
        <f t="shared" si="18"/>
        <v>1611.8371969819211</v>
      </c>
      <c r="H47" s="72">
        <v>1.1399999999999999</v>
      </c>
      <c r="I47" s="71">
        <f t="shared" si="19"/>
        <v>184.86920113763261</v>
      </c>
      <c r="J47" s="71">
        <f t="shared" si="20"/>
        <v>1796.7063981195538</v>
      </c>
      <c r="K47" s="73">
        <f t="shared" si="15"/>
        <v>0.2</v>
      </c>
      <c r="L47" s="71">
        <f t="shared" si="21"/>
        <v>359.34127962391079</v>
      </c>
      <c r="M47" s="71">
        <f t="shared" si="22"/>
        <v>2200</v>
      </c>
      <c r="N47" s="15">
        <v>2200</v>
      </c>
      <c r="O47" s="75">
        <f t="shared" si="23"/>
        <v>0</v>
      </c>
    </row>
    <row r="48" spans="1:15" s="18" customFormat="1">
      <c r="A48" s="69" t="s">
        <v>134</v>
      </c>
      <c r="B48" s="69" t="str">
        <f>'[86]калькуляция рентген'!B28</f>
        <v>R-графия локтевого сустава  ( в 2 проекциях )</v>
      </c>
      <c r="C48" s="70">
        <f>'[86]калькуляция рентген'!J28</f>
        <v>499.10999999999996</v>
      </c>
      <c r="D48" s="71">
        <f>'[86]калькуляция рентген'!H28</f>
        <v>202.04884005714283</v>
      </c>
      <c r="E48" s="71">
        <f>'[86]калькуляция рентген'!I28</f>
        <v>17.275175824885711</v>
      </c>
      <c r="F48" s="71">
        <f>'[86]калькуляция рентген'!K28</f>
        <v>1124.0352491836736</v>
      </c>
      <c r="G48" s="71">
        <f t="shared" si="18"/>
        <v>1842.4692650657021</v>
      </c>
      <c r="H48" s="72">
        <v>1.1399999999999999</v>
      </c>
      <c r="I48" s="71">
        <f t="shared" si="19"/>
        <v>230.33567766514281</v>
      </c>
      <c r="J48" s="71">
        <f t="shared" si="20"/>
        <v>2072.8049427308447</v>
      </c>
      <c r="K48" s="73">
        <f t="shared" si="15"/>
        <v>0.2</v>
      </c>
      <c r="L48" s="71">
        <f t="shared" si="21"/>
        <v>414.56098854616897</v>
      </c>
      <c r="M48" s="71">
        <f t="shared" si="22"/>
        <v>2500</v>
      </c>
      <c r="N48" s="15">
        <v>2500</v>
      </c>
      <c r="O48" s="75">
        <f t="shared" si="23"/>
        <v>0</v>
      </c>
    </row>
    <row r="49" spans="1:15" s="18" customFormat="1" ht="30">
      <c r="A49" s="69" t="s">
        <v>135</v>
      </c>
      <c r="B49" s="69" t="str">
        <f>'[86]калькуляция рентген'!B29</f>
        <v>R-графия лучезапястного сустава  ( в 1 проекции )</v>
      </c>
      <c r="C49" s="70">
        <f>'[86]калькуляция рентген'!J29</f>
        <v>499.10999999999996</v>
      </c>
      <c r="D49" s="71">
        <f>'[86]калькуляция рентген'!H29</f>
        <v>162.16596591020405</v>
      </c>
      <c r="E49" s="71">
        <f>'[86]калькуляция рентген'!I29</f>
        <v>13.865190085322444</v>
      </c>
      <c r="F49" s="71">
        <f>'[86]калькуляция рентген'!K29</f>
        <v>936.69604098639468</v>
      </c>
      <c r="G49" s="71">
        <f t="shared" si="18"/>
        <v>1611.8371969819211</v>
      </c>
      <c r="H49" s="72">
        <v>1.1399999999999999</v>
      </c>
      <c r="I49" s="71">
        <f t="shared" si="19"/>
        <v>184.86920113763261</v>
      </c>
      <c r="J49" s="71">
        <f t="shared" si="20"/>
        <v>1796.7063981195538</v>
      </c>
      <c r="K49" s="73">
        <f t="shared" si="15"/>
        <v>0.2</v>
      </c>
      <c r="L49" s="71">
        <f t="shared" si="21"/>
        <v>359.34127962391079</v>
      </c>
      <c r="M49" s="71">
        <f t="shared" si="22"/>
        <v>2200</v>
      </c>
      <c r="N49" s="15">
        <v>2200</v>
      </c>
      <c r="O49" s="75">
        <f t="shared" si="23"/>
        <v>0</v>
      </c>
    </row>
    <row r="50" spans="1:15" s="18" customFormat="1" ht="30">
      <c r="A50" s="69" t="s">
        <v>136</v>
      </c>
      <c r="B50" s="69" t="str">
        <f>'[86]калькуляция рентген'!B30</f>
        <v>R-графия лучезапястного сустава ( в 2 проекциях )</v>
      </c>
      <c r="C50" s="70">
        <f>'[86]калькуляция рентген'!J30</f>
        <v>499.10999999999996</v>
      </c>
      <c r="D50" s="71">
        <f>'[86]калькуляция рентген'!H30</f>
        <v>202.04884005714283</v>
      </c>
      <c r="E50" s="71">
        <f>'[86]калькуляция рентген'!I30</f>
        <v>17.275175824885711</v>
      </c>
      <c r="F50" s="71">
        <f>'[86]калькуляция рентген'!K30</f>
        <v>1124.0352491836736</v>
      </c>
      <c r="G50" s="71">
        <f t="shared" si="18"/>
        <v>1842.4692650657021</v>
      </c>
      <c r="H50" s="72">
        <v>1.1399999999999999</v>
      </c>
      <c r="I50" s="71">
        <f t="shared" si="19"/>
        <v>230.33567766514281</v>
      </c>
      <c r="J50" s="71">
        <f t="shared" si="20"/>
        <v>2072.8049427308447</v>
      </c>
      <c r="K50" s="73">
        <f t="shared" si="15"/>
        <v>0.2</v>
      </c>
      <c r="L50" s="71">
        <f t="shared" si="21"/>
        <v>414.56098854616897</v>
      </c>
      <c r="M50" s="71">
        <f t="shared" si="22"/>
        <v>2500</v>
      </c>
      <c r="N50" s="15">
        <v>2500</v>
      </c>
      <c r="O50" s="75">
        <f t="shared" si="23"/>
        <v>0</v>
      </c>
    </row>
    <row r="51" spans="1:15" s="18" customFormat="1">
      <c r="A51" s="69" t="s">
        <v>137</v>
      </c>
      <c r="B51" s="69" t="str">
        <f>'[86]калькуляция рентген'!B31</f>
        <v>R-графия лопатки</v>
      </c>
      <c r="C51" s="70">
        <f>'[86]калькуляция рентген'!J31</f>
        <v>499.10999999999996</v>
      </c>
      <c r="D51" s="71">
        <f>'[86]калькуляция рентген'!H31</f>
        <v>162.16596591020405</v>
      </c>
      <c r="E51" s="71">
        <f>'[86]калькуляция рентген'!I31</f>
        <v>13.865190085322444</v>
      </c>
      <c r="F51" s="71">
        <f>'[86]калькуляция рентген'!K31</f>
        <v>936.69604098639468</v>
      </c>
      <c r="G51" s="71">
        <f t="shared" si="18"/>
        <v>1611.8371969819211</v>
      </c>
      <c r="H51" s="72">
        <v>1.1399999999999999</v>
      </c>
      <c r="I51" s="71">
        <f t="shared" si="19"/>
        <v>184.86920113763261</v>
      </c>
      <c r="J51" s="71">
        <f t="shared" si="20"/>
        <v>1796.7063981195538</v>
      </c>
      <c r="K51" s="73">
        <f t="shared" si="15"/>
        <v>0.2</v>
      </c>
      <c r="L51" s="71">
        <f t="shared" si="21"/>
        <v>359.34127962391079</v>
      </c>
      <c r="M51" s="71">
        <f t="shared" si="22"/>
        <v>2200</v>
      </c>
      <c r="N51" s="15">
        <v>2200</v>
      </c>
      <c r="O51" s="75">
        <f t="shared" si="23"/>
        <v>0</v>
      </c>
    </row>
    <row r="52" spans="1:15" s="18" customFormat="1">
      <c r="A52" s="69" t="s">
        <v>138</v>
      </c>
      <c r="B52" s="69" t="str">
        <f>'[86]калькуляция рентген'!B32</f>
        <v>Фистулография</v>
      </c>
      <c r="C52" s="70">
        <f>'[86]калькуляция рентген'!J32</f>
        <v>637.55999999999995</v>
      </c>
      <c r="D52" s="71">
        <f>'[86]калькуляция рентген'!H32</f>
        <v>241.9317142040816</v>
      </c>
      <c r="E52" s="71">
        <f>'[86]калькуляция рентген'!I32</f>
        <v>20.685161564448975</v>
      </c>
      <c r="F52" s="71">
        <f>'[86]калькуляция рентген'!K32</f>
        <v>1311.3744573809527</v>
      </c>
      <c r="G52" s="71">
        <f t="shared" si="18"/>
        <v>2211.5513331494831</v>
      </c>
      <c r="H52" s="72">
        <v>1.1399999999999999</v>
      </c>
      <c r="I52" s="71">
        <f t="shared" si="19"/>
        <v>275.80215419265301</v>
      </c>
      <c r="J52" s="71">
        <f t="shared" si="20"/>
        <v>2487.3534873421358</v>
      </c>
      <c r="K52" s="73">
        <f t="shared" si="15"/>
        <v>0.2</v>
      </c>
      <c r="L52" s="71">
        <f t="shared" si="21"/>
        <v>497.4706974684272</v>
      </c>
      <c r="M52" s="71">
        <f t="shared" si="22"/>
        <v>3000</v>
      </c>
      <c r="N52" s="15">
        <v>3000</v>
      </c>
      <c r="O52" s="75">
        <f t="shared" si="23"/>
        <v>0</v>
      </c>
    </row>
    <row r="53" spans="1:15" s="18" customFormat="1">
      <c r="A53" s="69" t="s">
        <v>139</v>
      </c>
      <c r="B53" s="69" t="str">
        <f>'[86]калькуляция рентген'!B33</f>
        <v>Гистеросальпингография</v>
      </c>
      <c r="C53" s="70">
        <f>'[86]калькуляция рентген'!J33</f>
        <v>3384.6099999999997</v>
      </c>
      <c r="D53" s="71">
        <f>'[86]калькуляция рентген'!H33</f>
        <v>295.07839354081631</v>
      </c>
      <c r="E53" s="71">
        <f>'[86]калькуляция рентген'!I33</f>
        <v>25.229202647739797</v>
      </c>
      <c r="F53" s="71">
        <f>'[86]калькуляция рентген'!K33</f>
        <v>1779.7224778741499</v>
      </c>
      <c r="G53" s="71">
        <f t="shared" si="18"/>
        <v>5484.6400740627059</v>
      </c>
      <c r="H53" s="72">
        <v>1.1399999999999999</v>
      </c>
      <c r="I53" s="71">
        <f t="shared" si="19"/>
        <v>336.38936863653055</v>
      </c>
      <c r="J53" s="71">
        <f t="shared" si="20"/>
        <v>5821.0294426992368</v>
      </c>
      <c r="K53" s="73">
        <f t="shared" si="15"/>
        <v>0.2</v>
      </c>
      <c r="L53" s="71">
        <f t="shared" si="21"/>
        <v>1164.2058885398474</v>
      </c>
      <c r="M53" s="71">
        <f t="shared" si="22"/>
        <v>7000</v>
      </c>
      <c r="N53" s="15">
        <v>7000</v>
      </c>
      <c r="O53" s="75">
        <f t="shared" si="23"/>
        <v>0</v>
      </c>
    </row>
    <row r="54" spans="1:15" s="18" customFormat="1">
      <c r="A54" s="69" t="s">
        <v>140</v>
      </c>
      <c r="B54" s="69" t="str">
        <f>'[86]калькуляция рентген'!B34</f>
        <v>Флюорография</v>
      </c>
      <c r="C54" s="70">
        <f>'[86]калькуляция рентген'!J34</f>
        <v>122.31</v>
      </c>
      <c r="D54" s="71">
        <f>'[86]калькуляция рентген'!H34</f>
        <v>83.475955403918363</v>
      </c>
      <c r="E54" s="71">
        <f>'[86]калькуляция рентген'!I34</f>
        <v>7.1371941870350204</v>
      </c>
      <c r="F54" s="71">
        <f>'[86]калькуляция рентген'!K34</f>
        <v>479.58837298503408</v>
      </c>
      <c r="G54" s="71">
        <f t="shared" si="18"/>
        <v>692.51152257598744</v>
      </c>
      <c r="H54" s="72">
        <v>1.1399999999999999</v>
      </c>
      <c r="I54" s="71">
        <f t="shared" si="19"/>
        <v>95.162589160466922</v>
      </c>
      <c r="J54" s="71">
        <f t="shared" si="20"/>
        <v>787.67411173645439</v>
      </c>
      <c r="K54" s="73">
        <f t="shared" si="15"/>
        <v>0.2</v>
      </c>
      <c r="L54" s="71">
        <f t="shared" si="21"/>
        <v>157.53482234729088</v>
      </c>
      <c r="M54" s="71">
        <f>ROUNDUP((J54+L54)/100,0)*100-100</f>
        <v>900</v>
      </c>
      <c r="N54" s="15">
        <v>900</v>
      </c>
      <c r="O54" s="75">
        <f t="shared" si="23"/>
        <v>0</v>
      </c>
    </row>
    <row r="55" spans="1:15" s="18" customFormat="1">
      <c r="A55" s="69" t="s">
        <v>141</v>
      </c>
      <c r="B55" s="69" t="str">
        <f>'[86]калькуляция рентген'!B35</f>
        <v>Прицельная R-графия пазух носа</v>
      </c>
      <c r="C55" s="70">
        <f>'[86]калькуляция рентген'!J35</f>
        <v>499.10999999999996</v>
      </c>
      <c r="D55" s="71">
        <f>'[86]калькуляция рентген'!H35</f>
        <v>202.04884005714283</v>
      </c>
      <c r="E55" s="71">
        <f>'[86]калькуляция рентген'!I35</f>
        <v>17.275175824885711</v>
      </c>
      <c r="F55" s="71">
        <f>'[86]калькуляция рентген'!K35</f>
        <v>1124.0352491836736</v>
      </c>
      <c r="G55" s="71">
        <f t="shared" si="18"/>
        <v>1842.4692650657021</v>
      </c>
      <c r="H55" s="72">
        <v>1.1399999999999999</v>
      </c>
      <c r="I55" s="71">
        <f t="shared" si="19"/>
        <v>230.33567766514281</v>
      </c>
      <c r="J55" s="71">
        <f t="shared" si="20"/>
        <v>2072.8049427308447</v>
      </c>
      <c r="K55" s="73">
        <f t="shared" si="15"/>
        <v>0.2</v>
      </c>
      <c r="L55" s="71">
        <f t="shared" si="21"/>
        <v>414.56098854616897</v>
      </c>
      <c r="M55" s="71">
        <f t="shared" si="22"/>
        <v>2500</v>
      </c>
      <c r="N55" s="15">
        <v>2500</v>
      </c>
      <c r="O55" s="75">
        <f t="shared" si="23"/>
        <v>0</v>
      </c>
    </row>
    <row r="56" spans="1:15" s="18" customFormat="1">
      <c r="A56" s="69" t="s">
        <v>142</v>
      </c>
      <c r="B56" s="69" t="str">
        <f>'[86]калькуляция рентген'!B36</f>
        <v>Прицельная R-графия костей носа</v>
      </c>
      <c r="C56" s="70">
        <f>'[86]калькуляция рентген'!J36</f>
        <v>499.10999999999996</v>
      </c>
      <c r="D56" s="71">
        <f>'[86]калькуляция рентген'!H36</f>
        <v>162.16596591020405</v>
      </c>
      <c r="E56" s="71">
        <f>'[86]калькуляция рентген'!I36</f>
        <v>13.865190085322444</v>
      </c>
      <c r="F56" s="71">
        <f>'[86]калькуляция рентген'!K36</f>
        <v>936.69604098639468</v>
      </c>
      <c r="G56" s="71">
        <f t="shared" si="18"/>
        <v>1611.8371969819211</v>
      </c>
      <c r="H56" s="72">
        <v>1.1399999999999999</v>
      </c>
      <c r="I56" s="71">
        <f t="shared" si="19"/>
        <v>184.86920113763261</v>
      </c>
      <c r="J56" s="71">
        <f t="shared" si="20"/>
        <v>1796.7063981195538</v>
      </c>
      <c r="K56" s="73">
        <f t="shared" si="15"/>
        <v>0.2</v>
      </c>
      <c r="L56" s="71">
        <f t="shared" si="21"/>
        <v>359.34127962391079</v>
      </c>
      <c r="M56" s="71">
        <f t="shared" si="22"/>
        <v>2200</v>
      </c>
      <c r="N56" s="15">
        <v>2200</v>
      </c>
      <c r="O56" s="75">
        <f t="shared" si="23"/>
        <v>0</v>
      </c>
    </row>
    <row r="57" spans="1:15" s="18" customFormat="1">
      <c r="A57" s="69" t="s">
        <v>143</v>
      </c>
      <c r="B57" s="69" t="str">
        <f>'[86]калькуляция рентген'!B37</f>
        <v>Прицельная R-графия костей стопы</v>
      </c>
      <c r="C57" s="70">
        <f>'[86]калькуляция рентген'!J37</f>
        <v>499.10999999999996</v>
      </c>
      <c r="D57" s="71">
        <f>'[86]калькуляция рентген'!H37</f>
        <v>202.04884005714283</v>
      </c>
      <c r="E57" s="71">
        <f>'[86]калькуляция рентген'!I37</f>
        <v>17.275175824885711</v>
      </c>
      <c r="F57" s="71">
        <f>'[86]калькуляция рентген'!K37</f>
        <v>1124.0352491836736</v>
      </c>
      <c r="G57" s="71">
        <f t="shared" si="18"/>
        <v>1842.4692650657021</v>
      </c>
      <c r="H57" s="72">
        <v>1.1399999999999999</v>
      </c>
      <c r="I57" s="71">
        <f t="shared" si="19"/>
        <v>230.33567766514281</v>
      </c>
      <c r="J57" s="71">
        <f t="shared" si="20"/>
        <v>2072.8049427308447</v>
      </c>
      <c r="K57" s="73">
        <f t="shared" si="15"/>
        <v>0.2</v>
      </c>
      <c r="L57" s="71">
        <f t="shared" si="21"/>
        <v>414.56098854616897</v>
      </c>
      <c r="M57" s="71">
        <f t="shared" si="22"/>
        <v>2500</v>
      </c>
      <c r="N57" s="15">
        <v>2500</v>
      </c>
      <c r="O57" s="75">
        <f t="shared" si="23"/>
        <v>0</v>
      </c>
    </row>
    <row r="58" spans="1:15" s="18" customFormat="1">
      <c r="A58" s="69" t="s">
        <v>144</v>
      </c>
      <c r="B58" s="69" t="str">
        <f>'[86]калькуляция рентген'!B38</f>
        <v>Прицельная R-графия костей кисти</v>
      </c>
      <c r="C58" s="70">
        <f>'[86]калькуляция рентген'!J38</f>
        <v>499.10999999999996</v>
      </c>
      <c r="D58" s="71">
        <f>'[86]калькуляция рентген'!H38</f>
        <v>258.93865159183673</v>
      </c>
      <c r="E58" s="71">
        <f>'[86]калькуляция рентген'!I38</f>
        <v>22.139254711102041</v>
      </c>
      <c r="F58" s="71">
        <f>'[86]калькуляция рентген'!K38</f>
        <v>1461.2458239387756</v>
      </c>
      <c r="G58" s="71">
        <f t="shared" si="18"/>
        <v>2241.4337302417143</v>
      </c>
      <c r="H58" s="72">
        <v>1.1399999999999999</v>
      </c>
      <c r="I58" s="71">
        <f t="shared" si="19"/>
        <v>295.19006281469387</v>
      </c>
      <c r="J58" s="71">
        <f t="shared" si="20"/>
        <v>2536.6237930564084</v>
      </c>
      <c r="K58" s="73">
        <f t="shared" si="15"/>
        <v>0.2</v>
      </c>
      <c r="L58" s="71">
        <f t="shared" si="21"/>
        <v>507.32475861128171</v>
      </c>
      <c r="M58" s="71">
        <f>ROUNDUP((J58+L58)/100,0)*100-100</f>
        <v>3000</v>
      </c>
      <c r="N58" s="15">
        <v>3000</v>
      </c>
      <c r="O58" s="75">
        <f t="shared" si="23"/>
        <v>0</v>
      </c>
    </row>
    <row r="59" spans="1:15" s="18" customFormat="1">
      <c r="A59" s="69" t="s">
        <v>145</v>
      </c>
      <c r="B59" s="69" t="str">
        <f>'[86]калькуляция рентген'!B39</f>
        <v>Томография</v>
      </c>
      <c r="C59" s="70">
        <f>'[86]калькуляция рентген'!J39</f>
        <v>878.51</v>
      </c>
      <c r="D59" s="71">
        <f>'[86]калькуляция рентген'!H39</f>
        <v>263.19038593877548</v>
      </c>
      <c r="E59" s="71">
        <f>'[86]калькуляция рентген'!I39</f>
        <v>22.502777997765303</v>
      </c>
      <c r="F59" s="71">
        <f>'[86]калькуляция рентген'!K39</f>
        <v>1498.7136655782315</v>
      </c>
      <c r="G59" s="71">
        <f t="shared" si="18"/>
        <v>2662.9168295147724</v>
      </c>
      <c r="H59" s="72">
        <v>1.1399999999999999</v>
      </c>
      <c r="I59" s="71">
        <f t="shared" si="19"/>
        <v>300.03703997020403</v>
      </c>
      <c r="J59" s="71">
        <f t="shared" si="20"/>
        <v>2962.9538694849766</v>
      </c>
      <c r="K59" s="73">
        <f t="shared" si="15"/>
        <v>0.2</v>
      </c>
      <c r="L59" s="71">
        <f t="shared" si="21"/>
        <v>592.5907738969953</v>
      </c>
      <c r="M59" s="71">
        <f t="shared" si="22"/>
        <v>3600</v>
      </c>
      <c r="N59" s="15">
        <v>3600</v>
      </c>
      <c r="O59" s="75">
        <f t="shared" si="23"/>
        <v>0</v>
      </c>
    </row>
    <row r="60" spans="1:15" s="18" customFormat="1">
      <c r="A60" s="69" t="s">
        <v>146</v>
      </c>
      <c r="B60" s="69" t="str">
        <f>'[86]калькуляция рентген'!B40</f>
        <v>R-скопия легких</v>
      </c>
      <c r="C60" s="70">
        <f>'[86]калькуляция рентген'!J40</f>
        <v>119.71000000000001</v>
      </c>
      <c r="D60" s="71">
        <f>'[86]калькуляция рентген'!H40</f>
        <v>172.795301777551</v>
      </c>
      <c r="E60" s="71">
        <f>'[86]калькуляция рентген'!I40</f>
        <v>14.77399830198061</v>
      </c>
      <c r="F60" s="71">
        <f>'[86]калькуляция рентген'!K40</f>
        <v>1030.3656450850342</v>
      </c>
      <c r="G60" s="71">
        <f t="shared" si="18"/>
        <v>1337.6449451645658</v>
      </c>
      <c r="H60" s="72">
        <v>1.1399999999999999</v>
      </c>
      <c r="I60" s="71">
        <f t="shared" si="19"/>
        <v>196.98664402640813</v>
      </c>
      <c r="J60" s="71">
        <f t="shared" si="20"/>
        <v>1534.631589190974</v>
      </c>
      <c r="K60" s="73">
        <f t="shared" si="15"/>
        <v>0.2</v>
      </c>
      <c r="L60" s="71">
        <f t="shared" si="21"/>
        <v>306.92631783819479</v>
      </c>
      <c r="M60" s="71">
        <f>ROUNDUP((J60+L60)/100,0)*100-100</f>
        <v>1800</v>
      </c>
      <c r="N60" s="15">
        <v>1800</v>
      </c>
      <c r="O60" s="75">
        <f t="shared" si="23"/>
        <v>0</v>
      </c>
    </row>
    <row r="61" spans="1:15" s="18" customFormat="1">
      <c r="A61" s="69" t="s">
        <v>147</v>
      </c>
      <c r="B61" s="69" t="str">
        <f>'[86]калькуляция рентген'!B41</f>
        <v xml:space="preserve">R-графия желудка </v>
      </c>
      <c r="C61" s="70">
        <f>'[86]калькуляция рентген'!J41</f>
        <v>2890.81</v>
      </c>
      <c r="D61" s="71">
        <f>'[86]калькуляция рентген'!H41</f>
        <v>382.8390083795918</v>
      </c>
      <c r="E61" s="71">
        <f>'[86]калькуляция рентген'!I41</f>
        <v>32.732735216455104</v>
      </c>
      <c r="F61" s="71">
        <f>'[86]калькуляция рентген'!K41</f>
        <v>2060.7312901700684</v>
      </c>
      <c r="G61" s="71">
        <f t="shared" si="18"/>
        <v>5367.1130337661152</v>
      </c>
      <c r="H61" s="72">
        <v>1.1399999999999999</v>
      </c>
      <c r="I61" s="71">
        <f t="shared" si="19"/>
        <v>436.43646955273459</v>
      </c>
      <c r="J61" s="71">
        <f t="shared" si="20"/>
        <v>5803.5495033188499</v>
      </c>
      <c r="K61" s="73">
        <f t="shared" si="15"/>
        <v>0.2</v>
      </c>
      <c r="L61" s="71">
        <f t="shared" si="21"/>
        <v>1160.70990066377</v>
      </c>
      <c r="M61" s="71">
        <f t="shared" si="22"/>
        <v>7000</v>
      </c>
      <c r="N61" s="15">
        <v>7000</v>
      </c>
      <c r="O61" s="75">
        <f t="shared" si="23"/>
        <v>0</v>
      </c>
    </row>
    <row r="62" spans="1:15" s="18" customFormat="1">
      <c r="A62" s="69" t="s">
        <v>148</v>
      </c>
      <c r="B62" s="69" t="str">
        <f>'[86]калькуляция рентген'!B42</f>
        <v>R-графия пищевода и желудка</v>
      </c>
      <c r="C62" s="70">
        <f>'[86]калькуляция рентген'!J42</f>
        <v>2890.81</v>
      </c>
      <c r="D62" s="71">
        <f>'[86]калькуляция рентген'!H42</f>
        <v>717.29167391836722</v>
      </c>
      <c r="E62" s="71">
        <f>'[86]калькуляция рентген'!I42</f>
        <v>61.328438120020394</v>
      </c>
      <c r="F62" s="71">
        <f>'[86]калькуляция рентген'!K42</f>
        <v>3859.1876888639463</v>
      </c>
      <c r="G62" s="71">
        <f t="shared" si="18"/>
        <v>7528.6178009023333</v>
      </c>
      <c r="H62" s="72">
        <v>1.1399999999999999</v>
      </c>
      <c r="I62" s="71">
        <f t="shared" si="19"/>
        <v>817.71250826693858</v>
      </c>
      <c r="J62" s="71">
        <f t="shared" si="20"/>
        <v>8346.3303091692724</v>
      </c>
      <c r="K62" s="73">
        <f t="shared" si="15"/>
        <v>0.2</v>
      </c>
      <c r="L62" s="71">
        <f t="shared" si="21"/>
        <v>1669.2660618338546</v>
      </c>
      <c r="M62" s="71">
        <f t="shared" ref="M62:M63" si="26">ROUNDUP((J62+L62)/100,0)*100-100</f>
        <v>10000</v>
      </c>
      <c r="N62" s="15">
        <v>10000</v>
      </c>
      <c r="O62" s="75">
        <f t="shared" si="23"/>
        <v>0</v>
      </c>
    </row>
    <row r="63" spans="1:15" s="18" customFormat="1">
      <c r="A63" s="69" t="s">
        <v>149</v>
      </c>
      <c r="B63" s="69" t="str">
        <f>'[86]калькуляция рентген'!B43</f>
        <v>R-графия толстой кишки</v>
      </c>
      <c r="C63" s="70">
        <f>'[86]калькуляция рентген'!J43</f>
        <v>2890.81</v>
      </c>
      <c r="D63" s="71">
        <f>'[86]калькуляция рентген'!H43</f>
        <v>832.08850128571419</v>
      </c>
      <c r="E63" s="71">
        <f>'[86]калькуляция рентген'!I43</f>
        <v>71.143566859928569</v>
      </c>
      <c r="F63" s="71">
        <f>'[86]калькуляция рентген'!K43</f>
        <v>4870.8194131292521</v>
      </c>
      <c r="G63" s="71">
        <f t="shared" si="18"/>
        <v>8664.8614812748947</v>
      </c>
      <c r="H63" s="72">
        <v>1.1399999999999999</v>
      </c>
      <c r="I63" s="71">
        <f t="shared" si="19"/>
        <v>948.5808914657141</v>
      </c>
      <c r="J63" s="71">
        <f t="shared" si="20"/>
        <v>9613.4423727406083</v>
      </c>
      <c r="K63" s="73">
        <f t="shared" si="15"/>
        <v>0.2</v>
      </c>
      <c r="L63" s="71">
        <f t="shared" si="21"/>
        <v>1922.6884745481218</v>
      </c>
      <c r="M63" s="71">
        <f t="shared" si="26"/>
        <v>11500</v>
      </c>
      <c r="N63" s="15">
        <v>11500</v>
      </c>
      <c r="O63" s="75">
        <f t="shared" si="23"/>
        <v>0</v>
      </c>
    </row>
    <row r="64" spans="1:15" s="18" customFormat="1">
      <c r="A64" s="69"/>
      <c r="B64" s="68" t="str">
        <f>[84]хронометраж!A52</f>
        <v>УЗИ</v>
      </c>
      <c r="C64" s="70"/>
      <c r="D64" s="71"/>
      <c r="E64" s="71"/>
      <c r="F64" s="71"/>
      <c r="G64" s="71"/>
      <c r="H64" s="72"/>
      <c r="I64" s="71"/>
      <c r="J64" s="71"/>
      <c r="K64" s="73"/>
      <c r="L64" s="71"/>
      <c r="M64" s="71"/>
      <c r="N64" s="15"/>
      <c r="O64" s="74"/>
    </row>
    <row r="65" spans="1:17" s="18" customFormat="1" ht="30">
      <c r="A65" s="69" t="s">
        <v>80</v>
      </c>
      <c r="B65" s="69" t="s">
        <v>97</v>
      </c>
      <c r="C65" s="70">
        <f>'[87]калькуляция УЗИ'!J7</f>
        <v>515.41461538461544</v>
      </c>
      <c r="D65" s="71">
        <f>'[87]калькуляция УЗИ'!H7</f>
        <v>1727.4212287823132</v>
      </c>
      <c r="E65" s="71">
        <f>'[87]калькуляция УЗИ'!I7</f>
        <v>147.69451506088777</v>
      </c>
      <c r="F65" s="71">
        <f>'[87]калькуляция УЗИ'!K7</f>
        <v>1607.759577595232</v>
      </c>
      <c r="G65" s="71">
        <f t="shared" ref="G65" si="27">SUM(C65:F65)</f>
        <v>3998.2899368230483</v>
      </c>
      <c r="H65" s="72">
        <v>1.1399999999999999</v>
      </c>
      <c r="I65" s="71">
        <f t="shared" ref="I65" si="28">D65*H65</f>
        <v>1969.2602008118367</v>
      </c>
      <c r="J65" s="71">
        <f t="shared" ref="J65" si="29">G65+I65</f>
        <v>5967.5501376348848</v>
      </c>
      <c r="K65" s="73">
        <f t="shared" ref="K65:K81" si="30">$K$18</f>
        <v>0.2</v>
      </c>
      <c r="L65" s="71">
        <f t="shared" ref="L65" si="31">J65*K65</f>
        <v>1193.510027526977</v>
      </c>
      <c r="M65" s="71">
        <f t="shared" ref="M65:M83" si="32">ROUNDUP((J65+L65)/100,0)*100</f>
        <v>7200</v>
      </c>
      <c r="N65" s="15">
        <v>4752.8100000000004</v>
      </c>
      <c r="O65" s="76">
        <v>5000</v>
      </c>
      <c r="P65" s="17">
        <f>(N65-C65-F65)</f>
        <v>2629.6358070201532</v>
      </c>
      <c r="Q65" s="18">
        <f>N65*45%</f>
        <v>2138.7645000000002</v>
      </c>
    </row>
    <row r="66" spans="1:17" s="18" customFormat="1" ht="45">
      <c r="A66" s="69" t="s">
        <v>81</v>
      </c>
      <c r="B66" s="69" t="s">
        <v>98</v>
      </c>
      <c r="C66" s="70">
        <f>'[87]калькуляция УЗИ'!J8</f>
        <v>515.41461538461544</v>
      </c>
      <c r="D66" s="71">
        <f>'[87]калькуляция УЗИ'!H8</f>
        <v>1425.5365339142859</v>
      </c>
      <c r="E66" s="71">
        <f>'[87]калькуляция УЗИ'!I8</f>
        <v>121.88337364967146</v>
      </c>
      <c r="F66" s="71">
        <f>'[87]калькуляция УЗИ'!K8</f>
        <v>1393.3916339158677</v>
      </c>
      <c r="G66" s="71">
        <f t="shared" ref="G66:G81" si="33">SUM(C66:F66)</f>
        <v>3456.2261568644403</v>
      </c>
      <c r="H66" s="72">
        <v>1.1399999999999999</v>
      </c>
      <c r="I66" s="71">
        <f t="shared" ref="I66:I81" si="34">D66*H66</f>
        <v>1625.1116486622857</v>
      </c>
      <c r="J66" s="71">
        <f t="shared" ref="J66:J81" si="35">G66+I66</f>
        <v>5081.3378055267258</v>
      </c>
      <c r="K66" s="73">
        <f t="shared" si="30"/>
        <v>0.2</v>
      </c>
      <c r="L66" s="71">
        <f t="shared" ref="L66:L81" si="36">J66*K66</f>
        <v>1016.2675611053452</v>
      </c>
      <c r="M66" s="71">
        <f t="shared" ref="M66:M81" si="37">ROUNDUP((J66+L66)/100,0)*100</f>
        <v>6100</v>
      </c>
      <c r="N66" s="15">
        <v>4501.08</v>
      </c>
      <c r="O66" s="76">
        <v>4000</v>
      </c>
    </row>
    <row r="67" spans="1:17" s="18" customFormat="1" ht="75">
      <c r="A67" s="69" t="s">
        <v>82</v>
      </c>
      <c r="B67" s="69" t="s">
        <v>477</v>
      </c>
      <c r="C67" s="70">
        <f>'[87]калькуляция УЗИ'!J9</f>
        <v>515.41461538461544</v>
      </c>
      <c r="D67" s="71">
        <f>'[87]калькуляция УЗИ'!H9</f>
        <v>912.98321576870762</v>
      </c>
      <c r="E67" s="71">
        <f>'[87]калькуляция УЗИ'!I9</f>
        <v>78.060064948224507</v>
      </c>
      <c r="F67" s="71">
        <f>'[87]калькуляция УЗИ'!K9</f>
        <v>937.85975359721863</v>
      </c>
      <c r="G67" s="71">
        <f t="shared" si="33"/>
        <v>2444.3176496987662</v>
      </c>
      <c r="H67" s="72">
        <v>1.1399999999999999</v>
      </c>
      <c r="I67" s="71">
        <f t="shared" si="34"/>
        <v>1040.8008659763266</v>
      </c>
      <c r="J67" s="71">
        <f t="shared" si="35"/>
        <v>3485.1185156750926</v>
      </c>
      <c r="K67" s="73">
        <f t="shared" si="30"/>
        <v>0.2</v>
      </c>
      <c r="L67" s="71">
        <f t="shared" si="36"/>
        <v>697.02370313501854</v>
      </c>
      <c r="M67" s="71">
        <f t="shared" si="37"/>
        <v>4200</v>
      </c>
      <c r="N67" s="15"/>
      <c r="O67" s="77"/>
    </row>
    <row r="68" spans="1:17" s="18" customFormat="1" ht="30">
      <c r="A68" s="69" t="s">
        <v>83</v>
      </c>
      <c r="B68" s="69" t="s">
        <v>99</v>
      </c>
      <c r="C68" s="70">
        <f>'[87]калькуляция УЗИ'!J10</f>
        <v>515.41461538461544</v>
      </c>
      <c r="D68" s="71">
        <f>'[87]калькуляция УЗИ'!H10</f>
        <v>1727.4212287823132</v>
      </c>
      <c r="E68" s="71">
        <f>'[87]калькуляция УЗИ'!I10</f>
        <v>147.69451506088777</v>
      </c>
      <c r="F68" s="71">
        <f>'[87]калькуляция УЗИ'!K10</f>
        <v>1607.759577595232</v>
      </c>
      <c r="G68" s="71">
        <f t="shared" si="33"/>
        <v>3998.2899368230483</v>
      </c>
      <c r="H68" s="72">
        <v>1.1399999999999999</v>
      </c>
      <c r="I68" s="71">
        <f t="shared" si="34"/>
        <v>1969.2602008118367</v>
      </c>
      <c r="J68" s="71">
        <f t="shared" si="35"/>
        <v>5967.5501376348848</v>
      </c>
      <c r="K68" s="73">
        <f t="shared" si="30"/>
        <v>0.2</v>
      </c>
      <c r="L68" s="71">
        <f t="shared" si="36"/>
        <v>1193.510027526977</v>
      </c>
      <c r="M68" s="71">
        <f t="shared" si="37"/>
        <v>7200</v>
      </c>
      <c r="N68" s="15"/>
      <c r="O68" s="77"/>
    </row>
    <row r="69" spans="1:17" s="18" customFormat="1">
      <c r="A69" s="69" t="s">
        <v>84</v>
      </c>
      <c r="B69" s="69" t="s">
        <v>100</v>
      </c>
      <c r="C69" s="70">
        <f>'[87]калькуляция УЗИ'!J11</f>
        <v>515.41461538461544</v>
      </c>
      <c r="D69" s="71">
        <f>'[87]калькуляция УЗИ'!H11</f>
        <v>1176.182413102041</v>
      </c>
      <c r="E69" s="71">
        <f>'[87]калькуляция УЗИ'!I11</f>
        <v>100.56359632022452</v>
      </c>
      <c r="F69" s="71">
        <f>'[87]калькуляция УЗИ'!K11</f>
        <v>1152.2276972765828</v>
      </c>
      <c r="G69" s="71">
        <f t="shared" si="33"/>
        <v>2944.3883220834641</v>
      </c>
      <c r="H69" s="72">
        <v>1.1399999999999999</v>
      </c>
      <c r="I69" s="71">
        <f t="shared" si="34"/>
        <v>1340.8479509363267</v>
      </c>
      <c r="J69" s="71">
        <f t="shared" si="35"/>
        <v>4285.236273019791</v>
      </c>
      <c r="K69" s="73">
        <f t="shared" si="30"/>
        <v>0.2</v>
      </c>
      <c r="L69" s="71">
        <f t="shared" si="36"/>
        <v>857.04725460395821</v>
      </c>
      <c r="M69" s="71">
        <f t="shared" si="37"/>
        <v>5200</v>
      </c>
      <c r="N69" s="15"/>
      <c r="O69" s="77"/>
    </row>
    <row r="70" spans="1:17" s="18" customFormat="1">
      <c r="A70" s="69" t="s">
        <v>85</v>
      </c>
      <c r="B70" s="69" t="s">
        <v>101</v>
      </c>
      <c r="C70" s="70">
        <f>'[87]калькуляция УЗИ'!J12</f>
        <v>515.41461538461544</v>
      </c>
      <c r="D70" s="71">
        <f>'[87]калькуляция УЗИ'!H12</f>
        <v>1225.8632551292519</v>
      </c>
      <c r="E70" s="71">
        <f>'[87]калькуляция УЗИ'!I12</f>
        <v>104.81130831355104</v>
      </c>
      <c r="F70" s="71">
        <f>'[87]калькуляция УЗИ'!K12</f>
        <v>1205.819683196424</v>
      </c>
      <c r="G70" s="71">
        <f t="shared" si="33"/>
        <v>3051.9088620238426</v>
      </c>
      <c r="H70" s="72">
        <v>1.1399999999999999</v>
      </c>
      <c r="I70" s="71">
        <f t="shared" si="34"/>
        <v>1397.484110847347</v>
      </c>
      <c r="J70" s="71">
        <f t="shared" si="35"/>
        <v>4449.3929728711901</v>
      </c>
      <c r="K70" s="73">
        <f t="shared" si="30"/>
        <v>0.2</v>
      </c>
      <c r="L70" s="71">
        <f t="shared" si="36"/>
        <v>889.87859457423804</v>
      </c>
      <c r="M70" s="71">
        <f t="shared" si="37"/>
        <v>5400</v>
      </c>
      <c r="N70" s="15"/>
      <c r="O70" s="77"/>
    </row>
    <row r="71" spans="1:17" s="18" customFormat="1">
      <c r="A71" s="69" t="s">
        <v>86</v>
      </c>
      <c r="B71" s="69" t="s">
        <v>102</v>
      </c>
      <c r="C71" s="70">
        <f>'[87]калькуляция УЗИ'!J13</f>
        <v>515.41461538461544</v>
      </c>
      <c r="D71" s="71">
        <f>'[87]калькуляция УЗИ'!H13</f>
        <v>1225.8632551292519</v>
      </c>
      <c r="E71" s="71">
        <f>'[87]калькуляция УЗИ'!I13</f>
        <v>104.81130831355104</v>
      </c>
      <c r="F71" s="71">
        <f>'[87]калькуляция УЗИ'!K13</f>
        <v>1205.819683196424</v>
      </c>
      <c r="G71" s="71">
        <f t="shared" si="33"/>
        <v>3051.9088620238426</v>
      </c>
      <c r="H71" s="72">
        <v>1.1399999999999999</v>
      </c>
      <c r="I71" s="71">
        <f t="shared" si="34"/>
        <v>1397.484110847347</v>
      </c>
      <c r="J71" s="71">
        <f t="shared" si="35"/>
        <v>4449.3929728711901</v>
      </c>
      <c r="K71" s="73">
        <f t="shared" si="30"/>
        <v>0.2</v>
      </c>
      <c r="L71" s="71">
        <f t="shared" si="36"/>
        <v>889.87859457423804</v>
      </c>
      <c r="M71" s="71">
        <f t="shared" si="37"/>
        <v>5400</v>
      </c>
      <c r="N71" s="15"/>
      <c r="O71" s="77"/>
    </row>
    <row r="72" spans="1:17" s="18" customFormat="1">
      <c r="A72" s="69" t="s">
        <v>87</v>
      </c>
      <c r="B72" s="69" t="s">
        <v>103</v>
      </c>
      <c r="C72" s="70">
        <f>'[87]калькуляция УЗИ'!J14</f>
        <v>515.41461538461544</v>
      </c>
      <c r="D72" s="71">
        <f>'[87]калькуляция УЗИ'!H14</f>
        <v>1425.5365339142859</v>
      </c>
      <c r="E72" s="71">
        <f>'[87]калькуляция УЗИ'!I14</f>
        <v>121.88337364967146</v>
      </c>
      <c r="F72" s="71">
        <f>'[87]калькуляция УЗИ'!K14</f>
        <v>1393.3916339158677</v>
      </c>
      <c r="G72" s="71">
        <f t="shared" si="33"/>
        <v>3456.2261568644403</v>
      </c>
      <c r="H72" s="72">
        <v>1.1399999999999999</v>
      </c>
      <c r="I72" s="71">
        <f t="shared" si="34"/>
        <v>1625.1116486622857</v>
      </c>
      <c r="J72" s="71">
        <f t="shared" si="35"/>
        <v>5081.3378055267258</v>
      </c>
      <c r="K72" s="73">
        <f t="shared" si="30"/>
        <v>0.2</v>
      </c>
      <c r="L72" s="71">
        <f t="shared" si="36"/>
        <v>1016.2675611053452</v>
      </c>
      <c r="M72" s="71">
        <f t="shared" si="37"/>
        <v>6100</v>
      </c>
      <c r="N72" s="15"/>
      <c r="O72" s="77"/>
    </row>
    <row r="73" spans="1:17" s="18" customFormat="1">
      <c r="A73" s="69" t="s">
        <v>88</v>
      </c>
      <c r="B73" s="69" t="s">
        <v>104</v>
      </c>
      <c r="C73" s="70">
        <f>'[87]калькуляция УЗИ'!J15</f>
        <v>515.41461538461544</v>
      </c>
      <c r="D73" s="71">
        <f>'[87]калькуляция УЗИ'!H15</f>
        <v>1275.5440971564628</v>
      </c>
      <c r="E73" s="71">
        <f>'[87]калькуляция УЗИ'!I15</f>
        <v>109.05902030687758</v>
      </c>
      <c r="F73" s="71">
        <f>'[87]калькуляция УЗИ'!K15</f>
        <v>1259.4116691162651</v>
      </c>
      <c r="G73" s="71">
        <f t="shared" si="33"/>
        <v>3159.4294019642211</v>
      </c>
      <c r="H73" s="72">
        <v>1.1399999999999999</v>
      </c>
      <c r="I73" s="71">
        <f t="shared" si="34"/>
        <v>1454.1202707583675</v>
      </c>
      <c r="J73" s="71">
        <f t="shared" si="35"/>
        <v>4613.5496727225891</v>
      </c>
      <c r="K73" s="73">
        <f t="shared" si="30"/>
        <v>0.2</v>
      </c>
      <c r="L73" s="71">
        <f t="shared" si="36"/>
        <v>922.70993454451786</v>
      </c>
      <c r="M73" s="71">
        <f t="shared" si="37"/>
        <v>5600</v>
      </c>
      <c r="N73" s="15"/>
      <c r="O73" s="77"/>
    </row>
    <row r="74" spans="1:17" s="18" customFormat="1" ht="30">
      <c r="A74" s="69" t="s">
        <v>89</v>
      </c>
      <c r="B74" s="69" t="s">
        <v>105</v>
      </c>
      <c r="C74" s="70">
        <f>'[87]калькуляция УЗИ'!J16</f>
        <v>515.41461538461544</v>
      </c>
      <c r="D74" s="71">
        <f>'[87]калькуляция УЗИ'!H16</f>
        <v>1275.5440971564628</v>
      </c>
      <c r="E74" s="71">
        <f>'[87]калькуляция УЗИ'!I16</f>
        <v>109.05902030687758</v>
      </c>
      <c r="F74" s="71">
        <f>'[87]калькуляция УЗИ'!K16</f>
        <v>1259.4116691162651</v>
      </c>
      <c r="G74" s="71">
        <f t="shared" si="33"/>
        <v>3159.4294019642211</v>
      </c>
      <c r="H74" s="72">
        <v>1.1399999999999999</v>
      </c>
      <c r="I74" s="71">
        <f t="shared" si="34"/>
        <v>1454.1202707583675</v>
      </c>
      <c r="J74" s="71">
        <f t="shared" si="35"/>
        <v>4613.5496727225891</v>
      </c>
      <c r="K74" s="73">
        <f t="shared" si="30"/>
        <v>0.2</v>
      </c>
      <c r="L74" s="71">
        <f t="shared" si="36"/>
        <v>922.70993454451786</v>
      </c>
      <c r="M74" s="71">
        <f t="shared" si="37"/>
        <v>5600</v>
      </c>
      <c r="N74" s="15"/>
      <c r="O74" s="77"/>
    </row>
    <row r="75" spans="1:17" s="18" customFormat="1">
      <c r="A75" s="69" t="s">
        <v>90</v>
      </c>
      <c r="B75" s="69" t="s">
        <v>106</v>
      </c>
      <c r="C75" s="70">
        <f>'[87]калькуляция УЗИ'!J17</f>
        <v>515.41461538461544</v>
      </c>
      <c r="D75" s="71">
        <f>'[87]калькуляция УЗИ'!H17</f>
        <v>1275.5440971564628</v>
      </c>
      <c r="E75" s="71">
        <f>'[87]калькуляция УЗИ'!I17</f>
        <v>109.05902030687758</v>
      </c>
      <c r="F75" s="71">
        <f>'[87]калькуляция УЗИ'!K17</f>
        <v>1259.4116691162651</v>
      </c>
      <c r="G75" s="71">
        <f t="shared" si="33"/>
        <v>3159.4294019642211</v>
      </c>
      <c r="H75" s="72">
        <v>1.1399999999999999</v>
      </c>
      <c r="I75" s="71">
        <f t="shared" si="34"/>
        <v>1454.1202707583675</v>
      </c>
      <c r="J75" s="71">
        <f t="shared" si="35"/>
        <v>4613.5496727225891</v>
      </c>
      <c r="K75" s="73">
        <f t="shared" si="30"/>
        <v>0.2</v>
      </c>
      <c r="L75" s="71">
        <f t="shared" si="36"/>
        <v>922.70993454451786</v>
      </c>
      <c r="M75" s="71">
        <f t="shared" si="37"/>
        <v>5600</v>
      </c>
      <c r="N75" s="15"/>
      <c r="O75" s="77"/>
    </row>
    <row r="76" spans="1:17" s="18" customFormat="1" ht="30">
      <c r="A76" s="69" t="s">
        <v>91</v>
      </c>
      <c r="B76" s="69" t="s">
        <v>107</v>
      </c>
      <c r="C76" s="70">
        <f>'[87]калькуляция УЗИ'!J18</f>
        <v>515.41461538461544</v>
      </c>
      <c r="D76" s="71">
        <f>'[87]калькуляция УЗИ'!H18</f>
        <v>1275.5440971564628</v>
      </c>
      <c r="E76" s="71">
        <f>'[87]калькуляция УЗИ'!I18</f>
        <v>109.05902030687758</v>
      </c>
      <c r="F76" s="71">
        <f>'[87]калькуляция УЗИ'!K18</f>
        <v>1259.4116691162651</v>
      </c>
      <c r="G76" s="71">
        <f t="shared" si="33"/>
        <v>3159.4294019642211</v>
      </c>
      <c r="H76" s="72">
        <v>1.1399999999999999</v>
      </c>
      <c r="I76" s="71">
        <f t="shared" si="34"/>
        <v>1454.1202707583675</v>
      </c>
      <c r="J76" s="71">
        <f t="shared" si="35"/>
        <v>4613.5496727225891</v>
      </c>
      <c r="K76" s="73">
        <f t="shared" si="30"/>
        <v>0.2</v>
      </c>
      <c r="L76" s="71">
        <f t="shared" si="36"/>
        <v>922.70993454451786</v>
      </c>
      <c r="M76" s="71">
        <f t="shared" si="37"/>
        <v>5600</v>
      </c>
      <c r="N76" s="15"/>
      <c r="O76" s="77"/>
    </row>
    <row r="77" spans="1:17" s="18" customFormat="1">
      <c r="A77" s="69" t="s">
        <v>92</v>
      </c>
      <c r="B77" s="69" t="s">
        <v>108</v>
      </c>
      <c r="C77" s="70">
        <f>'[87]калькуляция УЗИ'!J19</f>
        <v>515.41461538461544</v>
      </c>
      <c r="D77" s="71">
        <f>'[87]калькуляция УЗИ'!H19</f>
        <v>912.98321576870762</v>
      </c>
      <c r="E77" s="71">
        <f>'[87]калькуляция УЗИ'!I19</f>
        <v>78.060064948224507</v>
      </c>
      <c r="F77" s="71">
        <f>'[87]калькуляция УЗИ'!K19</f>
        <v>937.85975359721863</v>
      </c>
      <c r="G77" s="71">
        <f t="shared" si="33"/>
        <v>2444.3176496987662</v>
      </c>
      <c r="H77" s="72">
        <v>1.1399999999999999</v>
      </c>
      <c r="I77" s="71">
        <f t="shared" si="34"/>
        <v>1040.8008659763266</v>
      </c>
      <c r="J77" s="71">
        <f t="shared" si="35"/>
        <v>3485.1185156750926</v>
      </c>
      <c r="K77" s="73">
        <f t="shared" si="30"/>
        <v>0.2</v>
      </c>
      <c r="L77" s="71">
        <f t="shared" si="36"/>
        <v>697.02370313501854</v>
      </c>
      <c r="M77" s="71">
        <f t="shared" si="37"/>
        <v>4200</v>
      </c>
      <c r="N77" s="15"/>
      <c r="O77" s="77"/>
    </row>
    <row r="78" spans="1:17" s="18" customFormat="1">
      <c r="A78" s="69" t="s">
        <v>93</v>
      </c>
      <c r="B78" s="69" t="s">
        <v>109</v>
      </c>
      <c r="C78" s="70">
        <f>'[87]калькуляция УЗИ'!J20</f>
        <v>515.41461538461544</v>
      </c>
      <c r="D78" s="71">
        <f>'[87]калькуляция УЗИ'!H20</f>
        <v>1176.182413102041</v>
      </c>
      <c r="E78" s="71">
        <f>'[87]калькуляция УЗИ'!I20</f>
        <v>100.56359632022452</v>
      </c>
      <c r="F78" s="71">
        <f>'[87]калькуляция УЗИ'!K20</f>
        <v>1152.2276972765828</v>
      </c>
      <c r="G78" s="71">
        <f t="shared" si="33"/>
        <v>2944.3883220834641</v>
      </c>
      <c r="H78" s="72">
        <v>1.1399999999999999</v>
      </c>
      <c r="I78" s="71">
        <f t="shared" si="34"/>
        <v>1340.8479509363267</v>
      </c>
      <c r="J78" s="71">
        <f t="shared" si="35"/>
        <v>4285.236273019791</v>
      </c>
      <c r="K78" s="73">
        <f t="shared" si="30"/>
        <v>0.2</v>
      </c>
      <c r="L78" s="71">
        <f t="shared" si="36"/>
        <v>857.04725460395821</v>
      </c>
      <c r="M78" s="71">
        <f t="shared" si="37"/>
        <v>5200</v>
      </c>
      <c r="N78" s="15"/>
      <c r="O78" s="77"/>
    </row>
    <row r="79" spans="1:17" s="18" customFormat="1">
      <c r="A79" s="69" t="s">
        <v>94</v>
      </c>
      <c r="B79" s="69" t="s">
        <v>110</v>
      </c>
      <c r="C79" s="70">
        <f>'[87]калькуляция УЗИ'!J21</f>
        <v>0</v>
      </c>
      <c r="D79" s="71">
        <f>'[87]калькуляция УЗИ'!H21</f>
        <v>2179.2983604081637</v>
      </c>
      <c r="E79" s="71">
        <f>'[87]калькуляция УЗИ'!I21</f>
        <v>186.33000981489801</v>
      </c>
      <c r="F79" s="71">
        <f>'[87]калькуляция УЗИ'!K21</f>
        <v>1956.107486074199</v>
      </c>
      <c r="G79" s="71">
        <f t="shared" si="33"/>
        <v>4321.7358562972604</v>
      </c>
      <c r="H79" s="72">
        <v>1.1399999999999999</v>
      </c>
      <c r="I79" s="71">
        <f t="shared" si="34"/>
        <v>2484.4001308653064</v>
      </c>
      <c r="J79" s="71">
        <f t="shared" si="35"/>
        <v>6806.1359871625664</v>
      </c>
      <c r="K79" s="73">
        <f t="shared" si="30"/>
        <v>0.2</v>
      </c>
      <c r="L79" s="71">
        <f t="shared" si="36"/>
        <v>1361.2271974325133</v>
      </c>
      <c r="M79" s="71">
        <f t="shared" si="37"/>
        <v>8200</v>
      </c>
      <c r="N79" s="15"/>
      <c r="O79" s="77"/>
    </row>
    <row r="80" spans="1:17" s="18" customFormat="1">
      <c r="A80" s="69" t="s">
        <v>95</v>
      </c>
      <c r="B80" s="69" t="s">
        <v>111</v>
      </c>
      <c r="C80" s="70">
        <f>'[87]калькуляция УЗИ'!J22</f>
        <v>515.41461538461544</v>
      </c>
      <c r="D80" s="71">
        <f>'[88]калькуляция УЗИ'!H7</f>
        <v>912.98321576870762</v>
      </c>
      <c r="E80" s="71">
        <f>'[88]калькуляция УЗИ'!I7</f>
        <v>78.060064948224507</v>
      </c>
      <c r="F80" s="71">
        <f>'[88]калькуляция УЗИ'!$K$7</f>
        <v>937.85975359721863</v>
      </c>
      <c r="G80" s="71">
        <f t="shared" si="33"/>
        <v>2444.3176496987662</v>
      </c>
      <c r="H80" s="72">
        <v>1.1399999999999999</v>
      </c>
      <c r="I80" s="71">
        <f t="shared" si="34"/>
        <v>1040.8008659763266</v>
      </c>
      <c r="J80" s="71">
        <f t="shared" si="35"/>
        <v>3485.1185156750926</v>
      </c>
      <c r="K80" s="73">
        <f t="shared" si="30"/>
        <v>0.2</v>
      </c>
      <c r="L80" s="71">
        <f t="shared" si="36"/>
        <v>697.02370313501854</v>
      </c>
      <c r="M80" s="71">
        <f t="shared" si="37"/>
        <v>4200</v>
      </c>
      <c r="N80" s="15"/>
      <c r="O80" s="77"/>
    </row>
    <row r="81" spans="1:18" s="18" customFormat="1">
      <c r="A81" s="69" t="s">
        <v>96</v>
      </c>
      <c r="B81" s="69" t="s">
        <v>112</v>
      </c>
      <c r="C81" s="70">
        <f>'[87]калькуляция УЗИ'!J23</f>
        <v>515.41461538461544</v>
      </c>
      <c r="D81" s="71">
        <f>'[87]калькуляция УЗИ'!H23</f>
        <v>1151.3419920884355</v>
      </c>
      <c r="E81" s="71">
        <f>'[87]калькуляция УЗИ'!I23</f>
        <v>98.439740323561239</v>
      </c>
      <c r="F81" s="71">
        <f>'[87]калькуляция УЗИ'!K23</f>
        <v>1125.4317043166623</v>
      </c>
      <c r="G81" s="71">
        <f t="shared" si="33"/>
        <v>2890.6280521132744</v>
      </c>
      <c r="H81" s="72">
        <v>1.1399999999999999</v>
      </c>
      <c r="I81" s="71">
        <f t="shared" si="34"/>
        <v>1312.5298709808164</v>
      </c>
      <c r="J81" s="71">
        <f t="shared" si="35"/>
        <v>4203.1579230940906</v>
      </c>
      <c r="K81" s="73">
        <f t="shared" si="30"/>
        <v>0.2</v>
      </c>
      <c r="L81" s="71">
        <f t="shared" si="36"/>
        <v>840.63158461881812</v>
      </c>
      <c r="M81" s="71">
        <f t="shared" si="37"/>
        <v>5100</v>
      </c>
      <c r="N81" s="15"/>
      <c r="O81" s="77"/>
    </row>
    <row r="82" spans="1:18" s="18" customFormat="1">
      <c r="A82" s="69"/>
      <c r="B82" s="68" t="str">
        <f>[84]хронометраж!A66</f>
        <v>Компьютерная томография</v>
      </c>
      <c r="C82" s="70"/>
      <c r="D82" s="71"/>
      <c r="E82" s="71"/>
      <c r="F82" s="71"/>
      <c r="G82" s="71"/>
      <c r="H82" s="72"/>
      <c r="I82" s="71"/>
      <c r="J82" s="71"/>
      <c r="K82" s="73"/>
      <c r="L82" s="71"/>
      <c r="M82" s="71"/>
      <c r="N82" s="15"/>
      <c r="O82" s="74"/>
    </row>
    <row r="83" spans="1:18" s="18" customFormat="1" ht="30">
      <c r="A83" s="69" t="s">
        <v>38</v>
      </c>
      <c r="B83" s="69" t="s">
        <v>59</v>
      </c>
      <c r="C83" s="70">
        <f>[89]КТ!J7</f>
        <v>1343.46</v>
      </c>
      <c r="D83" s="71">
        <f>[89]КТ!H7</f>
        <v>1338.337114857369</v>
      </c>
      <c r="E83" s="71">
        <f>[89]КТ!I7</f>
        <v>114.42782332030504</v>
      </c>
      <c r="F83" s="71">
        <f>[89]КТ!K7</f>
        <v>6047.215780907447</v>
      </c>
      <c r="G83" s="71">
        <f t="shared" ref="G83" si="38">SUM(C83:F83)</f>
        <v>8843.4407190851198</v>
      </c>
      <c r="H83" s="72">
        <v>1.1399999999999999</v>
      </c>
      <c r="I83" s="71">
        <f t="shared" ref="I83" si="39">D83*H83</f>
        <v>1525.7043109374006</v>
      </c>
      <c r="J83" s="71">
        <f t="shared" ref="J83" si="40">G83+I83</f>
        <v>10369.145030022521</v>
      </c>
      <c r="K83" s="73">
        <f t="shared" ref="K83:K257" si="41">$K$18</f>
        <v>0.2</v>
      </c>
      <c r="L83" s="71">
        <f t="shared" ref="L83" si="42">J83*K83</f>
        <v>2073.8290060045042</v>
      </c>
      <c r="M83" s="71">
        <f t="shared" si="32"/>
        <v>12500</v>
      </c>
      <c r="N83" s="76">
        <v>9384.67</v>
      </c>
      <c r="O83" s="76">
        <v>12500</v>
      </c>
      <c r="P83" s="17">
        <f>(N83-C83-F83)</f>
        <v>1993.9942190925531</v>
      </c>
      <c r="Q83" s="18">
        <f>N83*12%</f>
        <v>1126.1604</v>
      </c>
      <c r="R83" s="18">
        <f>Q83/P83</f>
        <v>0.56477616094218386</v>
      </c>
    </row>
    <row r="84" spans="1:18" s="18" customFormat="1" ht="30">
      <c r="A84" s="69" t="s">
        <v>39</v>
      </c>
      <c r="B84" s="69" t="s">
        <v>60</v>
      </c>
      <c r="C84" s="70">
        <f>[89]КТ!J8</f>
        <v>1343.46</v>
      </c>
      <c r="D84" s="71">
        <f>[89]КТ!H8</f>
        <v>1338.337114857369</v>
      </c>
      <c r="E84" s="71">
        <f>[89]КТ!I8</f>
        <v>114.42782332030504</v>
      </c>
      <c r="F84" s="71">
        <f>[89]КТ!K8</f>
        <v>6047.215780907447</v>
      </c>
      <c r="G84" s="71">
        <f t="shared" ref="G84:G103" si="43">SUM(C84:F84)</f>
        <v>8843.4407190851198</v>
      </c>
      <c r="H84" s="72">
        <v>1.1399999999999999</v>
      </c>
      <c r="I84" s="71">
        <f t="shared" ref="I84:I103" si="44">D84*H84</f>
        <v>1525.7043109374006</v>
      </c>
      <c r="J84" s="71">
        <f t="shared" ref="J84:J103" si="45">G84+I84</f>
        <v>10369.145030022521</v>
      </c>
      <c r="K84" s="73">
        <f t="shared" si="41"/>
        <v>0.2</v>
      </c>
      <c r="L84" s="71">
        <f t="shared" ref="L84:L103" si="46">J84*K84</f>
        <v>2073.8290060045042</v>
      </c>
      <c r="M84" s="71">
        <f t="shared" ref="M84:M103" si="47">ROUNDUP((J84+L84)/100,0)*100</f>
        <v>12500</v>
      </c>
      <c r="N84" s="76"/>
      <c r="O84" s="76"/>
      <c r="P84" s="17"/>
    </row>
    <row r="85" spans="1:18" s="18" customFormat="1" ht="45">
      <c r="A85" s="69" t="s">
        <v>40</v>
      </c>
      <c r="B85" s="69" t="s">
        <v>61</v>
      </c>
      <c r="C85" s="70">
        <f>[89]КТ!J9</f>
        <v>11461.470000000003</v>
      </c>
      <c r="D85" s="71">
        <f>[89]КТ!H9</f>
        <v>2769.2094026846262</v>
      </c>
      <c r="E85" s="71">
        <f>[89]КТ!I9</f>
        <v>236.76740392953553</v>
      </c>
      <c r="F85" s="71">
        <f>[89]КТ!K9</f>
        <v>13543.208661076213</v>
      </c>
      <c r="G85" s="71">
        <f t="shared" si="43"/>
        <v>28010.655467690376</v>
      </c>
      <c r="H85" s="72">
        <v>1.1399999999999999</v>
      </c>
      <c r="I85" s="71">
        <f t="shared" si="44"/>
        <v>3156.8987190604735</v>
      </c>
      <c r="J85" s="71">
        <f t="shared" si="45"/>
        <v>31167.554186750851</v>
      </c>
      <c r="K85" s="73">
        <f t="shared" si="41"/>
        <v>0.2</v>
      </c>
      <c r="L85" s="71">
        <f t="shared" si="46"/>
        <v>6233.5108373501707</v>
      </c>
      <c r="M85" s="71">
        <f t="shared" si="47"/>
        <v>37500</v>
      </c>
      <c r="N85" s="76"/>
      <c r="O85" s="76"/>
      <c r="P85" s="17"/>
    </row>
    <row r="86" spans="1:18" s="18" customFormat="1" ht="30">
      <c r="A86" s="69" t="s">
        <v>41</v>
      </c>
      <c r="B86" s="69" t="s">
        <v>62</v>
      </c>
      <c r="C86" s="70">
        <f>[89]КТ!J10</f>
        <v>1343.46</v>
      </c>
      <c r="D86" s="71">
        <f>[89]КТ!H10</f>
        <v>1338.337114857369</v>
      </c>
      <c r="E86" s="71">
        <f>[89]КТ!I10</f>
        <v>114.42782332030504</v>
      </c>
      <c r="F86" s="71">
        <f>[89]КТ!K10</f>
        <v>6047.215780907447</v>
      </c>
      <c r="G86" s="71">
        <f t="shared" si="43"/>
        <v>8843.4407190851198</v>
      </c>
      <c r="H86" s="72">
        <v>1.1399999999999999</v>
      </c>
      <c r="I86" s="71">
        <f t="shared" si="44"/>
        <v>1525.7043109374006</v>
      </c>
      <c r="J86" s="71">
        <f t="shared" si="45"/>
        <v>10369.145030022521</v>
      </c>
      <c r="K86" s="73">
        <f t="shared" si="41"/>
        <v>0.2</v>
      </c>
      <c r="L86" s="71">
        <f t="shared" si="46"/>
        <v>2073.8290060045042</v>
      </c>
      <c r="M86" s="71">
        <f t="shared" si="47"/>
        <v>12500</v>
      </c>
      <c r="N86" s="76"/>
      <c r="O86" s="76"/>
      <c r="P86" s="17"/>
    </row>
    <row r="87" spans="1:18" s="18" customFormat="1" ht="45">
      <c r="A87" s="69" t="s">
        <v>42</v>
      </c>
      <c r="B87" s="69" t="s">
        <v>63</v>
      </c>
      <c r="C87" s="70">
        <f>[89]КТ!J11</f>
        <v>11461.470000000003</v>
      </c>
      <c r="D87" s="71">
        <f>[89]КТ!H11</f>
        <v>2769.2094026846262</v>
      </c>
      <c r="E87" s="71">
        <f>[89]КТ!I11</f>
        <v>236.76740392953553</v>
      </c>
      <c r="F87" s="71">
        <f>[89]КТ!K11</f>
        <v>13543.208661076213</v>
      </c>
      <c r="G87" s="71">
        <f t="shared" si="43"/>
        <v>28010.655467690376</v>
      </c>
      <c r="H87" s="72">
        <v>1.1399999999999999</v>
      </c>
      <c r="I87" s="71">
        <f t="shared" si="44"/>
        <v>3156.8987190604735</v>
      </c>
      <c r="J87" s="71">
        <f t="shared" si="45"/>
        <v>31167.554186750851</v>
      </c>
      <c r="K87" s="73">
        <f t="shared" si="41"/>
        <v>0.2</v>
      </c>
      <c r="L87" s="71">
        <f t="shared" si="46"/>
        <v>6233.5108373501707</v>
      </c>
      <c r="M87" s="71">
        <f t="shared" si="47"/>
        <v>37500</v>
      </c>
      <c r="N87" s="76"/>
      <c r="O87" s="76"/>
      <c r="P87" s="17"/>
    </row>
    <row r="88" spans="1:18" s="18" customFormat="1" ht="45">
      <c r="A88" s="69" t="s">
        <v>43</v>
      </c>
      <c r="B88" s="69" t="s">
        <v>64</v>
      </c>
      <c r="C88" s="70">
        <f>[89]КТ!J12</f>
        <v>1343.46</v>
      </c>
      <c r="D88" s="71">
        <f>[89]КТ!H12</f>
        <v>1338.337114857369</v>
      </c>
      <c r="E88" s="71">
        <f>[89]КТ!I12</f>
        <v>114.42782332030504</v>
      </c>
      <c r="F88" s="71">
        <f>[89]КТ!K12</f>
        <v>6047.215780907447</v>
      </c>
      <c r="G88" s="71">
        <f t="shared" si="43"/>
        <v>8843.4407190851198</v>
      </c>
      <c r="H88" s="72">
        <v>1.1399999999999999</v>
      </c>
      <c r="I88" s="71">
        <f t="shared" si="44"/>
        <v>1525.7043109374006</v>
      </c>
      <c r="J88" s="71">
        <f t="shared" si="45"/>
        <v>10369.145030022521</v>
      </c>
      <c r="K88" s="73">
        <f t="shared" si="41"/>
        <v>0.2</v>
      </c>
      <c r="L88" s="71">
        <f t="shared" si="46"/>
        <v>2073.8290060045042</v>
      </c>
      <c r="M88" s="71">
        <f t="shared" si="47"/>
        <v>12500</v>
      </c>
      <c r="N88" s="76"/>
      <c r="O88" s="76"/>
      <c r="P88" s="17"/>
    </row>
    <row r="89" spans="1:18" s="18" customFormat="1" ht="45">
      <c r="A89" s="69" t="s">
        <v>44</v>
      </c>
      <c r="B89" s="69" t="s">
        <v>65</v>
      </c>
      <c r="C89" s="70">
        <f>[89]КТ!J13</f>
        <v>11461.470000000003</v>
      </c>
      <c r="D89" s="71">
        <f>[89]КТ!H13</f>
        <v>2769.2094026846262</v>
      </c>
      <c r="E89" s="71">
        <f>[89]КТ!I13</f>
        <v>236.76740392953553</v>
      </c>
      <c r="F89" s="71">
        <f>[89]КТ!K13</f>
        <v>13543.208661076213</v>
      </c>
      <c r="G89" s="71">
        <f t="shared" si="43"/>
        <v>28010.655467690376</v>
      </c>
      <c r="H89" s="72">
        <v>1.1399999999999999</v>
      </c>
      <c r="I89" s="71">
        <f t="shared" si="44"/>
        <v>3156.8987190604735</v>
      </c>
      <c r="J89" s="71">
        <f t="shared" si="45"/>
        <v>31167.554186750851</v>
      </c>
      <c r="K89" s="73">
        <f t="shared" si="41"/>
        <v>0.2</v>
      </c>
      <c r="L89" s="71">
        <f t="shared" si="46"/>
        <v>6233.5108373501707</v>
      </c>
      <c r="M89" s="71">
        <f t="shared" si="47"/>
        <v>37500</v>
      </c>
      <c r="N89" s="76"/>
      <c r="O89" s="76"/>
      <c r="P89" s="17"/>
    </row>
    <row r="90" spans="1:18" s="18" customFormat="1" ht="30">
      <c r="A90" s="69" t="s">
        <v>45</v>
      </c>
      <c r="B90" s="69" t="s">
        <v>66</v>
      </c>
      <c r="C90" s="70">
        <f>[89]КТ!J14</f>
        <v>1343.46</v>
      </c>
      <c r="D90" s="71">
        <f>[89]КТ!H14</f>
        <v>1338.337114857369</v>
      </c>
      <c r="E90" s="71">
        <f>[89]КТ!I14</f>
        <v>114.42782332030504</v>
      </c>
      <c r="F90" s="71">
        <f>[89]КТ!K14</f>
        <v>6047.215780907447</v>
      </c>
      <c r="G90" s="71">
        <f t="shared" si="43"/>
        <v>8843.4407190851198</v>
      </c>
      <c r="H90" s="72">
        <v>1.1399999999999999</v>
      </c>
      <c r="I90" s="71">
        <f t="shared" si="44"/>
        <v>1525.7043109374006</v>
      </c>
      <c r="J90" s="71">
        <f t="shared" si="45"/>
        <v>10369.145030022521</v>
      </c>
      <c r="K90" s="73">
        <f t="shared" si="41"/>
        <v>0.2</v>
      </c>
      <c r="L90" s="71">
        <f t="shared" si="46"/>
        <v>2073.8290060045042</v>
      </c>
      <c r="M90" s="71">
        <f t="shared" si="47"/>
        <v>12500</v>
      </c>
      <c r="N90" s="76"/>
      <c r="O90" s="76"/>
      <c r="P90" s="17"/>
    </row>
    <row r="91" spans="1:18" s="18" customFormat="1" ht="45">
      <c r="A91" s="69" t="s">
        <v>46</v>
      </c>
      <c r="B91" s="69" t="s">
        <v>67</v>
      </c>
      <c r="C91" s="70">
        <f>[89]КТ!J15</f>
        <v>1343.46</v>
      </c>
      <c r="D91" s="71">
        <f>[89]КТ!H15</f>
        <v>1338.337114857369</v>
      </c>
      <c r="E91" s="71">
        <f>[89]КТ!I15</f>
        <v>114.42782332030504</v>
      </c>
      <c r="F91" s="71">
        <f>[89]КТ!K15</f>
        <v>6047.215780907447</v>
      </c>
      <c r="G91" s="71">
        <f t="shared" si="43"/>
        <v>8843.4407190851198</v>
      </c>
      <c r="H91" s="72">
        <v>1.1399999999999999</v>
      </c>
      <c r="I91" s="71">
        <f t="shared" si="44"/>
        <v>1525.7043109374006</v>
      </c>
      <c r="J91" s="71">
        <f t="shared" si="45"/>
        <v>10369.145030022521</v>
      </c>
      <c r="K91" s="73">
        <f t="shared" si="41"/>
        <v>0.2</v>
      </c>
      <c r="L91" s="71">
        <f t="shared" si="46"/>
        <v>2073.8290060045042</v>
      </c>
      <c r="M91" s="71">
        <f t="shared" si="47"/>
        <v>12500</v>
      </c>
      <c r="N91" s="76"/>
      <c r="O91" s="76"/>
      <c r="P91" s="17"/>
    </row>
    <row r="92" spans="1:18" s="18" customFormat="1" ht="45">
      <c r="A92" s="69" t="s">
        <v>47</v>
      </c>
      <c r="B92" s="69" t="s">
        <v>68</v>
      </c>
      <c r="C92" s="70">
        <f>[89]КТ!J16</f>
        <v>1343.46</v>
      </c>
      <c r="D92" s="71">
        <f>[89]КТ!H16</f>
        <v>1338.337114857369</v>
      </c>
      <c r="E92" s="71">
        <f>[89]КТ!I16</f>
        <v>114.42782332030504</v>
      </c>
      <c r="F92" s="71">
        <f>[89]КТ!K16</f>
        <v>6047.215780907447</v>
      </c>
      <c r="G92" s="71">
        <f t="shared" si="43"/>
        <v>8843.4407190851198</v>
      </c>
      <c r="H92" s="72">
        <v>1.1399999999999999</v>
      </c>
      <c r="I92" s="71">
        <f t="shared" si="44"/>
        <v>1525.7043109374006</v>
      </c>
      <c r="J92" s="71">
        <f t="shared" si="45"/>
        <v>10369.145030022521</v>
      </c>
      <c r="K92" s="73">
        <f t="shared" si="41"/>
        <v>0.2</v>
      </c>
      <c r="L92" s="71">
        <f t="shared" si="46"/>
        <v>2073.8290060045042</v>
      </c>
      <c r="M92" s="71">
        <f t="shared" si="47"/>
        <v>12500</v>
      </c>
      <c r="N92" s="76"/>
      <c r="O92" s="76"/>
      <c r="P92" s="17"/>
    </row>
    <row r="93" spans="1:18" s="18" customFormat="1">
      <c r="A93" s="69" t="s">
        <v>48</v>
      </c>
      <c r="B93" s="69" t="s">
        <v>69</v>
      </c>
      <c r="C93" s="70">
        <f>[89]КТ!J17</f>
        <v>1343.46</v>
      </c>
      <c r="D93" s="71">
        <f>[89]КТ!H17</f>
        <v>1338.337114857369</v>
      </c>
      <c r="E93" s="71">
        <f>[89]КТ!I17</f>
        <v>114.42782332030504</v>
      </c>
      <c r="F93" s="71">
        <f>[89]КТ!K17</f>
        <v>6047.215780907447</v>
      </c>
      <c r="G93" s="71">
        <f t="shared" si="43"/>
        <v>8843.4407190851198</v>
      </c>
      <c r="H93" s="72">
        <v>1.1399999999999999</v>
      </c>
      <c r="I93" s="71">
        <f t="shared" si="44"/>
        <v>1525.7043109374006</v>
      </c>
      <c r="J93" s="71">
        <f t="shared" si="45"/>
        <v>10369.145030022521</v>
      </c>
      <c r="K93" s="73">
        <f t="shared" si="41"/>
        <v>0.2</v>
      </c>
      <c r="L93" s="71">
        <f t="shared" si="46"/>
        <v>2073.8290060045042</v>
      </c>
      <c r="M93" s="71">
        <f t="shared" si="47"/>
        <v>12500</v>
      </c>
      <c r="N93" s="76"/>
      <c r="O93" s="76"/>
      <c r="P93" s="17"/>
    </row>
    <row r="94" spans="1:18" s="18" customFormat="1" ht="30">
      <c r="A94" s="69" t="s">
        <v>49</v>
      </c>
      <c r="B94" s="69" t="s">
        <v>70</v>
      </c>
      <c r="C94" s="70">
        <f>[89]КТ!J18</f>
        <v>1343.46</v>
      </c>
      <c r="D94" s="71">
        <f>[89]КТ!H18</f>
        <v>1338.337114857369</v>
      </c>
      <c r="E94" s="71">
        <f>[89]КТ!I18</f>
        <v>114.42782332030504</v>
      </c>
      <c r="F94" s="71">
        <f>[89]КТ!K18</f>
        <v>6047.215780907447</v>
      </c>
      <c r="G94" s="71">
        <f t="shared" si="43"/>
        <v>8843.4407190851198</v>
      </c>
      <c r="H94" s="72">
        <v>1.1399999999999999</v>
      </c>
      <c r="I94" s="71">
        <f t="shared" si="44"/>
        <v>1525.7043109374006</v>
      </c>
      <c r="J94" s="71">
        <f t="shared" si="45"/>
        <v>10369.145030022521</v>
      </c>
      <c r="K94" s="73">
        <f t="shared" si="41"/>
        <v>0.2</v>
      </c>
      <c r="L94" s="71">
        <f t="shared" si="46"/>
        <v>2073.8290060045042</v>
      </c>
      <c r="M94" s="71">
        <f t="shared" si="47"/>
        <v>12500</v>
      </c>
      <c r="N94" s="76"/>
      <c r="O94" s="76"/>
      <c r="P94" s="17"/>
    </row>
    <row r="95" spans="1:18" s="18" customFormat="1" ht="30">
      <c r="A95" s="69" t="s">
        <v>50</v>
      </c>
      <c r="B95" s="69" t="s">
        <v>71</v>
      </c>
      <c r="C95" s="70">
        <f>[89]КТ!J19</f>
        <v>1343.46</v>
      </c>
      <c r="D95" s="71">
        <f>[89]КТ!H19</f>
        <v>1338.337114857369</v>
      </c>
      <c r="E95" s="71">
        <f>[89]КТ!I19</f>
        <v>114.42782332030504</v>
      </c>
      <c r="F95" s="71">
        <f>[89]КТ!K19</f>
        <v>6047.215780907447</v>
      </c>
      <c r="G95" s="71">
        <f t="shared" si="43"/>
        <v>8843.4407190851198</v>
      </c>
      <c r="H95" s="72">
        <v>1.1399999999999999</v>
      </c>
      <c r="I95" s="71">
        <f t="shared" si="44"/>
        <v>1525.7043109374006</v>
      </c>
      <c r="J95" s="71">
        <f t="shared" si="45"/>
        <v>10369.145030022521</v>
      </c>
      <c r="K95" s="73">
        <f t="shared" si="41"/>
        <v>0.2</v>
      </c>
      <c r="L95" s="71">
        <f t="shared" si="46"/>
        <v>2073.8290060045042</v>
      </c>
      <c r="M95" s="71">
        <f t="shared" si="47"/>
        <v>12500</v>
      </c>
      <c r="N95" s="76"/>
      <c r="O95" s="76"/>
      <c r="P95" s="17"/>
    </row>
    <row r="96" spans="1:18" s="18" customFormat="1" ht="30">
      <c r="A96" s="69" t="s">
        <v>51</v>
      </c>
      <c r="B96" s="69" t="s">
        <v>72</v>
      </c>
      <c r="C96" s="70">
        <f>[89]КТ!J20</f>
        <v>1343.46</v>
      </c>
      <c r="D96" s="71">
        <f>[89]КТ!H20</f>
        <v>1338.337114857369</v>
      </c>
      <c r="E96" s="71">
        <f>[89]КТ!I20</f>
        <v>114.42782332030504</v>
      </c>
      <c r="F96" s="71">
        <f>[89]КТ!K20</f>
        <v>6047.215780907447</v>
      </c>
      <c r="G96" s="71">
        <f t="shared" si="43"/>
        <v>8843.4407190851198</v>
      </c>
      <c r="H96" s="72">
        <v>1.1399999999999999</v>
      </c>
      <c r="I96" s="71">
        <f t="shared" si="44"/>
        <v>1525.7043109374006</v>
      </c>
      <c r="J96" s="71">
        <f t="shared" si="45"/>
        <v>10369.145030022521</v>
      </c>
      <c r="K96" s="73">
        <f t="shared" si="41"/>
        <v>0.2</v>
      </c>
      <c r="L96" s="71">
        <f t="shared" si="46"/>
        <v>2073.8290060045042</v>
      </c>
      <c r="M96" s="71">
        <f t="shared" si="47"/>
        <v>12500</v>
      </c>
      <c r="N96" s="76"/>
      <c r="O96" s="76"/>
      <c r="P96" s="17"/>
    </row>
    <row r="97" spans="1:17" s="18" customFormat="1" ht="30">
      <c r="A97" s="69" t="s">
        <v>52</v>
      </c>
      <c r="B97" s="69" t="s">
        <v>73</v>
      </c>
      <c r="C97" s="70">
        <f>[89]КТ!J21</f>
        <v>1343.46</v>
      </c>
      <c r="D97" s="71">
        <f>[89]КТ!H21</f>
        <v>1338.337114857369</v>
      </c>
      <c r="E97" s="71">
        <f>[89]КТ!I21</f>
        <v>114.42782332030504</v>
      </c>
      <c r="F97" s="71">
        <f>[89]КТ!K21</f>
        <v>6047.215780907447</v>
      </c>
      <c r="G97" s="71">
        <f t="shared" si="43"/>
        <v>8843.4407190851198</v>
      </c>
      <c r="H97" s="72">
        <v>1.1399999999999999</v>
      </c>
      <c r="I97" s="71">
        <f t="shared" si="44"/>
        <v>1525.7043109374006</v>
      </c>
      <c r="J97" s="71">
        <f t="shared" si="45"/>
        <v>10369.145030022521</v>
      </c>
      <c r="K97" s="73">
        <f t="shared" si="41"/>
        <v>0.2</v>
      </c>
      <c r="L97" s="71">
        <f t="shared" si="46"/>
        <v>2073.8290060045042</v>
      </c>
      <c r="M97" s="71">
        <f t="shared" si="47"/>
        <v>12500</v>
      </c>
      <c r="N97" s="76"/>
      <c r="O97" s="76"/>
      <c r="P97" s="17"/>
    </row>
    <row r="98" spans="1:17" s="18" customFormat="1">
      <c r="A98" s="69" t="s">
        <v>53</v>
      </c>
      <c r="B98" s="69" t="s">
        <v>74</v>
      </c>
      <c r="C98" s="70">
        <f>[89]КТ!J22</f>
        <v>1343.46</v>
      </c>
      <c r="D98" s="71">
        <f>[89]КТ!H22</f>
        <v>1338.337114857369</v>
      </c>
      <c r="E98" s="71">
        <f>[89]КТ!I22</f>
        <v>114.42782332030504</v>
      </c>
      <c r="F98" s="71">
        <f>[89]КТ!K22</f>
        <v>6047.215780907447</v>
      </c>
      <c r="G98" s="71">
        <f t="shared" si="43"/>
        <v>8843.4407190851198</v>
      </c>
      <c r="H98" s="72">
        <v>1.1399999999999999</v>
      </c>
      <c r="I98" s="71">
        <f t="shared" si="44"/>
        <v>1525.7043109374006</v>
      </c>
      <c r="J98" s="71">
        <f t="shared" si="45"/>
        <v>10369.145030022521</v>
      </c>
      <c r="K98" s="73">
        <f t="shared" si="41"/>
        <v>0.2</v>
      </c>
      <c r="L98" s="71">
        <f t="shared" si="46"/>
        <v>2073.8290060045042</v>
      </c>
      <c r="M98" s="71">
        <f t="shared" si="47"/>
        <v>12500</v>
      </c>
      <c r="N98" s="76"/>
      <c r="O98" s="76"/>
      <c r="P98" s="17"/>
    </row>
    <row r="99" spans="1:17" s="18" customFormat="1" ht="30">
      <c r="A99" s="69" t="s">
        <v>54</v>
      </c>
      <c r="B99" s="69" t="s">
        <v>75</v>
      </c>
      <c r="C99" s="70">
        <f>[89]КТ!J23</f>
        <v>11461.470000000003</v>
      </c>
      <c r="D99" s="71">
        <f>[89]КТ!H23</f>
        <v>2769.2094026846262</v>
      </c>
      <c r="E99" s="71">
        <f>[89]КТ!I23</f>
        <v>236.76740392953553</v>
      </c>
      <c r="F99" s="71">
        <f>[89]КТ!K23</f>
        <v>13543.208661076213</v>
      </c>
      <c r="G99" s="71">
        <f t="shared" si="43"/>
        <v>28010.655467690376</v>
      </c>
      <c r="H99" s="72">
        <v>1.1399999999999999</v>
      </c>
      <c r="I99" s="71">
        <f t="shared" si="44"/>
        <v>3156.8987190604735</v>
      </c>
      <c r="J99" s="71">
        <f t="shared" si="45"/>
        <v>31167.554186750851</v>
      </c>
      <c r="K99" s="73">
        <f t="shared" si="41"/>
        <v>0.2</v>
      </c>
      <c r="L99" s="71">
        <f t="shared" si="46"/>
        <v>6233.5108373501707</v>
      </c>
      <c r="M99" s="71">
        <f t="shared" si="47"/>
        <v>37500</v>
      </c>
      <c r="N99" s="76"/>
      <c r="O99" s="76"/>
      <c r="P99" s="17"/>
    </row>
    <row r="100" spans="1:17" s="18" customFormat="1">
      <c r="A100" s="69" t="s">
        <v>55</v>
      </c>
      <c r="B100" s="69" t="s">
        <v>76</v>
      </c>
      <c r="C100" s="70">
        <f>[89]КТ!J24</f>
        <v>1343.46</v>
      </c>
      <c r="D100" s="71">
        <f>[89]КТ!H24</f>
        <v>1338.337114857369</v>
      </c>
      <c r="E100" s="71">
        <f>[89]КТ!I24</f>
        <v>114.42782332030504</v>
      </c>
      <c r="F100" s="71">
        <f>[89]КТ!K24</f>
        <v>6047.215780907447</v>
      </c>
      <c r="G100" s="71">
        <f t="shared" si="43"/>
        <v>8843.4407190851198</v>
      </c>
      <c r="H100" s="72">
        <v>1.1399999999999999</v>
      </c>
      <c r="I100" s="71">
        <f t="shared" si="44"/>
        <v>1525.7043109374006</v>
      </c>
      <c r="J100" s="71">
        <f t="shared" si="45"/>
        <v>10369.145030022521</v>
      </c>
      <c r="K100" s="73">
        <f t="shared" si="41"/>
        <v>0.2</v>
      </c>
      <c r="L100" s="71">
        <f t="shared" si="46"/>
        <v>2073.8290060045042</v>
      </c>
      <c r="M100" s="71">
        <f t="shared" si="47"/>
        <v>12500</v>
      </c>
      <c r="N100" s="76"/>
      <c r="O100" s="76"/>
      <c r="P100" s="17"/>
    </row>
    <row r="101" spans="1:17" s="18" customFormat="1" ht="30">
      <c r="A101" s="69" t="s">
        <v>56</v>
      </c>
      <c r="B101" s="69" t="s">
        <v>77</v>
      </c>
      <c r="C101" s="70">
        <f>[89]КТ!J25</f>
        <v>1343.46</v>
      </c>
      <c r="D101" s="71">
        <f>[89]КТ!H25</f>
        <v>1338.337114857369</v>
      </c>
      <c r="E101" s="71">
        <f>[89]КТ!I25</f>
        <v>114.42782332030504</v>
      </c>
      <c r="F101" s="71">
        <f>[89]КТ!K25</f>
        <v>6047.215780907447</v>
      </c>
      <c r="G101" s="71">
        <f t="shared" si="43"/>
        <v>8843.4407190851198</v>
      </c>
      <c r="H101" s="72">
        <v>1.1399999999999999</v>
      </c>
      <c r="I101" s="71">
        <f t="shared" si="44"/>
        <v>1525.7043109374006</v>
      </c>
      <c r="J101" s="71">
        <f t="shared" si="45"/>
        <v>10369.145030022521</v>
      </c>
      <c r="K101" s="73">
        <f t="shared" si="41"/>
        <v>0.2</v>
      </c>
      <c r="L101" s="71">
        <f t="shared" si="46"/>
        <v>2073.8290060045042</v>
      </c>
      <c r="M101" s="71">
        <f t="shared" si="47"/>
        <v>12500</v>
      </c>
      <c r="N101" s="76"/>
      <c r="O101" s="76"/>
      <c r="P101" s="17"/>
    </row>
    <row r="102" spans="1:17" s="18" customFormat="1">
      <c r="A102" s="69" t="s">
        <v>57</v>
      </c>
      <c r="B102" s="69" t="s">
        <v>78</v>
      </c>
      <c r="C102" s="70">
        <f>[89]КТ!J26</f>
        <v>1343.46</v>
      </c>
      <c r="D102" s="71">
        <f>[89]КТ!H26</f>
        <v>1338.337114857369</v>
      </c>
      <c r="E102" s="71">
        <f>[89]КТ!I26</f>
        <v>114.42782332030504</v>
      </c>
      <c r="F102" s="71">
        <f>[89]КТ!K26</f>
        <v>6047.215780907447</v>
      </c>
      <c r="G102" s="71">
        <f t="shared" si="43"/>
        <v>8843.4407190851198</v>
      </c>
      <c r="H102" s="72">
        <v>1.1399999999999999</v>
      </c>
      <c r="I102" s="71">
        <f t="shared" si="44"/>
        <v>1525.7043109374006</v>
      </c>
      <c r="J102" s="71">
        <f t="shared" si="45"/>
        <v>10369.145030022521</v>
      </c>
      <c r="K102" s="73">
        <f t="shared" si="41"/>
        <v>0.2</v>
      </c>
      <c r="L102" s="71">
        <f t="shared" si="46"/>
        <v>2073.8290060045042</v>
      </c>
      <c r="M102" s="71">
        <f t="shared" si="47"/>
        <v>12500</v>
      </c>
      <c r="N102" s="76"/>
      <c r="O102" s="76"/>
      <c r="P102" s="17"/>
    </row>
    <row r="103" spans="1:17" s="18" customFormat="1" ht="30">
      <c r="A103" s="69" t="s">
        <v>58</v>
      </c>
      <c r="B103" s="69" t="s">
        <v>79</v>
      </c>
      <c r="C103" s="70">
        <f>[89]КТ!J27</f>
        <v>1343.46</v>
      </c>
      <c r="D103" s="71">
        <f>[89]КТ!H27</f>
        <v>1338.337114857369</v>
      </c>
      <c r="E103" s="71">
        <f>[89]КТ!I27</f>
        <v>114.42782332030504</v>
      </c>
      <c r="F103" s="71">
        <f>[89]КТ!K27</f>
        <v>6047.215780907447</v>
      </c>
      <c r="G103" s="71">
        <f t="shared" si="43"/>
        <v>8843.4407190851198</v>
      </c>
      <c r="H103" s="72">
        <v>1.1399999999999999</v>
      </c>
      <c r="I103" s="71">
        <f t="shared" si="44"/>
        <v>1525.7043109374006</v>
      </c>
      <c r="J103" s="71">
        <f t="shared" si="45"/>
        <v>10369.145030022521</v>
      </c>
      <c r="K103" s="73">
        <f t="shared" si="41"/>
        <v>0.2</v>
      </c>
      <c r="L103" s="71">
        <f t="shared" si="46"/>
        <v>2073.8290060045042</v>
      </c>
      <c r="M103" s="71">
        <f t="shared" si="47"/>
        <v>12500</v>
      </c>
      <c r="N103" s="76">
        <v>29705.58</v>
      </c>
      <c r="O103" s="76">
        <v>37000</v>
      </c>
      <c r="P103" s="17">
        <f>(N103-C103)</f>
        <v>28362.120000000003</v>
      </c>
      <c r="Q103" s="18">
        <f>N103*6%</f>
        <v>1782.3348000000001</v>
      </c>
    </row>
    <row r="104" spans="1:17" s="18" customFormat="1">
      <c r="A104" s="69"/>
      <c r="B104" s="68" t="str">
        <f>[84]хронометраж!A71</f>
        <v>Гинекологические услуги</v>
      </c>
      <c r="C104" s="70"/>
      <c r="D104" s="71"/>
      <c r="E104" s="71"/>
      <c r="F104" s="71"/>
      <c r="G104" s="71"/>
      <c r="H104" s="72"/>
      <c r="I104" s="71"/>
      <c r="J104" s="71"/>
      <c r="K104" s="73"/>
      <c r="L104" s="71"/>
      <c r="M104" s="71"/>
      <c r="N104" s="77"/>
      <c r="O104" s="77"/>
    </row>
    <row r="105" spans="1:17" s="18" customFormat="1">
      <c r="A105" s="69" t="str">
        <f>[84]хронометраж!A72</f>
        <v>GIN 01</v>
      </c>
      <c r="B105" s="69" t="str">
        <f>[84]хронометраж!B72</f>
        <v>Биопсия шейки матки</v>
      </c>
      <c r="C105" s="70">
        <f>'[90]калькуляция '!J7</f>
        <v>2000.8</v>
      </c>
      <c r="D105" s="71">
        <f>'[90]калькуляция '!H7</f>
        <v>1222.7680234494583</v>
      </c>
      <c r="E105" s="71">
        <f>'[90]калькуляция '!I7</f>
        <v>104.5466660049287</v>
      </c>
      <c r="F105" s="71">
        <f>'[90]калькуляция '!K7</f>
        <v>241.41736285434393</v>
      </c>
      <c r="G105" s="71">
        <f t="shared" ref="G105" si="48">SUM(C105:F105)</f>
        <v>3569.5320523087312</v>
      </c>
      <c r="H105" s="72">
        <v>1.1399999999999999</v>
      </c>
      <c r="I105" s="71">
        <f t="shared" ref="I105" si="49">D105*H105</f>
        <v>1393.9555467323823</v>
      </c>
      <c r="J105" s="71">
        <f t="shared" ref="J105:J117" si="50">G105+I105</f>
        <v>4963.4875990411138</v>
      </c>
      <c r="K105" s="73">
        <f t="shared" si="41"/>
        <v>0.2</v>
      </c>
      <c r="L105" s="71">
        <f t="shared" ref="L105:L117" si="51">J105*K105</f>
        <v>992.69751980822275</v>
      </c>
      <c r="M105" s="71">
        <f t="shared" ref="M105:M115" si="52">ROUNDUP((J105+L105)/100,0)*100</f>
        <v>6000</v>
      </c>
      <c r="N105" s="78">
        <v>6000</v>
      </c>
      <c r="O105" s="78">
        <f>N105-M105</f>
        <v>0</v>
      </c>
      <c r="P105" s="74">
        <f>(D105+E105)/N105</f>
        <v>0.22121911490906451</v>
      </c>
    </row>
    <row r="106" spans="1:17" s="18" customFormat="1">
      <c r="A106" s="69" t="str">
        <f>[84]хронометраж!A73</f>
        <v>GIN 02</v>
      </c>
      <c r="B106" s="69" t="str">
        <f>[84]хронометраж!B73</f>
        <v>Кольпоскопия</v>
      </c>
      <c r="C106" s="70">
        <f>'[90]калькуляция '!J8</f>
        <v>1516.9</v>
      </c>
      <c r="D106" s="71">
        <f>'[90]калькуляция '!H8</f>
        <v>1091.8145134635402</v>
      </c>
      <c r="E106" s="71">
        <f>'[90]калькуляция '!I8</f>
        <v>93.350140901132676</v>
      </c>
      <c r="F106" s="71">
        <f>'[90]калькуляция '!K8</f>
        <v>219.95804171173558</v>
      </c>
      <c r="G106" s="71">
        <f t="shared" ref="G106:G117" si="53">SUM(C106:F106)</f>
        <v>2922.0226960764085</v>
      </c>
      <c r="H106" s="72">
        <v>1.1399999999999999</v>
      </c>
      <c r="I106" s="71">
        <f t="shared" ref="I106:I117" si="54">D106*H106</f>
        <v>1244.6685453484356</v>
      </c>
      <c r="J106" s="71">
        <f t="shared" si="50"/>
        <v>4166.6912414248436</v>
      </c>
      <c r="K106" s="73">
        <f t="shared" si="41"/>
        <v>0.2</v>
      </c>
      <c r="L106" s="71">
        <f t="shared" si="51"/>
        <v>833.33824828496881</v>
      </c>
      <c r="M106" s="71">
        <f>ROUNDUP((J106+L106)/100,0)*100-100</f>
        <v>5000</v>
      </c>
      <c r="N106" s="78">
        <v>5000</v>
      </c>
      <c r="O106" s="78">
        <f t="shared" ref="O106:O117" si="55">N106-M106</f>
        <v>0</v>
      </c>
      <c r="P106" s="74">
        <f t="shared" ref="P106:P117" si="56">(D106+E106)/N106</f>
        <v>0.23703293087293456</v>
      </c>
    </row>
    <row r="107" spans="1:17" s="18" customFormat="1">
      <c r="A107" s="69" t="str">
        <f>[84]хронометраж!A74</f>
        <v>GIN 03</v>
      </c>
      <c r="B107" s="69" t="str">
        <f>[84]хронометраж!B74</f>
        <v>Массаж гинекологический</v>
      </c>
      <c r="C107" s="70">
        <f>'[90]калькуляция '!J9</f>
        <v>793.83</v>
      </c>
      <c r="D107" s="71">
        <f>'[90]калькуляция '!H9</f>
        <v>559.12000460111426</v>
      </c>
      <c r="E107" s="71">
        <f>'[90]калькуляция '!I9</f>
        <v>47.80476039339527</v>
      </c>
      <c r="F107" s="71">
        <f>'[90]калькуляция '!K9</f>
        <v>85.837284570433397</v>
      </c>
      <c r="G107" s="71">
        <f t="shared" si="53"/>
        <v>1486.5920495649432</v>
      </c>
      <c r="H107" s="72">
        <v>1.1399999999999999</v>
      </c>
      <c r="I107" s="71">
        <f t="shared" si="54"/>
        <v>637.39680524527023</v>
      </c>
      <c r="J107" s="71">
        <f t="shared" si="50"/>
        <v>2123.9888548102135</v>
      </c>
      <c r="K107" s="73">
        <f t="shared" si="41"/>
        <v>0.2</v>
      </c>
      <c r="L107" s="71">
        <f t="shared" si="51"/>
        <v>424.7977709620427</v>
      </c>
      <c r="M107" s="71">
        <f>ROUNDUP((J107+L107)/100,0)*100-100</f>
        <v>2500</v>
      </c>
      <c r="N107" s="78">
        <v>2500</v>
      </c>
      <c r="O107" s="78">
        <f t="shared" si="55"/>
        <v>0</v>
      </c>
      <c r="P107" s="74">
        <f t="shared" si="56"/>
        <v>0.24276990599780385</v>
      </c>
    </row>
    <row r="108" spans="1:17" s="18" customFormat="1">
      <c r="A108" s="69" t="str">
        <f>[84]хронометраж!A75</f>
        <v>GIN 04</v>
      </c>
      <c r="B108" s="69" t="str">
        <f>[84]хронометраж!B75</f>
        <v>Введение ВМС (без стоимости спирали)</v>
      </c>
      <c r="C108" s="70">
        <f>'[90]калькуляция '!J10</f>
        <v>1483.8000000000002</v>
      </c>
      <c r="D108" s="71">
        <f>'[90]калькуляция '!H10</f>
        <v>940.05158027000539</v>
      </c>
      <c r="E108" s="71">
        <f>'[90]калькуляция '!I10</f>
        <v>80.37441011308546</v>
      </c>
      <c r="F108" s="71">
        <f>'[90]калькуляция '!K10</f>
        <v>171.67456914086679</v>
      </c>
      <c r="G108" s="71">
        <f t="shared" si="53"/>
        <v>2675.9005595239582</v>
      </c>
      <c r="H108" s="72">
        <v>1.1399999999999999</v>
      </c>
      <c r="I108" s="71">
        <f t="shared" si="54"/>
        <v>1071.6588015078059</v>
      </c>
      <c r="J108" s="71">
        <f t="shared" si="50"/>
        <v>3747.5593610317642</v>
      </c>
      <c r="K108" s="73">
        <f t="shared" si="41"/>
        <v>0.2</v>
      </c>
      <c r="L108" s="71">
        <f t="shared" si="51"/>
        <v>749.5118722063529</v>
      </c>
      <c r="M108" s="71">
        <f t="shared" si="52"/>
        <v>4500</v>
      </c>
      <c r="N108" s="78">
        <v>4500</v>
      </c>
      <c r="O108" s="78">
        <f t="shared" si="55"/>
        <v>0</v>
      </c>
      <c r="P108" s="74">
        <f t="shared" si="56"/>
        <v>0.22676133119624239</v>
      </c>
    </row>
    <row r="109" spans="1:17" s="18" customFormat="1">
      <c r="A109" s="69" t="str">
        <f>[84]хронометраж!A76</f>
        <v>GIN 05</v>
      </c>
      <c r="B109" s="69" t="str">
        <f>[84]хронометраж!B76</f>
        <v>Введение ВМС (со стоимостью спирали)</v>
      </c>
      <c r="C109" s="70">
        <f>'[90]калькуляция '!J11</f>
        <v>3983.8</v>
      </c>
      <c r="D109" s="71">
        <f>'[90]калькуляция '!H11</f>
        <v>604.50989658666504</v>
      </c>
      <c r="E109" s="71">
        <f>'[90]калькуляция '!I11</f>
        <v>51.685596158159868</v>
      </c>
      <c r="F109" s="71">
        <f>'[90]калькуляция '!K11</f>
        <v>107.29660571304174</v>
      </c>
      <c r="G109" s="71">
        <f t="shared" si="53"/>
        <v>4747.2920984578659</v>
      </c>
      <c r="H109" s="72">
        <v>1.1399999999999999</v>
      </c>
      <c r="I109" s="71">
        <f t="shared" si="54"/>
        <v>689.14128210879812</v>
      </c>
      <c r="J109" s="71">
        <f t="shared" si="50"/>
        <v>5436.4333805666638</v>
      </c>
      <c r="K109" s="73">
        <f t="shared" si="41"/>
        <v>0.2</v>
      </c>
      <c r="L109" s="71">
        <f t="shared" si="51"/>
        <v>1087.2866761133328</v>
      </c>
      <c r="M109" s="71">
        <f>ROUNDUP((J109+L109)/100,0)*100-100</f>
        <v>6500</v>
      </c>
      <c r="N109" s="78">
        <v>6500</v>
      </c>
      <c r="O109" s="78">
        <f t="shared" si="55"/>
        <v>0</v>
      </c>
      <c r="P109" s="74">
        <f t="shared" si="56"/>
        <v>0.10095315272997307</v>
      </c>
    </row>
    <row r="110" spans="1:17" s="18" customFormat="1">
      <c r="A110" s="69" t="str">
        <f>[84]хронометраж!A77</f>
        <v>GIN 06</v>
      </c>
      <c r="B110" s="69" t="str">
        <f>[84]хронометраж!B77</f>
        <v>Удаление ВМС</v>
      </c>
      <c r="C110" s="70">
        <f>'[90]калькуляция '!J12</f>
        <v>1483.8000000000002</v>
      </c>
      <c r="D110" s="71">
        <f>'[90]калькуляция '!H12</f>
        <v>1103.7434677524031</v>
      </c>
      <c r="E110" s="71">
        <f>'[90]калькуляция '!I12</f>
        <v>94.37006649283046</v>
      </c>
      <c r="F110" s="71">
        <f>'[90]калькуляция '!K12</f>
        <v>198.49872056912724</v>
      </c>
      <c r="G110" s="71">
        <f t="shared" si="53"/>
        <v>2880.4122548143614</v>
      </c>
      <c r="H110" s="72">
        <v>1.1399999999999999</v>
      </c>
      <c r="I110" s="71">
        <f t="shared" si="54"/>
        <v>1258.2675532377395</v>
      </c>
      <c r="J110" s="71">
        <f t="shared" si="50"/>
        <v>4138.6798080521012</v>
      </c>
      <c r="K110" s="73">
        <f t="shared" si="41"/>
        <v>0.2</v>
      </c>
      <c r="L110" s="71">
        <f t="shared" si="51"/>
        <v>827.7359616104203</v>
      </c>
      <c r="M110" s="71">
        <f t="shared" si="52"/>
        <v>5000</v>
      </c>
      <c r="N110" s="78">
        <v>5000</v>
      </c>
      <c r="O110" s="78">
        <f t="shared" si="55"/>
        <v>0</v>
      </c>
      <c r="P110" s="74">
        <f t="shared" si="56"/>
        <v>0.23962270684904671</v>
      </c>
    </row>
    <row r="111" spans="1:17" s="18" customFormat="1">
      <c r="A111" s="69" t="str">
        <f>[84]хронометраж!A78</f>
        <v>GIN 07</v>
      </c>
      <c r="B111" s="69" t="str">
        <f>[84]хронометраж!B78</f>
        <v>Вакуум-аспирация</v>
      </c>
      <c r="C111" s="70">
        <f>'[90]калькуляция '!J13</f>
        <v>1483.8000000000002</v>
      </c>
      <c r="D111" s="71">
        <f>'[90]калькуляция '!H13</f>
        <v>2826.4676225678072</v>
      </c>
      <c r="E111" s="71">
        <f>'[90]калькуляция '!I13</f>
        <v>241.66298172954751</v>
      </c>
      <c r="F111" s="71">
        <f>'[90]калькуляция '!K13</f>
        <v>568.67201027912131</v>
      </c>
      <c r="G111" s="71">
        <f t="shared" si="53"/>
        <v>5120.6026145764772</v>
      </c>
      <c r="H111" s="72">
        <v>1.1399999999999999</v>
      </c>
      <c r="I111" s="71">
        <f t="shared" si="54"/>
        <v>3222.1730897273001</v>
      </c>
      <c r="J111" s="71">
        <f t="shared" si="50"/>
        <v>8342.7757043037782</v>
      </c>
      <c r="K111" s="73">
        <f t="shared" si="41"/>
        <v>0.2</v>
      </c>
      <c r="L111" s="71">
        <f t="shared" si="51"/>
        <v>1668.5551408607557</v>
      </c>
      <c r="M111" s="71">
        <f>ROUNDUP((J111+L111)/100,0)*100-100</f>
        <v>10000</v>
      </c>
      <c r="N111" s="78">
        <v>10000</v>
      </c>
      <c r="O111" s="78">
        <f t="shared" si="55"/>
        <v>0</v>
      </c>
      <c r="P111" s="74">
        <f t="shared" si="56"/>
        <v>0.3068130604297355</v>
      </c>
    </row>
    <row r="112" spans="1:17" s="18" customFormat="1">
      <c r="A112" s="69" t="str">
        <f>[84]хронометраж!A79</f>
        <v>GIN 08</v>
      </c>
      <c r="B112" s="69" t="str">
        <f>[84]хронометраж!B79</f>
        <v>Прижигание эрозии (диатермокоагуляция)</v>
      </c>
      <c r="C112" s="70">
        <f>'[90]калькуляция '!J14</f>
        <v>1627.4</v>
      </c>
      <c r="D112" s="71">
        <f>'[90]калькуляция '!H14</f>
        <v>2760.9908675748484</v>
      </c>
      <c r="E112" s="71">
        <f>'[90]калькуляция '!I14</f>
        <v>236.06471917764955</v>
      </c>
      <c r="F112" s="71">
        <f>'[90]калькуляция '!K14</f>
        <v>557.94234970781713</v>
      </c>
      <c r="G112" s="71">
        <f t="shared" si="53"/>
        <v>5182.3979364603147</v>
      </c>
      <c r="H112" s="72">
        <v>1.1399999999999999</v>
      </c>
      <c r="I112" s="71">
        <f t="shared" si="54"/>
        <v>3147.5295890353268</v>
      </c>
      <c r="J112" s="71">
        <f t="shared" si="50"/>
        <v>8329.927525495641</v>
      </c>
      <c r="K112" s="73">
        <f t="shared" si="41"/>
        <v>0.2</v>
      </c>
      <c r="L112" s="71">
        <f t="shared" si="51"/>
        <v>1665.9855050991282</v>
      </c>
      <c r="M112" s="71">
        <f t="shared" si="52"/>
        <v>10000</v>
      </c>
      <c r="N112" s="78">
        <v>10000</v>
      </c>
      <c r="O112" s="78">
        <f t="shared" si="55"/>
        <v>0</v>
      </c>
      <c r="P112" s="74">
        <f t="shared" si="56"/>
        <v>0.29970555867524984</v>
      </c>
    </row>
    <row r="113" spans="1:16" s="18" customFormat="1">
      <c r="A113" s="69" t="str">
        <f>[84]хронометраж!A80</f>
        <v>GIN 09</v>
      </c>
      <c r="B113" s="69" t="str">
        <f>[84]хронометраж!B80</f>
        <v>Диатермоконизация</v>
      </c>
      <c r="C113" s="70">
        <f>'[90]калькуляция '!J15</f>
        <v>2058.7200000000003</v>
      </c>
      <c r="D113" s="71">
        <f>'[90]калькуляция '!H15</f>
        <v>4308.5750788281393</v>
      </c>
      <c r="E113" s="71">
        <f>'[90]калькуляция '!I15</f>
        <v>368.38316923980591</v>
      </c>
      <c r="F113" s="71">
        <f>'[90]калькуляция '!K15</f>
        <v>858.37284570433394</v>
      </c>
      <c r="G113" s="71">
        <f t="shared" si="53"/>
        <v>7594.0510937722793</v>
      </c>
      <c r="H113" s="72">
        <v>1.1399999999999999</v>
      </c>
      <c r="I113" s="71">
        <f t="shared" si="54"/>
        <v>4911.775589864078</v>
      </c>
      <c r="J113" s="71">
        <f t="shared" si="50"/>
        <v>12505.826683636358</v>
      </c>
      <c r="K113" s="73">
        <f t="shared" si="41"/>
        <v>0.2</v>
      </c>
      <c r="L113" s="71">
        <f t="shared" si="51"/>
        <v>2501.165336727272</v>
      </c>
      <c r="M113" s="71">
        <f t="shared" ref="M113:M114" si="57">ROUNDUP((J113+L113)/100,0)*100-100</f>
        <v>15000</v>
      </c>
      <c r="N113" s="78">
        <v>15000</v>
      </c>
      <c r="O113" s="78">
        <f t="shared" si="55"/>
        <v>0</v>
      </c>
      <c r="P113" s="74">
        <f t="shared" si="56"/>
        <v>0.31179721653786302</v>
      </c>
    </row>
    <row r="114" spans="1:16" s="18" customFormat="1">
      <c r="A114" s="69" t="str">
        <f>[84]хронометраж!A81</f>
        <v>GIN 10</v>
      </c>
      <c r="B114" s="69" t="str">
        <f>[84]хронометраж!B81</f>
        <v>Диатермоэксцизия</v>
      </c>
      <c r="C114" s="70">
        <f>'[90]калькуляция '!J16</f>
        <v>2058.7200000000003</v>
      </c>
      <c r="D114" s="71">
        <f>'[90]калькуляция '!H16</f>
        <v>3272.8759532296576</v>
      </c>
      <c r="E114" s="71">
        <f>'[90]калькуляция '!I16</f>
        <v>279.83089400113573</v>
      </c>
      <c r="F114" s="71">
        <f>'[90]калькуляция '!K16</f>
        <v>665.23895542085882</v>
      </c>
      <c r="G114" s="71">
        <f t="shared" si="53"/>
        <v>6276.6658026516525</v>
      </c>
      <c r="H114" s="72">
        <v>1.1399999999999999</v>
      </c>
      <c r="I114" s="71">
        <f t="shared" si="54"/>
        <v>3731.0785866818092</v>
      </c>
      <c r="J114" s="71">
        <f t="shared" si="50"/>
        <v>10007.744389333462</v>
      </c>
      <c r="K114" s="73">
        <f t="shared" si="41"/>
        <v>0.2</v>
      </c>
      <c r="L114" s="71">
        <f t="shared" si="51"/>
        <v>2001.5488778666925</v>
      </c>
      <c r="M114" s="71">
        <f t="shared" si="57"/>
        <v>12000</v>
      </c>
      <c r="N114" s="78">
        <v>12000</v>
      </c>
      <c r="O114" s="78">
        <f t="shared" si="55"/>
        <v>0</v>
      </c>
      <c r="P114" s="74">
        <f t="shared" si="56"/>
        <v>0.29605890393589945</v>
      </c>
    </row>
    <row r="115" spans="1:16" s="18" customFormat="1">
      <c r="A115" s="69" t="str">
        <f>[84]хронометраж!A82</f>
        <v>GIN 11</v>
      </c>
      <c r="B115" s="69" t="str">
        <f>[84]хронометраж!B82</f>
        <v>Забор мазка (гинекологический)</v>
      </c>
      <c r="C115" s="70">
        <f>'[90]калькуляция '!J17</f>
        <v>0</v>
      </c>
      <c r="D115" s="71">
        <f>'[90]калькуляция '!H17</f>
        <v>266.18331864629891</v>
      </c>
      <c r="E115" s="71">
        <f>'[90]калькуляция '!I17</f>
        <v>22.758673744258555</v>
      </c>
      <c r="F115" s="71">
        <f>'[90]калькуляция '!K17</f>
        <v>56.867201027912124</v>
      </c>
      <c r="G115" s="71">
        <f t="shared" si="53"/>
        <v>345.80919341846959</v>
      </c>
      <c r="H115" s="72">
        <v>1.1399999999999999</v>
      </c>
      <c r="I115" s="71">
        <f t="shared" si="54"/>
        <v>303.44898325678076</v>
      </c>
      <c r="J115" s="71">
        <f t="shared" si="50"/>
        <v>649.2581766752503</v>
      </c>
      <c r="K115" s="73">
        <f t="shared" si="41"/>
        <v>0.2</v>
      </c>
      <c r="L115" s="71">
        <f t="shared" si="51"/>
        <v>129.85163533505008</v>
      </c>
      <c r="M115" s="71">
        <f t="shared" si="52"/>
        <v>800</v>
      </c>
      <c r="N115" s="78">
        <v>800</v>
      </c>
      <c r="O115" s="78">
        <f t="shared" si="55"/>
        <v>0</v>
      </c>
      <c r="P115" s="74">
        <f t="shared" si="56"/>
        <v>0.36117749048819681</v>
      </c>
    </row>
    <row r="116" spans="1:16" s="18" customFormat="1">
      <c r="A116" s="69" t="str">
        <f>[84]хронометраж!A83</f>
        <v>GIN 12</v>
      </c>
      <c r="B116" s="69" t="str">
        <f>[84]хронометраж!B83</f>
        <v>Ванночки гинекологические</v>
      </c>
      <c r="C116" s="70">
        <f>'[90]калькуляция '!J18</f>
        <v>0</v>
      </c>
      <c r="D116" s="71">
        <f>'[90]калькуляция '!H18</f>
        <v>347.36389534990514</v>
      </c>
      <c r="E116" s="71">
        <f>'[90]калькуляция '!I18</f>
        <v>29.69961305241689</v>
      </c>
      <c r="F116" s="71">
        <f>'[90]калькуляция '!K18</f>
        <v>80.472454284781307</v>
      </c>
      <c r="G116" s="71">
        <f t="shared" si="53"/>
        <v>457.53596268710334</v>
      </c>
      <c r="H116" s="72">
        <v>1.1399999999999999</v>
      </c>
      <c r="I116" s="71">
        <f t="shared" si="54"/>
        <v>395.99484069889184</v>
      </c>
      <c r="J116" s="71">
        <f t="shared" si="50"/>
        <v>853.53080338599511</v>
      </c>
      <c r="K116" s="73">
        <f t="shared" si="41"/>
        <v>0.2</v>
      </c>
      <c r="L116" s="71">
        <f t="shared" si="51"/>
        <v>170.70616067719902</v>
      </c>
      <c r="M116" s="71">
        <f t="shared" ref="M116:M117" si="58">ROUNDUP((J116+L116)/100,0)*100-100</f>
        <v>1000</v>
      </c>
      <c r="N116" s="78">
        <v>1000</v>
      </c>
      <c r="O116" s="78">
        <f t="shared" si="55"/>
        <v>0</v>
      </c>
      <c r="P116" s="74">
        <f t="shared" si="56"/>
        <v>0.37706350840232206</v>
      </c>
    </row>
    <row r="117" spans="1:16" s="18" customFormat="1" ht="30">
      <c r="A117" s="69" t="str">
        <f>[84]хронометраж!A84</f>
        <v>GIN 13</v>
      </c>
      <c r="B117" s="69" t="str">
        <f>[84]хронометраж!B84</f>
        <v>Введение тампонов с лекарственными средствами (без лекарств)</v>
      </c>
      <c r="C117" s="70">
        <f>'[90]калькуляция '!J19</f>
        <v>1098.1500000000001</v>
      </c>
      <c r="D117" s="71">
        <f>'[90]калькуляция '!H19</f>
        <v>248.56249039980406</v>
      </c>
      <c r="E117" s="71">
        <f>'[90]калькуляция '!I19</f>
        <v>21.252092929183249</v>
      </c>
      <c r="F117" s="71">
        <f>'[90]калькуляция '!K19</f>
        <v>51.502370742260034</v>
      </c>
      <c r="G117" s="71">
        <f t="shared" si="53"/>
        <v>1419.4669540712473</v>
      </c>
      <c r="H117" s="72">
        <v>1.1399999999999999</v>
      </c>
      <c r="I117" s="71">
        <f t="shared" si="54"/>
        <v>283.36123905577659</v>
      </c>
      <c r="J117" s="71">
        <f t="shared" si="50"/>
        <v>1702.828193127024</v>
      </c>
      <c r="K117" s="73">
        <f t="shared" si="41"/>
        <v>0.2</v>
      </c>
      <c r="L117" s="71">
        <f t="shared" si="51"/>
        <v>340.5656386254048</v>
      </c>
      <c r="M117" s="71">
        <f t="shared" si="58"/>
        <v>2000</v>
      </c>
      <c r="N117" s="78">
        <v>2000</v>
      </c>
      <c r="O117" s="78">
        <f t="shared" si="55"/>
        <v>0</v>
      </c>
      <c r="P117" s="74">
        <f t="shared" si="56"/>
        <v>0.13490729166449364</v>
      </c>
    </row>
    <row r="118" spans="1:16" s="18" customFormat="1">
      <c r="A118" s="69"/>
      <c r="B118" s="68" t="str">
        <f>[84]хронометраж!A85</f>
        <v>Услуги хирурга</v>
      </c>
      <c r="C118" s="70"/>
      <c r="D118" s="71"/>
      <c r="E118" s="71"/>
      <c r="F118" s="71"/>
      <c r="G118" s="71"/>
      <c r="H118" s="72"/>
      <c r="I118" s="71"/>
      <c r="J118" s="71"/>
      <c r="K118" s="73"/>
      <c r="L118" s="71"/>
      <c r="M118" s="71"/>
      <c r="N118" s="77"/>
      <c r="O118" s="77"/>
    </row>
    <row r="119" spans="1:16" s="18" customFormat="1">
      <c r="A119" s="69" t="str">
        <f>[84]хронометраж!A86</f>
        <v>KHI 01</v>
      </c>
      <c r="B119" s="69" t="str">
        <f>[84]хронометраж!B86</f>
        <v>Атеромотомия/ атеромэктомия</v>
      </c>
      <c r="C119" s="70">
        <f>'[84]ЛС ИМН (хир)'!F3</f>
        <v>2109.7274400000001</v>
      </c>
      <c r="D119" s="71">
        <f>[84]тариф!AC164</f>
        <v>1049.0789992886178</v>
      </c>
      <c r="E119" s="71">
        <f>[84]тариф!AD164</f>
        <v>115.39868992174796</v>
      </c>
      <c r="F119" s="71">
        <f>'[84]Расч износ здан'!$K$22/8+'[84]износ ОС'!$L$36</f>
        <v>80.974129714013571</v>
      </c>
      <c r="G119" s="71">
        <f t="shared" ref="G119:G144" si="59">SUM(C119:F119)</f>
        <v>3355.1792589243796</v>
      </c>
      <c r="H119" s="72">
        <v>1.1399999999999999</v>
      </c>
      <c r="I119" s="71">
        <f t="shared" ref="I119:I144" si="60">D119*H119</f>
        <v>1195.9500591890242</v>
      </c>
      <c r="J119" s="71">
        <f t="shared" ref="J119:J144" si="61">G119+I119</f>
        <v>4551.1293181134042</v>
      </c>
      <c r="K119" s="73">
        <f t="shared" si="41"/>
        <v>0.2</v>
      </c>
      <c r="L119" s="71">
        <f t="shared" ref="L119:L144" si="62">J119*K119</f>
        <v>910.22586362268089</v>
      </c>
      <c r="M119" s="71">
        <f t="shared" ref="M119:M144" si="63">ROUNDUP((J119+L119)/100,0)*100</f>
        <v>5500</v>
      </c>
      <c r="N119" s="78">
        <v>15000</v>
      </c>
      <c r="O119" s="77"/>
    </row>
    <row r="120" spans="1:16" s="18" customFormat="1">
      <c r="A120" s="69" t="str">
        <f>[84]хронометраж!A87</f>
        <v>KHI 02</v>
      </c>
      <c r="B120" s="69" t="str">
        <f>[84]хронометраж!B87</f>
        <v>Биопсия кожи и/или подкожной клетчатки</v>
      </c>
      <c r="C120" s="70">
        <f>'[84]ЛС ИМН (хир)'!F24</f>
        <v>2050.55744</v>
      </c>
      <c r="D120" s="71">
        <f>[84]тариф!AC168</f>
        <v>768.39708564024386</v>
      </c>
      <c r="E120" s="71">
        <f>[84]тариф!AD168</f>
        <v>84.523679420426831</v>
      </c>
      <c r="F120" s="71">
        <f>'[84]Расч износ здан'!$K$22/8+'[84]износ ОС'!$L$36</f>
        <v>80.974129714013571</v>
      </c>
      <c r="G120" s="71">
        <f t="shared" si="59"/>
        <v>2984.4523347746845</v>
      </c>
      <c r="H120" s="72">
        <v>1.1399999999999999</v>
      </c>
      <c r="I120" s="71">
        <f t="shared" si="60"/>
        <v>875.97267762987792</v>
      </c>
      <c r="J120" s="71">
        <f t="shared" si="61"/>
        <v>3860.4250124045625</v>
      </c>
      <c r="K120" s="73">
        <f t="shared" si="41"/>
        <v>0.2</v>
      </c>
      <c r="L120" s="71">
        <f t="shared" si="62"/>
        <v>772.08500248091252</v>
      </c>
      <c r="M120" s="71">
        <f t="shared" si="63"/>
        <v>4700</v>
      </c>
      <c r="N120" s="78">
        <v>5000</v>
      </c>
      <c r="O120" s="77"/>
    </row>
    <row r="121" spans="1:16" s="18" customFormat="1">
      <c r="A121" s="69" t="str">
        <f>[84]хронометраж!A88</f>
        <v>KHI 03</v>
      </c>
      <c r="B121" s="69" t="str">
        <f>[84]хронометраж!B88</f>
        <v>Биопсия кожно-мышечного лоскута</v>
      </c>
      <c r="C121" s="70">
        <f>'[84]ЛС ИМН (хир)'!F44</f>
        <v>2050.55744</v>
      </c>
      <c r="D121" s="71">
        <f>[84]тариф!AC172</f>
        <v>768.39708564024386</v>
      </c>
      <c r="E121" s="71">
        <f>[84]тариф!AD172</f>
        <v>84.523679420426831</v>
      </c>
      <c r="F121" s="71">
        <f>'[84]Расч износ здан'!$K$22/8+'[84]износ ОС'!$L$36</f>
        <v>80.974129714013571</v>
      </c>
      <c r="G121" s="71">
        <f t="shared" si="59"/>
        <v>2984.4523347746845</v>
      </c>
      <c r="H121" s="72">
        <v>1.1399999999999999</v>
      </c>
      <c r="I121" s="71">
        <f t="shared" si="60"/>
        <v>875.97267762987792</v>
      </c>
      <c r="J121" s="71">
        <f t="shared" si="61"/>
        <v>3860.4250124045625</v>
      </c>
      <c r="K121" s="73">
        <f t="shared" si="41"/>
        <v>0.2</v>
      </c>
      <c r="L121" s="71">
        <f t="shared" si="62"/>
        <v>772.08500248091252</v>
      </c>
      <c r="M121" s="71">
        <f t="shared" si="63"/>
        <v>4700</v>
      </c>
      <c r="N121" s="78">
        <v>5000</v>
      </c>
      <c r="O121" s="77"/>
    </row>
    <row r="122" spans="1:16" s="18" customFormat="1" ht="30">
      <c r="A122" s="69" t="str">
        <f>[84]хронометраж!A89</f>
        <v>KHI 04</v>
      </c>
      <c r="B122" s="69" t="str">
        <f>[84]хронометраж!B89</f>
        <v>Вскрытие абсцесса и флегмоны различных канализаций</v>
      </c>
      <c r="C122" s="70">
        <f>'[84]ЛС ИМН (хир)'!F65</f>
        <v>2261.3206</v>
      </c>
      <c r="D122" s="71">
        <f>[84]тариф!AC176</f>
        <v>1799.0639211026421</v>
      </c>
      <c r="E122" s="71">
        <f>[84]тариф!AD176</f>
        <v>197.89703132129063</v>
      </c>
      <c r="F122" s="71">
        <f>'[84]Расч износ здан'!$K$22/8+'[84]износ ОС'!$L$36</f>
        <v>80.974129714013571</v>
      </c>
      <c r="G122" s="71">
        <f t="shared" si="59"/>
        <v>4339.2556821379458</v>
      </c>
      <c r="H122" s="72">
        <v>1.1399999999999999</v>
      </c>
      <c r="I122" s="71">
        <f t="shared" si="60"/>
        <v>2050.9328700570118</v>
      </c>
      <c r="J122" s="71">
        <f t="shared" si="61"/>
        <v>6390.1885521949571</v>
      </c>
      <c r="K122" s="73">
        <f t="shared" si="41"/>
        <v>0.2</v>
      </c>
      <c r="L122" s="71">
        <f t="shared" si="62"/>
        <v>1278.0377104389916</v>
      </c>
      <c r="M122" s="71">
        <f t="shared" si="63"/>
        <v>7700</v>
      </c>
      <c r="N122" s="78">
        <v>8500</v>
      </c>
      <c r="O122" s="77"/>
    </row>
    <row r="123" spans="1:16" s="18" customFormat="1" ht="30">
      <c r="A123" s="69" t="str">
        <f>[84]хронометраж!A90</f>
        <v>KHI 05</v>
      </c>
      <c r="B123" s="69" t="str">
        <f>[84]хронометраж!B90</f>
        <v>Вскрытие фурункула и  карбункула различных канализации</v>
      </c>
      <c r="C123" s="70">
        <f>'[84]ЛС ИМН (хир)'!F86</f>
        <v>2189.7274400000001</v>
      </c>
      <c r="D123" s="71">
        <f>[84]тариф!AC180</f>
        <v>2305.1912569207316</v>
      </c>
      <c r="E123" s="71">
        <f>[84]тариф!AD180</f>
        <v>253.57103826128048</v>
      </c>
      <c r="F123" s="71">
        <f>'[84]Расч износ здан'!$K$22/8+'[84]износ ОС'!$L$37</f>
        <v>92.104266700314938</v>
      </c>
      <c r="G123" s="71">
        <f t="shared" si="59"/>
        <v>4840.5940018823267</v>
      </c>
      <c r="H123" s="72">
        <v>1.1399999999999999</v>
      </c>
      <c r="I123" s="71">
        <f t="shared" si="60"/>
        <v>2627.9180328896337</v>
      </c>
      <c r="J123" s="71">
        <f t="shared" si="61"/>
        <v>7468.5120347719603</v>
      </c>
      <c r="K123" s="73">
        <f t="shared" si="41"/>
        <v>0.2</v>
      </c>
      <c r="L123" s="71">
        <f t="shared" si="62"/>
        <v>1493.7024069543922</v>
      </c>
      <c r="M123" s="71">
        <f t="shared" si="63"/>
        <v>9000</v>
      </c>
      <c r="N123" s="78">
        <v>10000</v>
      </c>
      <c r="O123" s="77"/>
    </row>
    <row r="124" spans="1:16" s="18" customFormat="1">
      <c r="A124" s="69" t="str">
        <f>[84]хронометраж!A91</f>
        <v>KHI 06</v>
      </c>
      <c r="B124" s="69" t="str">
        <f>[84]хронометраж!B91</f>
        <v>Вскрытие нагноившейся мозоли</v>
      </c>
      <c r="C124" s="70">
        <f>'[84]ЛС ИМН (хир)'!F106</f>
        <v>2028.5864399999998</v>
      </c>
      <c r="D124" s="71">
        <f>[84]тариф!AC184</f>
        <v>1573.6184989329267</v>
      </c>
      <c r="E124" s="71">
        <f>[84]тариф!AD184</f>
        <v>173.09803488262196</v>
      </c>
      <c r="F124" s="71">
        <f>'[84]Расч износ здан'!$K$22/8+'[84]износ ОС'!$L$37</f>
        <v>92.104266700314938</v>
      </c>
      <c r="G124" s="71">
        <f t="shared" si="59"/>
        <v>3867.4072405158636</v>
      </c>
      <c r="H124" s="72">
        <v>1.1399999999999999</v>
      </c>
      <c r="I124" s="71">
        <f t="shared" si="60"/>
        <v>1793.9250887835362</v>
      </c>
      <c r="J124" s="71">
        <f t="shared" si="61"/>
        <v>5661.3323292994</v>
      </c>
      <c r="K124" s="73">
        <f t="shared" si="41"/>
        <v>0.2</v>
      </c>
      <c r="L124" s="71">
        <f t="shared" si="62"/>
        <v>1132.2664658598801</v>
      </c>
      <c r="M124" s="71">
        <f t="shared" si="63"/>
        <v>6800</v>
      </c>
      <c r="N124" s="78">
        <v>7800</v>
      </c>
      <c r="O124" s="77"/>
    </row>
    <row r="125" spans="1:16" s="18" customFormat="1" ht="30">
      <c r="A125" s="69" t="str">
        <f>[84]хронометраж!A92</f>
        <v>KHI 07</v>
      </c>
      <c r="B125" s="69" t="str">
        <f>[84]хронометраж!B92</f>
        <v>Вскрытие и дренирование панариции (костного, суставного, сухожильного)</v>
      </c>
      <c r="C125" s="70">
        <f>'[84]ЛС ИМН (хир)'!F127</f>
        <v>2030.05044</v>
      </c>
      <c r="D125" s="71">
        <f>[84]тариф!AC188</f>
        <v>2987.0926064583332</v>
      </c>
      <c r="E125" s="71">
        <f>[84]тариф!AD188</f>
        <v>328.58018671041668</v>
      </c>
      <c r="F125" s="71">
        <f>'[84]Расч износ здан'!$K$22/8+'[84]износ ОС'!$L$37</f>
        <v>92.104266700314938</v>
      </c>
      <c r="G125" s="71">
        <f t="shared" si="59"/>
        <v>5437.8274998690649</v>
      </c>
      <c r="H125" s="72">
        <v>1.1399999999999999</v>
      </c>
      <c r="I125" s="71">
        <f t="shared" si="60"/>
        <v>3405.2855713624995</v>
      </c>
      <c r="J125" s="71">
        <f t="shared" si="61"/>
        <v>8843.1130712315644</v>
      </c>
      <c r="K125" s="73">
        <f t="shared" si="41"/>
        <v>0.2</v>
      </c>
      <c r="L125" s="71">
        <f t="shared" si="62"/>
        <v>1768.6226142463129</v>
      </c>
      <c r="M125" s="71">
        <f t="shared" si="63"/>
        <v>10700</v>
      </c>
      <c r="N125" s="78">
        <v>12000</v>
      </c>
      <c r="O125" s="77"/>
    </row>
    <row r="126" spans="1:16" s="18" customFormat="1">
      <c r="A126" s="69" t="str">
        <f>[84]хронометраж!A93</f>
        <v>KHI 08</v>
      </c>
      <c r="B126" s="69" t="str">
        <f>[84]хронометраж!B93</f>
        <v>Вскрытие  паронихия</v>
      </c>
      <c r="C126" s="70">
        <f>'[84]ЛС ИМН (хир)'!F147</f>
        <v>2030.05044</v>
      </c>
      <c r="D126" s="71">
        <f>[84]тариф!AC192</f>
        <v>1573.6184989329267</v>
      </c>
      <c r="E126" s="71">
        <f>[84]тариф!AD192</f>
        <v>173.09803488262196</v>
      </c>
      <c r="F126" s="71">
        <f>'[84]Расч износ здан'!$K$22/8+'[84]износ ОС'!$L$37</f>
        <v>92.104266700314938</v>
      </c>
      <c r="G126" s="71">
        <f t="shared" si="59"/>
        <v>3868.8712405158635</v>
      </c>
      <c r="H126" s="72">
        <v>1.1399999999999999</v>
      </c>
      <c r="I126" s="71">
        <f t="shared" si="60"/>
        <v>1793.9250887835362</v>
      </c>
      <c r="J126" s="71">
        <f t="shared" si="61"/>
        <v>5662.7963292994</v>
      </c>
      <c r="K126" s="73">
        <f t="shared" si="41"/>
        <v>0.2</v>
      </c>
      <c r="L126" s="71">
        <f t="shared" si="62"/>
        <v>1132.55926585988</v>
      </c>
      <c r="M126" s="71">
        <f t="shared" si="63"/>
        <v>6800</v>
      </c>
      <c r="N126" s="78">
        <v>7500</v>
      </c>
      <c r="O126" s="77"/>
    </row>
    <row r="127" spans="1:16" s="18" customFormat="1" ht="30">
      <c r="A127" s="69" t="str">
        <f>[84]хронометраж!A94</f>
        <v>KHI 09</v>
      </c>
      <c r="B127" s="69" t="str">
        <f>[84]хронометраж!B94</f>
        <v>Вскрытие и дренирование гематомы  различных размеров</v>
      </c>
      <c r="C127" s="70">
        <f>'[84]ЛС ИМН (хир)'!F167</f>
        <v>2212.02144</v>
      </c>
      <c r="D127" s="71">
        <f>[84]тариф!AC196</f>
        <v>2305.1912569207316</v>
      </c>
      <c r="E127" s="71">
        <f>[84]тариф!AD196</f>
        <v>253.57103826128048</v>
      </c>
      <c r="F127" s="71">
        <f>'[84]Расч износ здан'!$K$22/8+'[84]износ ОС'!$L$37</f>
        <v>92.104266700314938</v>
      </c>
      <c r="G127" s="71">
        <f t="shared" si="59"/>
        <v>4862.8880018823265</v>
      </c>
      <c r="H127" s="72">
        <v>1.1399999999999999</v>
      </c>
      <c r="I127" s="71">
        <f t="shared" si="60"/>
        <v>2627.9180328896337</v>
      </c>
      <c r="J127" s="71">
        <f t="shared" si="61"/>
        <v>7490.8060347719602</v>
      </c>
      <c r="K127" s="73">
        <f t="shared" si="41"/>
        <v>0.2</v>
      </c>
      <c r="L127" s="71">
        <f t="shared" si="62"/>
        <v>1498.1612069543921</v>
      </c>
      <c r="M127" s="71">
        <f t="shared" si="63"/>
        <v>9000</v>
      </c>
      <c r="N127" s="78">
        <v>10500</v>
      </c>
      <c r="O127" s="77"/>
    </row>
    <row r="128" spans="1:16" s="18" customFormat="1" ht="30">
      <c r="A128" s="69" t="str">
        <f>[84]хронометраж!A95</f>
        <v>KHI 10</v>
      </c>
      <c r="B128" s="69" t="str">
        <f>[84]хронометраж!B95</f>
        <v>Вскрытие и дренирование гнойного лактационного мастита</v>
      </c>
      <c r="C128" s="70">
        <f>'[84]ЛС ИМН (хир)'!F187</f>
        <v>2240.7026599999999</v>
      </c>
      <c r="D128" s="71">
        <f>[84]тариф!AC200</f>
        <v>2604.2853343953248</v>
      </c>
      <c r="E128" s="71">
        <f>[84]тариф!AD200</f>
        <v>286.47138678348574</v>
      </c>
      <c r="F128" s="71">
        <f>'[84]Расч износ здан'!$K$22/8+'[84]износ ОС'!$L$37</f>
        <v>92.104266700314938</v>
      </c>
      <c r="G128" s="71">
        <f t="shared" si="59"/>
        <v>5223.5636478791257</v>
      </c>
      <c r="H128" s="72">
        <v>1.1399999999999999</v>
      </c>
      <c r="I128" s="71">
        <f t="shared" si="60"/>
        <v>2968.8852812106697</v>
      </c>
      <c r="J128" s="71">
        <f t="shared" si="61"/>
        <v>8192.4489290897945</v>
      </c>
      <c r="K128" s="73">
        <f t="shared" si="41"/>
        <v>0.2</v>
      </c>
      <c r="L128" s="71">
        <f t="shared" si="62"/>
        <v>1638.489785817959</v>
      </c>
      <c r="M128" s="71">
        <f t="shared" si="63"/>
        <v>9900</v>
      </c>
      <c r="N128" s="78">
        <v>11000</v>
      </c>
      <c r="O128" s="77"/>
    </row>
    <row r="129" spans="1:15" s="18" customFormat="1">
      <c r="A129" s="69" t="str">
        <f>[84]хронометраж!A96</f>
        <v>KHI 11</v>
      </c>
      <c r="B129" s="69" t="str">
        <f>[84]хронометраж!B96</f>
        <v>Вскрытие гидроаденита</v>
      </c>
      <c r="C129" s="70">
        <f>'[84]ЛС ИМН (хир)'!F207</f>
        <v>2028.5864399999998</v>
      </c>
      <c r="D129" s="71">
        <f>[84]тариф!AC204</f>
        <v>2042.921507098577</v>
      </c>
      <c r="E129" s="71">
        <f>[84]тариф!AD204</f>
        <v>224.72136578084348</v>
      </c>
      <c r="F129" s="71">
        <f>'[84]Расч износ здан'!$K$22/8+'[84]износ ОС'!$L$37</f>
        <v>92.104266700314938</v>
      </c>
      <c r="G129" s="71">
        <f t="shared" si="59"/>
        <v>4388.3335795797348</v>
      </c>
      <c r="H129" s="72">
        <v>1.1399999999999999</v>
      </c>
      <c r="I129" s="71">
        <f t="shared" si="60"/>
        <v>2328.9305180923775</v>
      </c>
      <c r="J129" s="71">
        <f t="shared" si="61"/>
        <v>6717.2640976721123</v>
      </c>
      <c r="K129" s="73">
        <f t="shared" si="41"/>
        <v>0.2</v>
      </c>
      <c r="L129" s="71">
        <f t="shared" si="62"/>
        <v>1343.4528195344226</v>
      </c>
      <c r="M129" s="71">
        <f t="shared" si="63"/>
        <v>8100</v>
      </c>
      <c r="N129" s="78">
        <v>9000</v>
      </c>
      <c r="O129" s="77"/>
    </row>
    <row r="130" spans="1:15" s="18" customFormat="1">
      <c r="A130" s="69" t="str">
        <f>[84]хронометраж!A97</f>
        <v>KHI 12</v>
      </c>
      <c r="B130" s="69" t="str">
        <f>[84]хронометраж!B97</f>
        <v xml:space="preserve">Вскрытие парапроктита </v>
      </c>
      <c r="C130" s="70">
        <f>'[84]ЛС ИМН (хир)'!F228</f>
        <v>2281.3800999999999</v>
      </c>
      <c r="D130" s="71">
        <f>[84]тариф!AC208</f>
        <v>1573.6184989329267</v>
      </c>
      <c r="E130" s="71">
        <f>[84]тариф!AD208</f>
        <v>173.09803488262196</v>
      </c>
      <c r="F130" s="71">
        <f>'[84]Расч износ здан'!$K$22/8+'[84]износ ОС'!$L$37</f>
        <v>92.104266700314938</v>
      </c>
      <c r="G130" s="71">
        <f t="shared" si="59"/>
        <v>4120.2009005158634</v>
      </c>
      <c r="H130" s="72">
        <v>1.1399999999999999</v>
      </c>
      <c r="I130" s="71">
        <f t="shared" si="60"/>
        <v>1793.9250887835362</v>
      </c>
      <c r="J130" s="71">
        <f t="shared" si="61"/>
        <v>5914.1259892993994</v>
      </c>
      <c r="K130" s="73">
        <f t="shared" si="41"/>
        <v>0.2</v>
      </c>
      <c r="L130" s="71">
        <f t="shared" si="62"/>
        <v>1182.8251978598798</v>
      </c>
      <c r="M130" s="71">
        <f t="shared" si="63"/>
        <v>7100</v>
      </c>
      <c r="N130" s="78">
        <v>12700</v>
      </c>
      <c r="O130" s="77"/>
    </row>
    <row r="131" spans="1:15" s="18" customFormat="1">
      <c r="A131" s="69" t="str">
        <f>[84]хронометраж!A98</f>
        <v>KHI 13</v>
      </c>
      <c r="B131" s="69" t="str">
        <f>[84]хронометраж!B98</f>
        <v>Удаление гигромы, ганглий</v>
      </c>
      <c r="C131" s="70">
        <f>'[84]ЛС ИМН (хир)'!F249</f>
        <v>2030.9939399999998</v>
      </c>
      <c r="D131" s="71">
        <f>[84]тариф!AC212</f>
        <v>1573.6184989329267</v>
      </c>
      <c r="E131" s="71">
        <f>[84]тариф!AD212</f>
        <v>173.09803488262196</v>
      </c>
      <c r="F131" s="71">
        <f>'[84]Расч износ здан'!$K$22/8+'[84]износ ОС'!$L$37</f>
        <v>92.104266700314938</v>
      </c>
      <c r="G131" s="71">
        <f t="shared" si="59"/>
        <v>3869.8147405158634</v>
      </c>
      <c r="H131" s="72">
        <v>1.1399999999999999</v>
      </c>
      <c r="I131" s="71">
        <f t="shared" si="60"/>
        <v>1793.9250887835362</v>
      </c>
      <c r="J131" s="71">
        <f t="shared" si="61"/>
        <v>5663.7398292993994</v>
      </c>
      <c r="K131" s="73">
        <f t="shared" si="41"/>
        <v>0.2</v>
      </c>
      <c r="L131" s="71">
        <f t="shared" si="62"/>
        <v>1132.74796585988</v>
      </c>
      <c r="M131" s="71">
        <f t="shared" si="63"/>
        <v>6800</v>
      </c>
      <c r="N131" s="78">
        <v>12400</v>
      </c>
      <c r="O131" s="77"/>
    </row>
    <row r="132" spans="1:15" s="18" customFormat="1">
      <c r="A132" s="69" t="str">
        <f>[84]хронометраж!A99</f>
        <v>KHI 14</v>
      </c>
      <c r="B132" s="69" t="str">
        <f>[84]хронометраж!B99</f>
        <v>Удаление/ коррекция ногтевой пластинки</v>
      </c>
      <c r="C132" s="70">
        <f>'[84]ЛС ИМН (хир)'!F271</f>
        <v>2043.31844</v>
      </c>
      <c r="D132" s="71">
        <f>[84]тариф!AC216</f>
        <v>1049.0789992886178</v>
      </c>
      <c r="E132" s="71">
        <f>[84]тариф!AD216</f>
        <v>115.39868992174796</v>
      </c>
      <c r="F132" s="71">
        <f>'[84]Расч износ здан'!$K$22/8+'[84]износ ОС'!$L$36</f>
        <v>80.974129714013571</v>
      </c>
      <c r="G132" s="71">
        <f t="shared" si="59"/>
        <v>3288.770258924379</v>
      </c>
      <c r="H132" s="72">
        <v>1.1399999999999999</v>
      </c>
      <c r="I132" s="71">
        <f t="shared" si="60"/>
        <v>1195.9500591890242</v>
      </c>
      <c r="J132" s="71">
        <f t="shared" si="61"/>
        <v>4484.7203181134028</v>
      </c>
      <c r="K132" s="73">
        <f t="shared" si="41"/>
        <v>0.2</v>
      </c>
      <c r="L132" s="71">
        <f t="shared" si="62"/>
        <v>896.94406362268057</v>
      </c>
      <c r="M132" s="71">
        <f t="shared" si="63"/>
        <v>5400</v>
      </c>
      <c r="N132" s="78">
        <v>7200</v>
      </c>
      <c r="O132" s="77"/>
    </row>
    <row r="133" spans="1:15" s="18" customFormat="1">
      <c r="A133" s="69" t="str">
        <f>[84]хронометраж!A100</f>
        <v>KHI 15</v>
      </c>
      <c r="B133" s="69" t="str">
        <f>[84]хронометраж!B100</f>
        <v xml:space="preserve">Иссечение лигатурного свища </v>
      </c>
      <c r="C133" s="70">
        <f>'[84]ЛС ИМН (хир)'!F291</f>
        <v>2189.7274400000001</v>
      </c>
      <c r="D133" s="71">
        <f>[84]тариф!AC220</f>
        <v>2098.1579985772355</v>
      </c>
      <c r="E133" s="71">
        <f>[84]тариф!AD220</f>
        <v>230.79737984349592</v>
      </c>
      <c r="F133" s="71">
        <f>'[84]Расч износ здан'!$K$22/8+'[84]износ ОС'!$L$36</f>
        <v>80.974129714013571</v>
      </c>
      <c r="G133" s="71">
        <f t="shared" si="59"/>
        <v>4599.6569481347451</v>
      </c>
      <c r="H133" s="72">
        <v>1.1399999999999999</v>
      </c>
      <c r="I133" s="71">
        <f t="shared" si="60"/>
        <v>2391.9001183780483</v>
      </c>
      <c r="J133" s="71">
        <f t="shared" si="61"/>
        <v>6991.5570665127934</v>
      </c>
      <c r="K133" s="73">
        <f t="shared" si="41"/>
        <v>0.2</v>
      </c>
      <c r="L133" s="71">
        <f t="shared" si="62"/>
        <v>1398.3114133025588</v>
      </c>
      <c r="M133" s="71">
        <f t="shared" si="63"/>
        <v>8400</v>
      </c>
      <c r="N133" s="78">
        <v>6400</v>
      </c>
      <c r="O133" s="77"/>
    </row>
    <row r="134" spans="1:15" s="18" customFormat="1">
      <c r="A134" s="69" t="str">
        <f>[84]хронометраж!A101</f>
        <v>KHI 16</v>
      </c>
      <c r="B134" s="69" t="str">
        <f>[84]хронометраж!B101</f>
        <v xml:space="preserve">Иссечение анальной трещины </v>
      </c>
      <c r="C134" s="70">
        <f>'[84]ЛС ИМН (хир)'!F311</f>
        <v>2142.2100999999998</v>
      </c>
      <c r="D134" s="71">
        <f>[84]тариф!AC224</f>
        <v>2098.1579985772355</v>
      </c>
      <c r="E134" s="71">
        <f>[84]тариф!AD224</f>
        <v>230.79737984349592</v>
      </c>
      <c r="F134" s="71">
        <f>'[84]Расч износ здан'!$K$22/8+'[84]износ ОС'!$L$37</f>
        <v>92.104266700314938</v>
      </c>
      <c r="G134" s="71">
        <f t="shared" si="59"/>
        <v>4563.2697451210461</v>
      </c>
      <c r="H134" s="72">
        <v>1.1399999999999999</v>
      </c>
      <c r="I134" s="71">
        <f t="shared" si="60"/>
        <v>2391.9001183780483</v>
      </c>
      <c r="J134" s="71">
        <f t="shared" si="61"/>
        <v>6955.1698634990944</v>
      </c>
      <c r="K134" s="73">
        <f t="shared" si="41"/>
        <v>0.2</v>
      </c>
      <c r="L134" s="71">
        <f t="shared" si="62"/>
        <v>1391.0339726998191</v>
      </c>
      <c r="M134" s="71">
        <f t="shared" si="63"/>
        <v>8400</v>
      </c>
      <c r="N134" s="78">
        <v>13100</v>
      </c>
      <c r="O134" s="77"/>
    </row>
    <row r="135" spans="1:15" s="18" customFormat="1">
      <c r="A135" s="69" t="str">
        <f>[84]хронометраж!A102</f>
        <v>KHI 17</v>
      </c>
      <c r="B135" s="69" t="str">
        <f>[84]хронометраж!B102</f>
        <v xml:space="preserve">Иссечение эпителиального копчикового хода </v>
      </c>
      <c r="C135" s="70">
        <f>'[84]ЛС ИМН (хир)'!F332</f>
        <v>2222.2100999999998</v>
      </c>
      <c r="D135" s="71">
        <f>[84]тариф!AC228</f>
        <v>2622.6974982215443</v>
      </c>
      <c r="E135" s="71">
        <f>[84]тариф!AD228</f>
        <v>288.49672480436993</v>
      </c>
      <c r="F135" s="71">
        <f>'[84]Расч износ здан'!$K$22/8+'[84]износ ОС'!$L$37</f>
        <v>92.104266700314938</v>
      </c>
      <c r="G135" s="71">
        <f t="shared" si="59"/>
        <v>5225.5085897262288</v>
      </c>
      <c r="H135" s="72">
        <v>1.1399999999999999</v>
      </c>
      <c r="I135" s="71">
        <f t="shared" si="60"/>
        <v>2989.8751479725602</v>
      </c>
      <c r="J135" s="71">
        <f t="shared" si="61"/>
        <v>8215.3837376987885</v>
      </c>
      <c r="K135" s="73">
        <f t="shared" si="41"/>
        <v>0.2</v>
      </c>
      <c r="L135" s="71">
        <f t="shared" si="62"/>
        <v>1643.0767475397579</v>
      </c>
      <c r="M135" s="71">
        <f t="shared" si="63"/>
        <v>9900</v>
      </c>
      <c r="N135" s="78">
        <v>22000</v>
      </c>
      <c r="O135" s="77"/>
    </row>
    <row r="136" spans="1:15" s="18" customFormat="1">
      <c r="A136" s="69" t="str">
        <f>[84]хронометраж!A103</f>
        <v>KHI 18</v>
      </c>
      <c r="B136" s="69" t="str">
        <f>[84]хронометраж!B103</f>
        <v>Пункция сустава</v>
      </c>
      <c r="C136" s="70">
        <f>'[84]ЛС ИМН (хир)'!F354</f>
        <v>1872.0574399999998</v>
      </c>
      <c r="D136" s="71">
        <f>[84]тариф!AC232</f>
        <v>1049.0789992886178</v>
      </c>
      <c r="E136" s="71">
        <f>[84]тариф!AD232</f>
        <v>115.39868992174796</v>
      </c>
      <c r="F136" s="71">
        <f>'[84]Расч износ здан'!$K$22/8+'[84]износ ОС'!$L$36</f>
        <v>80.974129714013571</v>
      </c>
      <c r="G136" s="71">
        <f t="shared" si="59"/>
        <v>3117.5092589243791</v>
      </c>
      <c r="H136" s="72">
        <v>1.1399999999999999</v>
      </c>
      <c r="I136" s="71">
        <f t="shared" si="60"/>
        <v>1195.9500591890242</v>
      </c>
      <c r="J136" s="71">
        <f t="shared" si="61"/>
        <v>4313.4593181134032</v>
      </c>
      <c r="K136" s="73">
        <f t="shared" si="41"/>
        <v>0.2</v>
      </c>
      <c r="L136" s="71">
        <f t="shared" si="62"/>
        <v>862.69186362268067</v>
      </c>
      <c r="M136" s="71">
        <f t="shared" si="63"/>
        <v>5200</v>
      </c>
      <c r="N136" s="78">
        <v>7000</v>
      </c>
      <c r="O136" s="77"/>
    </row>
    <row r="137" spans="1:15" s="18" customFormat="1">
      <c r="A137" s="69" t="str">
        <f>[84]хронометраж!A104</f>
        <v>KHI 19</v>
      </c>
      <c r="B137" s="69" t="str">
        <f>[84]хронометраж!B104</f>
        <v>Диагностическая пункция</v>
      </c>
      <c r="C137" s="70">
        <f>'[84]ЛС ИМН (хир)'!F373</f>
        <v>1872.0574399999998</v>
      </c>
      <c r="D137" s="71">
        <f>[84]тариф!AC236</f>
        <v>1049.0789992886178</v>
      </c>
      <c r="E137" s="71">
        <f>[84]тариф!AD236</f>
        <v>115.39868992174796</v>
      </c>
      <c r="F137" s="71">
        <f>'[84]Расч износ здан'!$K$22/8+'[84]износ ОС'!$L$36</f>
        <v>80.974129714013571</v>
      </c>
      <c r="G137" s="71">
        <f t="shared" si="59"/>
        <v>3117.5092589243791</v>
      </c>
      <c r="H137" s="72">
        <v>1.1399999999999999</v>
      </c>
      <c r="I137" s="71">
        <f t="shared" si="60"/>
        <v>1195.9500591890242</v>
      </c>
      <c r="J137" s="71">
        <f t="shared" si="61"/>
        <v>4313.4593181134032</v>
      </c>
      <c r="K137" s="73">
        <f t="shared" si="41"/>
        <v>0.2</v>
      </c>
      <c r="L137" s="71">
        <f t="shared" si="62"/>
        <v>862.69186362268067</v>
      </c>
      <c r="M137" s="71">
        <f t="shared" si="63"/>
        <v>5200</v>
      </c>
      <c r="N137" s="78">
        <v>9000</v>
      </c>
      <c r="O137" s="77"/>
    </row>
    <row r="138" spans="1:15" s="18" customFormat="1" ht="30">
      <c r="A138" s="69" t="str">
        <f>[84]хронометраж!A105</f>
        <v>KHI 20</v>
      </c>
      <c r="B138" s="69" t="str">
        <f>[84]хронометраж!B105</f>
        <v>Пункционная/аспирационная биопсия под УЗИ контролем</v>
      </c>
      <c r="C138" s="70">
        <f>'[84]ЛС ИМН (хир)'!F392</f>
        <v>1872.0574399999998</v>
      </c>
      <c r="D138" s="71">
        <f>[84]тариф!AC240</f>
        <v>2098.1579985772355</v>
      </c>
      <c r="E138" s="71">
        <f>[84]тариф!AD240</f>
        <v>230.79737984349592</v>
      </c>
      <c r="F138" s="71">
        <f>'[84]Расч износ здан'!$K$22/8+'[84]износ ОС'!$L$36</f>
        <v>80.974129714013571</v>
      </c>
      <c r="G138" s="71">
        <f t="shared" si="59"/>
        <v>4281.986948134745</v>
      </c>
      <c r="H138" s="72">
        <v>1.1399999999999999</v>
      </c>
      <c r="I138" s="71">
        <f t="shared" si="60"/>
        <v>2391.9001183780483</v>
      </c>
      <c r="J138" s="71">
        <f t="shared" si="61"/>
        <v>6673.8870665127934</v>
      </c>
      <c r="K138" s="73">
        <f t="shared" si="41"/>
        <v>0.2</v>
      </c>
      <c r="L138" s="71">
        <f t="shared" si="62"/>
        <v>1334.7774133025587</v>
      </c>
      <c r="M138" s="71">
        <f t="shared" si="63"/>
        <v>8100</v>
      </c>
      <c r="N138" s="78">
        <v>15000</v>
      </c>
      <c r="O138" s="77"/>
    </row>
    <row r="139" spans="1:15" s="18" customFormat="1" ht="30">
      <c r="A139" s="69" t="str">
        <f>[84]хронометраж!A106</f>
        <v>KHI 21</v>
      </c>
      <c r="B139" s="69" t="str">
        <f>[84]хронометраж!B106</f>
        <v>Пункционная/аспирационная биопсия под КТ контролем</v>
      </c>
      <c r="C139" s="70">
        <f>'[84]ЛС ИМН (хир)'!F392</f>
        <v>1872.0574399999998</v>
      </c>
      <c r="D139" s="71">
        <f>[84]тариф!AC244</f>
        <v>2098.1579985772355</v>
      </c>
      <c r="E139" s="71">
        <f>[84]тариф!AD244</f>
        <v>230.79737984349592</v>
      </c>
      <c r="F139" s="71">
        <f>'[84]Расч износ здан'!$K$22/8+'[84]износ ОС'!$L$36</f>
        <v>80.974129714013571</v>
      </c>
      <c r="G139" s="71">
        <f t="shared" si="59"/>
        <v>4281.986948134745</v>
      </c>
      <c r="H139" s="72">
        <v>1.1399999999999999</v>
      </c>
      <c r="I139" s="71">
        <f t="shared" si="60"/>
        <v>2391.9001183780483</v>
      </c>
      <c r="J139" s="71">
        <f t="shared" si="61"/>
        <v>6673.8870665127934</v>
      </c>
      <c r="K139" s="73">
        <f t="shared" si="41"/>
        <v>0.2</v>
      </c>
      <c r="L139" s="71">
        <f t="shared" si="62"/>
        <v>1334.7774133025587</v>
      </c>
      <c r="M139" s="71">
        <f t="shared" si="63"/>
        <v>8100</v>
      </c>
      <c r="N139" s="78">
        <v>24000</v>
      </c>
      <c r="O139" s="77"/>
    </row>
    <row r="140" spans="1:15" s="18" customFormat="1">
      <c r="A140" s="69" t="str">
        <f>[84]хронометраж!A107</f>
        <v>KHI 22</v>
      </c>
      <c r="B140" s="69" t="str">
        <f>[84]хронометраж!B107</f>
        <v>Новокаин 0,5%овая блокада</v>
      </c>
      <c r="C140" s="70">
        <f>'[84]ЛС ИМН (хир)'!F411</f>
        <v>1802.0574399999998</v>
      </c>
      <c r="D140" s="71">
        <f>[84]тариф!AC248</f>
        <v>1049.0789992886178</v>
      </c>
      <c r="E140" s="71">
        <f>[84]тариф!AD248</f>
        <v>115.39868992174796</v>
      </c>
      <c r="F140" s="71">
        <f>'[84]Расч износ здан'!$K$22/8+'[84]износ ОС'!$L$36</f>
        <v>80.974129714013571</v>
      </c>
      <c r="G140" s="71">
        <f t="shared" si="59"/>
        <v>3047.5092589243791</v>
      </c>
      <c r="H140" s="72">
        <v>1.1399999999999999</v>
      </c>
      <c r="I140" s="71">
        <f t="shared" si="60"/>
        <v>1195.9500591890242</v>
      </c>
      <c r="J140" s="71">
        <f t="shared" si="61"/>
        <v>4243.4593181134032</v>
      </c>
      <c r="K140" s="73">
        <f t="shared" si="41"/>
        <v>0.2</v>
      </c>
      <c r="L140" s="71">
        <f t="shared" si="62"/>
        <v>848.69186362268067</v>
      </c>
      <c r="M140" s="71">
        <f t="shared" si="63"/>
        <v>5100</v>
      </c>
      <c r="N140" s="78">
        <v>7100</v>
      </c>
      <c r="O140" s="77"/>
    </row>
    <row r="141" spans="1:15" s="18" customFormat="1">
      <c r="A141" s="69" t="str">
        <f>[84]хронометраж!A108</f>
        <v>KHI 23</v>
      </c>
      <c r="B141" s="69" t="str">
        <f>[84]хронометраж!B108</f>
        <v>Снятье швов/ удаление лигатур</v>
      </c>
      <c r="C141" s="70">
        <f>'[84]ЛС ИМН (хир)'!F428</f>
        <v>440.76594</v>
      </c>
      <c r="D141" s="71">
        <f>[84]тариф!AC252</f>
        <v>786.80924946646337</v>
      </c>
      <c r="E141" s="71">
        <f>[84]тариф!AD252</f>
        <v>86.54901744131098</v>
      </c>
      <c r="F141" s="71">
        <f>'[84]Расч износ здан'!$K$22/8+'[84]износ ОС'!$L$36</f>
        <v>80.974129714013571</v>
      </c>
      <c r="G141" s="71">
        <f t="shared" si="59"/>
        <v>1395.0983366217879</v>
      </c>
      <c r="H141" s="72">
        <v>1.1399999999999999</v>
      </c>
      <c r="I141" s="71">
        <f t="shared" si="60"/>
        <v>896.96254439176812</v>
      </c>
      <c r="J141" s="71">
        <f t="shared" si="61"/>
        <v>2292.0608810135559</v>
      </c>
      <c r="K141" s="73">
        <f t="shared" si="41"/>
        <v>0.2</v>
      </c>
      <c r="L141" s="71">
        <f t="shared" si="62"/>
        <v>458.41217620271118</v>
      </c>
      <c r="M141" s="71">
        <f t="shared" si="63"/>
        <v>2800</v>
      </c>
      <c r="N141" s="78">
        <v>2200</v>
      </c>
      <c r="O141" s="77"/>
    </row>
    <row r="142" spans="1:15" s="18" customFormat="1">
      <c r="A142" s="69" t="str">
        <f>[84]хронометраж!A109</f>
        <v>KHI 24</v>
      </c>
      <c r="B142" s="69" t="str">
        <f>[84]хронометраж!B109</f>
        <v xml:space="preserve">Хирургическая обработка раны/ожога </v>
      </c>
      <c r="C142" s="70">
        <f>'[84]ЛС ИМН (хир)'!F443</f>
        <v>2121.6400999999996</v>
      </c>
      <c r="D142" s="71">
        <f>[84]тариф!AC256</f>
        <v>2098.1579985772355</v>
      </c>
      <c r="E142" s="71">
        <f>[84]тариф!AD256</f>
        <v>230.79737984349592</v>
      </c>
      <c r="F142" s="71">
        <f>'[84]Расч износ здан'!$K$22/8+'[84]износ ОС'!$L$36</f>
        <v>80.974129714013571</v>
      </c>
      <c r="G142" s="71">
        <f t="shared" si="59"/>
        <v>4531.5696081347451</v>
      </c>
      <c r="H142" s="72">
        <v>1.1399999999999999</v>
      </c>
      <c r="I142" s="71">
        <f t="shared" si="60"/>
        <v>2391.9001183780483</v>
      </c>
      <c r="J142" s="71">
        <f t="shared" si="61"/>
        <v>6923.4697265127934</v>
      </c>
      <c r="K142" s="73">
        <f t="shared" si="41"/>
        <v>0.2</v>
      </c>
      <c r="L142" s="71">
        <f t="shared" si="62"/>
        <v>1384.6939453025589</v>
      </c>
      <c r="M142" s="71">
        <f t="shared" si="63"/>
        <v>8400</v>
      </c>
      <c r="N142" s="78">
        <v>10000</v>
      </c>
      <c r="O142" s="77"/>
    </row>
    <row r="143" spans="1:15" s="18" customFormat="1">
      <c r="A143" s="69" t="str">
        <f>[84]хронометраж!A110</f>
        <v>KHI 25</v>
      </c>
      <c r="B143" s="69" t="str">
        <f>[84]хронометраж!B110</f>
        <v xml:space="preserve">Перевязка гнойное </v>
      </c>
      <c r="C143" s="70">
        <f>'[84]ЛС ИМН (хир)'!F464</f>
        <v>1928.7996599999997</v>
      </c>
      <c r="D143" s="71">
        <f>[84]тариф!AC260</f>
        <v>1049.0789992886178</v>
      </c>
      <c r="E143" s="71">
        <f>[84]тариф!AD260</f>
        <v>115.39868992174796</v>
      </c>
      <c r="F143" s="71">
        <f>'[84]Расч износ здан'!$K$22/8+'[84]износ ОС'!$L$36</f>
        <v>80.974129714013571</v>
      </c>
      <c r="G143" s="71">
        <f t="shared" si="59"/>
        <v>3174.2514789243787</v>
      </c>
      <c r="H143" s="72">
        <v>1.1399999999999999</v>
      </c>
      <c r="I143" s="71">
        <f t="shared" si="60"/>
        <v>1195.9500591890242</v>
      </c>
      <c r="J143" s="71">
        <f t="shared" si="61"/>
        <v>4370.2015381134024</v>
      </c>
      <c r="K143" s="73">
        <f t="shared" si="41"/>
        <v>0.2</v>
      </c>
      <c r="L143" s="71">
        <f t="shared" si="62"/>
        <v>874.04030762268053</v>
      </c>
      <c r="M143" s="71">
        <f t="shared" si="63"/>
        <v>5300</v>
      </c>
      <c r="N143" s="78">
        <v>1000</v>
      </c>
      <c r="O143" s="77"/>
    </row>
    <row r="144" spans="1:15" s="18" customFormat="1">
      <c r="A144" s="69" t="str">
        <f>[84]хронометраж!A111</f>
        <v>KHI 26</v>
      </c>
      <c r="B144" s="69" t="str">
        <f>[84]хронометраж!B111</f>
        <v>Перевязка чистая</v>
      </c>
      <c r="C144" s="70">
        <f>'[84]ЛС ИМН (хир)'!F481</f>
        <v>513.50966000000005</v>
      </c>
      <c r="D144" s="71">
        <f>[84]тариф!AC264</f>
        <v>524.53949964430888</v>
      </c>
      <c r="E144" s="71">
        <f>[84]тариф!AD264</f>
        <v>57.699344960873979</v>
      </c>
      <c r="F144" s="71">
        <f>'[84]Расч износ здан'!$K$22/8+'[84]износ ОС'!$L$36</f>
        <v>80.974129714013571</v>
      </c>
      <c r="G144" s="71">
        <f t="shared" si="59"/>
        <v>1176.7226343191965</v>
      </c>
      <c r="H144" s="72">
        <v>1.1399999999999999</v>
      </c>
      <c r="I144" s="71">
        <f t="shared" si="60"/>
        <v>597.97502959451208</v>
      </c>
      <c r="J144" s="71">
        <f t="shared" si="61"/>
        <v>1774.6976639137085</v>
      </c>
      <c r="K144" s="73">
        <f t="shared" si="41"/>
        <v>0.2</v>
      </c>
      <c r="L144" s="71">
        <f t="shared" si="62"/>
        <v>354.93953278274171</v>
      </c>
      <c r="M144" s="71">
        <f t="shared" si="63"/>
        <v>2200</v>
      </c>
      <c r="N144" s="78">
        <v>2500</v>
      </c>
      <c r="O144" s="77"/>
    </row>
    <row r="145" spans="1:15" s="18" customFormat="1">
      <c r="A145" s="69"/>
      <c r="B145" s="68" t="str">
        <f>[84]хронометраж!A112</f>
        <v>Пластические операции</v>
      </c>
      <c r="C145" s="70"/>
      <c r="D145" s="71"/>
      <c r="E145" s="71"/>
      <c r="F145" s="71"/>
      <c r="G145" s="71"/>
      <c r="H145" s="72"/>
      <c r="I145" s="71"/>
      <c r="J145" s="71"/>
      <c r="K145" s="73"/>
      <c r="L145" s="71"/>
      <c r="M145" s="71"/>
      <c r="N145" s="78"/>
      <c r="O145" s="77"/>
    </row>
    <row r="146" spans="1:15" s="18" customFormat="1" ht="30">
      <c r="A146" s="69" t="str">
        <f>[84]хронометраж!A113</f>
        <v>PLA 01</v>
      </c>
      <c r="B146" s="69" t="str">
        <f>[84]хронометраж!B113</f>
        <v>Удаление доброкачественные новообразование мягких тканей до 5 см, пластические швы</v>
      </c>
      <c r="C146" s="70">
        <f>'[84]ЛС ИМН (хир)'!F496</f>
        <v>2212.7406599999995</v>
      </c>
      <c r="D146" s="71">
        <f>[84]тариф!AC268</f>
        <v>4891.0644274898368</v>
      </c>
      <c r="E146" s="71">
        <f>[84]тариф!AD268</f>
        <v>538.01708702388203</v>
      </c>
      <c r="F146" s="71">
        <f>'[84]Расч износ здан'!$K$22/8+'[84]износ ОС'!$L$37</f>
        <v>92.104266700314938</v>
      </c>
      <c r="G146" s="71">
        <f t="shared" ref="G146:G152" si="64">SUM(C146:F146)</f>
        <v>7733.9264412140328</v>
      </c>
      <c r="H146" s="72">
        <v>1.1399999999999999</v>
      </c>
      <c r="I146" s="71">
        <f t="shared" ref="I146:I152" si="65">D146*H146</f>
        <v>5575.8134473384134</v>
      </c>
      <c r="J146" s="71">
        <f t="shared" ref="J146:J152" si="66">G146+I146</f>
        <v>13309.739888552445</v>
      </c>
      <c r="K146" s="73">
        <v>0.4</v>
      </c>
      <c r="L146" s="71">
        <f t="shared" ref="L146:L152" si="67">J146*K146</f>
        <v>5323.8959554209787</v>
      </c>
      <c r="M146" s="71">
        <f t="shared" ref="M146:M152" si="68">ROUNDUP((J146+L146)/100,0)*100</f>
        <v>18700</v>
      </c>
      <c r="N146" s="78">
        <v>21000</v>
      </c>
      <c r="O146" s="77"/>
    </row>
    <row r="147" spans="1:15" s="18" customFormat="1" ht="30">
      <c r="A147" s="69" t="str">
        <f>[84]хронометраж!A114</f>
        <v>PLA 02</v>
      </c>
      <c r="B147" s="69" t="str">
        <f>[84]хронометраж!B114</f>
        <v>Удаление доброкачественные новообразование мягких тканей до 10 см, пластические швы</v>
      </c>
      <c r="C147" s="70">
        <f>'[84]ЛС ИМН (хир)'!F516</f>
        <v>3154.7316600000004</v>
      </c>
      <c r="D147" s="71">
        <f>[84]тариф!AC272</f>
        <v>5032.796655071138</v>
      </c>
      <c r="E147" s="71">
        <f>[84]тариф!AD272</f>
        <v>553.60763205782519</v>
      </c>
      <c r="F147" s="71">
        <f>'[84]Расч износ здан'!$K$22/8+'[84]износ ОС'!$L$37</f>
        <v>92.104266700314938</v>
      </c>
      <c r="G147" s="71">
        <f t="shared" si="64"/>
        <v>8833.2402138292782</v>
      </c>
      <c r="H147" s="72">
        <v>1.1399999999999999</v>
      </c>
      <c r="I147" s="71">
        <f t="shared" si="65"/>
        <v>5737.3881867810969</v>
      </c>
      <c r="J147" s="71">
        <f t="shared" si="66"/>
        <v>14570.628400610374</v>
      </c>
      <c r="K147" s="73">
        <v>0.4</v>
      </c>
      <c r="L147" s="71">
        <f t="shared" si="67"/>
        <v>5828.2513602441504</v>
      </c>
      <c r="M147" s="71">
        <f t="shared" si="68"/>
        <v>20400</v>
      </c>
      <c r="N147" s="78">
        <v>23000</v>
      </c>
      <c r="O147" s="77"/>
    </row>
    <row r="148" spans="1:15" s="18" customFormat="1" ht="30">
      <c r="A148" s="69" t="str">
        <f>[84]хронометраж!A115</f>
        <v>PLA 03</v>
      </c>
      <c r="B148" s="69" t="str">
        <f>[84]хронометраж!B115</f>
        <v>Циркумцизия, пластические швы на крайнюю плоть</v>
      </c>
      <c r="C148" s="70">
        <f>'[84]ЛС ИМН (хир)'!F536</f>
        <v>2037.2729399999998</v>
      </c>
      <c r="D148" s="71">
        <f>[91]Калькуляция!D19</f>
        <v>1233.731307754065</v>
      </c>
      <c r="E148" s="71">
        <f>[91]Калькуляция!E19</f>
        <v>135.71044385294715</v>
      </c>
      <c r="F148" s="71">
        <f>'[84]Расч износ здан'!$K$22/8+'[84]износ ОС'!$L$37</f>
        <v>92.104266700314938</v>
      </c>
      <c r="G148" s="71">
        <f t="shared" si="64"/>
        <v>3498.8189583073267</v>
      </c>
      <c r="H148" s="72">
        <v>1.5</v>
      </c>
      <c r="I148" s="71">
        <f t="shared" si="65"/>
        <v>1850.5969616310977</v>
      </c>
      <c r="J148" s="71">
        <f t="shared" si="66"/>
        <v>5349.4159199384248</v>
      </c>
      <c r="K148" s="73">
        <v>0.3</v>
      </c>
      <c r="L148" s="71">
        <f t="shared" si="67"/>
        <v>1604.8247759815274</v>
      </c>
      <c r="M148" s="71">
        <f t="shared" si="68"/>
        <v>7000</v>
      </c>
      <c r="N148" s="78">
        <v>5300</v>
      </c>
      <c r="O148" s="77"/>
    </row>
    <row r="149" spans="1:15" s="18" customFormat="1" ht="30">
      <c r="A149" s="69" t="str">
        <f>[84]хронометраж!A116</f>
        <v>PLA 04</v>
      </c>
      <c r="B149" s="69" t="str">
        <f>[84]хронометраж!B116</f>
        <v>Удаление грубых рубцов мягких тканей различных размеров, пластические швы</v>
      </c>
      <c r="C149" s="70">
        <f>'[84]ЛС ИМН (хир)'!F556</f>
        <v>2109.7274400000001</v>
      </c>
      <c r="D149" s="71">
        <f>[84]тариф!AC280</f>
        <v>2098.1579985772355</v>
      </c>
      <c r="E149" s="71">
        <f>[84]тариф!AD280</f>
        <v>230.79737984349592</v>
      </c>
      <c r="F149" s="71">
        <f>'[84]Расч износ здан'!$K$22/8+'[84]износ ОС'!$L$37</f>
        <v>92.104266700314938</v>
      </c>
      <c r="G149" s="71">
        <f t="shared" si="64"/>
        <v>4530.7870851210464</v>
      </c>
      <c r="H149" s="72">
        <v>1.1399999999999999</v>
      </c>
      <c r="I149" s="71">
        <f t="shared" si="65"/>
        <v>2391.9001183780483</v>
      </c>
      <c r="J149" s="71">
        <f t="shared" si="66"/>
        <v>6922.6872034990947</v>
      </c>
      <c r="K149" s="73">
        <v>0.4</v>
      </c>
      <c r="L149" s="71">
        <f t="shared" si="67"/>
        <v>2769.0748813996379</v>
      </c>
      <c r="M149" s="71">
        <f t="shared" si="68"/>
        <v>9700</v>
      </c>
      <c r="N149" s="78">
        <v>18000</v>
      </c>
      <c r="O149" s="77"/>
    </row>
    <row r="150" spans="1:15" s="18" customFormat="1">
      <c r="A150" s="69" t="str">
        <f>[84]хронометраж!A117</f>
        <v>PLA 05</v>
      </c>
      <c r="B150" s="69" t="str">
        <f>[84]хронометраж!B117</f>
        <v>Блефаропластика верхних век тотальная</v>
      </c>
      <c r="C150" s="70">
        <f>'[84]ЛС ИМН (хир)'!F576</f>
        <v>1985.72594</v>
      </c>
      <c r="D150" s="71">
        <f>[84]тариф!AC284</f>
        <v>2098.1579985772355</v>
      </c>
      <c r="E150" s="71">
        <f>[84]тариф!AD284</f>
        <v>230.79737984349592</v>
      </c>
      <c r="F150" s="71">
        <f>'[84]Расч износ здан'!$K$22/8+'[84]износ ОС'!$L$37</f>
        <v>92.104266700314938</v>
      </c>
      <c r="G150" s="71">
        <f t="shared" si="64"/>
        <v>4406.7855851210461</v>
      </c>
      <c r="H150" s="72">
        <v>1.1399999999999999</v>
      </c>
      <c r="I150" s="71">
        <f t="shared" si="65"/>
        <v>2391.9001183780483</v>
      </c>
      <c r="J150" s="71">
        <f t="shared" si="66"/>
        <v>6798.6857034990944</v>
      </c>
      <c r="K150" s="73">
        <v>0.4</v>
      </c>
      <c r="L150" s="71">
        <f t="shared" si="67"/>
        <v>2719.4742813996381</v>
      </c>
      <c r="M150" s="71">
        <f t="shared" si="68"/>
        <v>9600</v>
      </c>
      <c r="N150" s="78">
        <v>52000</v>
      </c>
      <c r="O150" s="77"/>
    </row>
    <row r="151" spans="1:15" s="18" customFormat="1">
      <c r="A151" s="69" t="str">
        <f>[84]хронометраж!A118</f>
        <v>PLA 06</v>
      </c>
      <c r="B151" s="69" t="str">
        <f>[84]хронометраж!B118</f>
        <v>Блефаропластика нижних век тотальная</v>
      </c>
      <c r="C151" s="70">
        <f>'[84]ЛС ИМН (хир)'!F596</f>
        <v>1985.72594</v>
      </c>
      <c r="D151" s="71">
        <f>[84]тариф!AC288</f>
        <v>2098.1579985772355</v>
      </c>
      <c r="E151" s="71">
        <f>[84]тариф!AD288</f>
        <v>230.79737984349592</v>
      </c>
      <c r="F151" s="71">
        <f>'[84]Расч износ здан'!$K$22/8+'[84]износ ОС'!$L$37</f>
        <v>92.104266700314938</v>
      </c>
      <c r="G151" s="71">
        <f t="shared" si="64"/>
        <v>4406.7855851210461</v>
      </c>
      <c r="H151" s="72">
        <v>1.1399999999999999</v>
      </c>
      <c r="I151" s="71">
        <f t="shared" si="65"/>
        <v>2391.9001183780483</v>
      </c>
      <c r="J151" s="71">
        <f t="shared" si="66"/>
        <v>6798.6857034990944</v>
      </c>
      <c r="K151" s="73">
        <v>0.4</v>
      </c>
      <c r="L151" s="71">
        <f t="shared" si="67"/>
        <v>2719.4742813996381</v>
      </c>
      <c r="M151" s="71">
        <f t="shared" si="68"/>
        <v>9600</v>
      </c>
      <c r="N151" s="78">
        <v>55000</v>
      </c>
      <c r="O151" s="77"/>
    </row>
    <row r="152" spans="1:15" s="18" customFormat="1" ht="30">
      <c r="A152" s="69" t="str">
        <f>[84]хронометраж!A119</f>
        <v>PLA 07</v>
      </c>
      <c r="B152" s="69" t="str">
        <f>[84]хронометраж!B119</f>
        <v>Реконструкция мочки ухо (билобулярный лоскут)</v>
      </c>
      <c r="C152" s="70">
        <f>'[84]ЛС ИМН (хир)'!F616</f>
        <v>1985.72594</v>
      </c>
      <c r="D152" s="71">
        <f>[84]тариф!AC292</f>
        <v>2098.1579985772355</v>
      </c>
      <c r="E152" s="71">
        <f>[84]тариф!AD292</f>
        <v>230.79737984349592</v>
      </c>
      <c r="F152" s="71">
        <f>'[84]Расч износ здан'!$K$22/8+'[84]износ ОС'!$L$37</f>
        <v>92.104266700314938</v>
      </c>
      <c r="G152" s="71">
        <f t="shared" si="64"/>
        <v>4406.7855851210461</v>
      </c>
      <c r="H152" s="72">
        <v>1.1399999999999999</v>
      </c>
      <c r="I152" s="71">
        <f t="shared" si="65"/>
        <v>2391.9001183780483</v>
      </c>
      <c r="J152" s="71">
        <f t="shared" si="66"/>
        <v>6798.6857034990944</v>
      </c>
      <c r="K152" s="73">
        <v>0.4</v>
      </c>
      <c r="L152" s="71">
        <f t="shared" si="67"/>
        <v>2719.4742813996381</v>
      </c>
      <c r="M152" s="71">
        <f t="shared" si="68"/>
        <v>9600</v>
      </c>
      <c r="N152" s="78">
        <v>16200</v>
      </c>
      <c r="O152" s="77"/>
    </row>
    <row r="153" spans="1:15" s="18" customFormat="1">
      <c r="A153" s="69"/>
      <c r="B153" s="68" t="str">
        <f>[84]хронометраж!A126</f>
        <v>Услуги ангиографии (операции)</v>
      </c>
      <c r="C153" s="70"/>
      <c r="D153" s="71"/>
      <c r="E153" s="71"/>
      <c r="F153" s="71"/>
      <c r="G153" s="71"/>
      <c r="H153" s="72"/>
      <c r="I153" s="71"/>
      <c r="J153" s="71"/>
      <c r="K153" s="73"/>
      <c r="L153" s="71"/>
      <c r="M153" s="71"/>
      <c r="N153" s="78"/>
      <c r="O153" s="74"/>
    </row>
    <row r="154" spans="1:15" s="18" customFormat="1" ht="45">
      <c r="A154" s="69" t="str">
        <f>[84]хронометраж!A127</f>
        <v>ANG 01</v>
      </c>
      <c r="B154" s="69" t="str">
        <f>[84]хронометраж!B127</f>
        <v>Эндоваскулярная эмболизация аневризмы сосудов головного мозга с использованием непокрытых спиралей</v>
      </c>
      <c r="C154" s="70">
        <f>[92]калькуляция!D21+[92]калькуляция!G21</f>
        <v>5059716.5723599819</v>
      </c>
      <c r="D154" s="71">
        <f>[92]калькуляция!E21</f>
        <v>13400.91207512939</v>
      </c>
      <c r="E154" s="71">
        <f>[92]калькуляция!F21</f>
        <v>1145.7779824235629</v>
      </c>
      <c r="F154" s="71">
        <f>[92]калькуляция!H21</f>
        <v>82244.897959183669</v>
      </c>
      <c r="G154" s="71">
        <f t="shared" ref="G154" si="69">SUM(C154:F154)</f>
        <v>5156508.1603767192</v>
      </c>
      <c r="H154" s="72">
        <v>1.1399999999999999</v>
      </c>
      <c r="I154" s="71">
        <f t="shared" ref="I154:I171" si="70">D154*H154</f>
        <v>15277.039765647503</v>
      </c>
      <c r="J154" s="71">
        <f t="shared" ref="J154:J171" si="71">G154+I154</f>
        <v>5171785.2001423668</v>
      </c>
      <c r="K154" s="73">
        <f t="shared" si="41"/>
        <v>0.2</v>
      </c>
      <c r="L154" s="71">
        <f t="shared" ref="L154:L171" si="72">J154*K154</f>
        <v>1034357.0400284734</v>
      </c>
      <c r="M154" s="71">
        <f t="shared" ref="M154:M171" si="73">ROUNDUP((J154+L154)/100,0)*100</f>
        <v>6206200</v>
      </c>
      <c r="N154" s="78"/>
      <c r="O154" s="74"/>
    </row>
    <row r="155" spans="1:15" s="18" customFormat="1" ht="30">
      <c r="A155" s="69" t="str">
        <f>[84]хронометраж!A128</f>
        <v>ANG 02</v>
      </c>
      <c r="B155" s="69" t="str">
        <f>[84]хронометраж!B128</f>
        <v xml:space="preserve">Эндоваскулярная эмболизация артериовенозной мальформации сосудов головного мозга </v>
      </c>
      <c r="C155" s="70">
        <f>[92]калькуляция!D22+[92]калькуляция!G22</f>
        <v>4772238.5723599819</v>
      </c>
      <c r="D155" s="71">
        <f>[92]калькуляция!E22</f>
        <v>13400.91207512939</v>
      </c>
      <c r="E155" s="71">
        <f>[92]калькуляция!F22</f>
        <v>1145.7779824235629</v>
      </c>
      <c r="F155" s="71">
        <f>[92]калькуляция!H22</f>
        <v>82244.897959183669</v>
      </c>
      <c r="G155" s="71">
        <f t="shared" ref="G155:G171" si="74">SUM(C155:F155)</f>
        <v>4869030.1603767192</v>
      </c>
      <c r="H155" s="72">
        <v>1.1399999999999999</v>
      </c>
      <c r="I155" s="71">
        <f t="shared" si="70"/>
        <v>15277.039765647503</v>
      </c>
      <c r="J155" s="71">
        <f t="shared" si="71"/>
        <v>4884307.2001423668</v>
      </c>
      <c r="K155" s="73">
        <f t="shared" si="41"/>
        <v>0.2</v>
      </c>
      <c r="L155" s="71">
        <f t="shared" si="72"/>
        <v>976861.44002847339</v>
      </c>
      <c r="M155" s="71">
        <f t="shared" si="73"/>
        <v>5861200</v>
      </c>
      <c r="N155" s="78"/>
      <c r="O155" s="74"/>
    </row>
    <row r="156" spans="1:15" s="18" customFormat="1" ht="30">
      <c r="A156" s="69" t="str">
        <f>[84]хронометраж!A129</f>
        <v>ANG 03</v>
      </c>
      <c r="B156" s="69" t="str">
        <f>[84]хронометраж!B129</f>
        <v>Стентирование интракраниальных артерий потоконаправляющим стентом</v>
      </c>
      <c r="C156" s="70">
        <f>[92]калькуляция!D23+[92]калькуляция!G23</f>
        <v>5046822.5723599819</v>
      </c>
      <c r="D156" s="71">
        <f>[92]калькуляция!E23</f>
        <v>13400.91207512939</v>
      </c>
      <c r="E156" s="71">
        <f>[92]калькуляция!F23</f>
        <v>1145.7779824235629</v>
      </c>
      <c r="F156" s="71">
        <f>[92]калькуляция!H23</f>
        <v>82244.897959183669</v>
      </c>
      <c r="G156" s="71">
        <f t="shared" si="74"/>
        <v>5143614.1603767192</v>
      </c>
      <c r="H156" s="72">
        <v>1.1399999999999999</v>
      </c>
      <c r="I156" s="71">
        <f t="shared" si="70"/>
        <v>15277.039765647503</v>
      </c>
      <c r="J156" s="71">
        <f t="shared" si="71"/>
        <v>5158891.2001423668</v>
      </c>
      <c r="K156" s="73">
        <f t="shared" si="41"/>
        <v>0.2</v>
      </c>
      <c r="L156" s="71">
        <f t="shared" si="72"/>
        <v>1031778.2400284734</v>
      </c>
      <c r="M156" s="71">
        <f t="shared" si="73"/>
        <v>6190700</v>
      </c>
      <c r="N156" s="78"/>
      <c r="O156" s="74"/>
    </row>
    <row r="157" spans="1:15" s="18" customFormat="1" ht="30">
      <c r="A157" s="69" t="str">
        <f>[84]хронометраж!A130</f>
        <v>ANG 04</v>
      </c>
      <c r="B157" s="69" t="str">
        <f>[84]хронометраж!B130</f>
        <v>Стентирование интракраниальных артерий потоконаправляющим стентом</v>
      </c>
      <c r="C157" s="70">
        <f>[92]калькуляция!D24+[92]калькуляция!G24</f>
        <v>4864792.5723599819</v>
      </c>
      <c r="D157" s="71">
        <f>[92]калькуляция!E24</f>
        <v>13400.91207512939</v>
      </c>
      <c r="E157" s="71">
        <f>[92]калькуляция!F24</f>
        <v>1145.7779824235629</v>
      </c>
      <c r="F157" s="71">
        <f>[92]калькуляция!H24</f>
        <v>82244.897959183669</v>
      </c>
      <c r="G157" s="71">
        <f t="shared" si="74"/>
        <v>4961584.1603767192</v>
      </c>
      <c r="H157" s="72">
        <v>1.1399999999999999</v>
      </c>
      <c r="I157" s="71">
        <f t="shared" si="70"/>
        <v>15277.039765647503</v>
      </c>
      <c r="J157" s="71">
        <f t="shared" si="71"/>
        <v>4976861.2001423668</v>
      </c>
      <c r="K157" s="73">
        <f t="shared" si="41"/>
        <v>0.2</v>
      </c>
      <c r="L157" s="71">
        <f t="shared" si="72"/>
        <v>995372.24002847343</v>
      </c>
      <c r="M157" s="71">
        <f t="shared" si="73"/>
        <v>5972300</v>
      </c>
      <c r="N157" s="78"/>
      <c r="O157" s="74"/>
    </row>
    <row r="158" spans="1:15" s="18" customFormat="1">
      <c r="A158" s="69" t="str">
        <f>[84]хронометраж!A131</f>
        <v>ANG 05</v>
      </c>
      <c r="B158" s="69" t="str">
        <f>[84]хронометраж!B131</f>
        <v>Стентирование коронарных артерий</v>
      </c>
      <c r="C158" s="70">
        <f>[92]калькуляция!D25+[92]калькуляция!G25</f>
        <v>1022366.4995076783</v>
      </c>
      <c r="D158" s="71">
        <f>[92]калькуляция!E25</f>
        <v>9592.9806864355123</v>
      </c>
      <c r="E158" s="71">
        <f>[92]калькуляция!F25</f>
        <v>820.19984869023631</v>
      </c>
      <c r="F158" s="71">
        <f>[92]калькуляция!H25</f>
        <v>63265.306122448979</v>
      </c>
      <c r="G158" s="71">
        <f t="shared" si="74"/>
        <v>1096044.986165253</v>
      </c>
      <c r="H158" s="72">
        <v>1.1399999999999999</v>
      </c>
      <c r="I158" s="71">
        <f t="shared" si="70"/>
        <v>10935.997982536483</v>
      </c>
      <c r="J158" s="71">
        <f t="shared" si="71"/>
        <v>1106980.9841477894</v>
      </c>
      <c r="K158" s="73">
        <f t="shared" si="41"/>
        <v>0.2</v>
      </c>
      <c r="L158" s="71">
        <f t="shared" si="72"/>
        <v>221396.19682955788</v>
      </c>
      <c r="M158" s="71">
        <f t="shared" si="73"/>
        <v>1328400</v>
      </c>
      <c r="N158" s="78"/>
      <c r="O158" s="74"/>
    </row>
    <row r="159" spans="1:15" s="18" customFormat="1" ht="30">
      <c r="A159" s="69" t="str">
        <f>[84]хронометраж!A132</f>
        <v>ANG 06</v>
      </c>
      <c r="B159" s="69" t="str">
        <f>[84]хронометраж!B132</f>
        <v>Внутрипеченочное портокавальное шунтирование через яремную вену (TIPS)</v>
      </c>
      <c r="C159" s="70">
        <f>[92]калькуляция!D26+[92]калькуляция!G26</f>
        <v>1471833.7480307138</v>
      </c>
      <c r="D159" s="71">
        <f>[92]калькуляция!E26</f>
        <v>37997.365620843681</v>
      </c>
      <c r="E159" s="71">
        <f>[92]калькуляция!F26</f>
        <v>3248.7747605821346</v>
      </c>
      <c r="F159" s="71">
        <f>[92]калькуляция!H26</f>
        <v>253061.22448979592</v>
      </c>
      <c r="G159" s="71">
        <f t="shared" si="74"/>
        <v>1766141.1129019354</v>
      </c>
      <c r="H159" s="72">
        <v>1.1399999999999999</v>
      </c>
      <c r="I159" s="71">
        <f t="shared" si="70"/>
        <v>43316.996807761789</v>
      </c>
      <c r="J159" s="71">
        <f t="shared" si="71"/>
        <v>1809458.1097096971</v>
      </c>
      <c r="K159" s="73">
        <f t="shared" si="41"/>
        <v>0.2</v>
      </c>
      <c r="L159" s="71">
        <f t="shared" si="72"/>
        <v>361891.62194193946</v>
      </c>
      <c r="M159" s="71">
        <f t="shared" si="73"/>
        <v>2171400</v>
      </c>
      <c r="N159" s="78"/>
      <c r="O159" s="74"/>
    </row>
    <row r="160" spans="1:15" s="18" customFormat="1" ht="30">
      <c r="A160" s="69" t="str">
        <f>[84]хронометраж!A133</f>
        <v>ANG 07</v>
      </c>
      <c r="B160" s="69" t="str">
        <f>[84]хронометраж!B133</f>
        <v>Эндоваскулярная эмболизация селезеночной артерий</v>
      </c>
      <c r="C160" s="70">
        <f>[92]калькуляция!D27+[92]калькуляция!G27</f>
        <v>707775.77950767847</v>
      </c>
      <c r="D160" s="71">
        <f>[92]калькуляция!E27</f>
        <v>9592.9806864355123</v>
      </c>
      <c r="E160" s="71">
        <f>[92]калькуляция!F27</f>
        <v>820.19984869023631</v>
      </c>
      <c r="F160" s="71">
        <f>[92]калькуляция!H27</f>
        <v>63265.306122448979</v>
      </c>
      <c r="G160" s="71">
        <f t="shared" si="74"/>
        <v>781454.26616525312</v>
      </c>
      <c r="H160" s="72">
        <v>1.1399999999999999</v>
      </c>
      <c r="I160" s="71">
        <f t="shared" si="70"/>
        <v>10935.997982536483</v>
      </c>
      <c r="J160" s="71">
        <f t="shared" si="71"/>
        <v>792390.26414778957</v>
      </c>
      <c r="K160" s="73">
        <f t="shared" si="41"/>
        <v>0.2</v>
      </c>
      <c r="L160" s="71">
        <f t="shared" si="72"/>
        <v>158478.05282955791</v>
      </c>
      <c r="M160" s="71">
        <f t="shared" si="73"/>
        <v>950900</v>
      </c>
      <c r="N160" s="78"/>
      <c r="O160" s="74"/>
    </row>
    <row r="161" spans="1:15" s="18" customFormat="1" ht="30">
      <c r="A161" s="69" t="str">
        <f>[84]хронометраж!A134</f>
        <v>ANG 08</v>
      </c>
      <c r="B161" s="69" t="str">
        <f>[84]хронометраж!B134</f>
        <v xml:space="preserve">Эндоваскулярная баллоная ангиопластика сосудов  </v>
      </c>
      <c r="C161" s="70">
        <f>[92]калькуляция!D28+[92]калькуляция!G28</f>
        <v>918896.37235998199</v>
      </c>
      <c r="D161" s="71">
        <f>[92]калькуляция!E28</f>
        <v>13400.91207512939</v>
      </c>
      <c r="E161" s="71">
        <f>[92]калькуляция!F28</f>
        <v>1145.7779824235629</v>
      </c>
      <c r="F161" s="71">
        <f>[92]калькуляция!H28</f>
        <v>82244.897959183669</v>
      </c>
      <c r="G161" s="71">
        <f t="shared" si="74"/>
        <v>1015687.9603767185</v>
      </c>
      <c r="H161" s="72">
        <v>1.1399999999999999</v>
      </c>
      <c r="I161" s="71">
        <f t="shared" si="70"/>
        <v>15277.039765647503</v>
      </c>
      <c r="J161" s="71">
        <f t="shared" si="71"/>
        <v>1030965.000142366</v>
      </c>
      <c r="K161" s="73">
        <f t="shared" si="41"/>
        <v>0.2</v>
      </c>
      <c r="L161" s="71">
        <f t="shared" si="72"/>
        <v>206193.00002847321</v>
      </c>
      <c r="M161" s="71">
        <f t="shared" si="73"/>
        <v>1237200</v>
      </c>
      <c r="N161" s="78"/>
      <c r="O161" s="74"/>
    </row>
    <row r="162" spans="1:15" s="18" customFormat="1">
      <c r="A162" s="69" t="str">
        <f>[84]хронометраж!A135</f>
        <v>ANG 09</v>
      </c>
      <c r="B162" s="69" t="str">
        <f>[84]хронометраж!B135</f>
        <v>Стентирование артерий нижнх конечностей</v>
      </c>
      <c r="C162" s="70">
        <f>[92]калькуляция!D29+[92]калькуляция!G29</f>
        <v>1141896.372359982</v>
      </c>
      <c r="D162" s="71">
        <f>[92]калькуляция!E29</f>
        <v>13400.91207512939</v>
      </c>
      <c r="E162" s="71">
        <f>[92]калькуляция!F29</f>
        <v>1145.7779824235629</v>
      </c>
      <c r="F162" s="71">
        <f>[92]калькуляция!H29</f>
        <v>82244.897959183669</v>
      </c>
      <c r="G162" s="71">
        <f t="shared" si="74"/>
        <v>1238687.9603767185</v>
      </c>
      <c r="H162" s="72">
        <v>1.1399999999999999</v>
      </c>
      <c r="I162" s="71">
        <f t="shared" si="70"/>
        <v>15277.039765647503</v>
      </c>
      <c r="J162" s="71">
        <f t="shared" si="71"/>
        <v>1253965.0001423662</v>
      </c>
      <c r="K162" s="73">
        <f t="shared" si="41"/>
        <v>0.2</v>
      </c>
      <c r="L162" s="71">
        <f t="shared" si="72"/>
        <v>250793.00002847324</v>
      </c>
      <c r="M162" s="71">
        <f t="shared" si="73"/>
        <v>1504800</v>
      </c>
      <c r="N162" s="78"/>
      <c r="O162" s="74"/>
    </row>
    <row r="163" spans="1:15" s="18" customFormat="1">
      <c r="A163" s="69" t="str">
        <f>[84]хронометраж!A136</f>
        <v>ANG 10</v>
      </c>
      <c r="B163" s="69" t="str">
        <f>[84]хронометраж!B136</f>
        <v>Имплантация интравенозного кава - фильтра</v>
      </c>
      <c r="C163" s="70">
        <f>[92]калькуляция!D30+[92]калькуляция!G30</f>
        <v>726417.79927845532</v>
      </c>
      <c r="D163" s="71">
        <f>[92]калькуляция!E30</f>
        <v>5785.0492977416352</v>
      </c>
      <c r="E163" s="71">
        <f>[92]калькуляция!F30</f>
        <v>494.62171495690984</v>
      </c>
      <c r="F163" s="71">
        <f>[92]калькуляция!H30</f>
        <v>28469.387755102041</v>
      </c>
      <c r="G163" s="71">
        <f t="shared" si="74"/>
        <v>761166.85804625589</v>
      </c>
      <c r="H163" s="72">
        <v>1.1399999999999999</v>
      </c>
      <c r="I163" s="71">
        <f t="shared" si="70"/>
        <v>6594.9561994254636</v>
      </c>
      <c r="J163" s="71">
        <f t="shared" si="71"/>
        <v>767761.81424568139</v>
      </c>
      <c r="K163" s="73">
        <f t="shared" si="41"/>
        <v>0.2</v>
      </c>
      <c r="L163" s="71">
        <f t="shared" si="72"/>
        <v>153552.36284913629</v>
      </c>
      <c r="M163" s="71">
        <f t="shared" si="73"/>
        <v>921400</v>
      </c>
      <c r="N163" s="78"/>
      <c r="O163" s="74"/>
    </row>
    <row r="164" spans="1:15" s="18" customFormat="1">
      <c r="A164" s="69" t="str">
        <f>[84]хронометраж!A137</f>
        <v>ANG 11</v>
      </c>
      <c r="B164" s="69" t="str">
        <f>[84]хронометраж!B137</f>
        <v>Удаление интравенозного кава - фильтра</v>
      </c>
      <c r="C164" s="70">
        <f>[92]калькуляция!D31+[92]калькуляция!G31</f>
        <v>522917.7992784552</v>
      </c>
      <c r="D164" s="71">
        <f>[92]калькуляция!E31</f>
        <v>5785.0492977416352</v>
      </c>
      <c r="E164" s="71">
        <f>[92]калькуляция!F31</f>
        <v>494.62171495690984</v>
      </c>
      <c r="F164" s="71">
        <f>[92]калькуляция!H31</f>
        <v>28469.387755102041</v>
      </c>
      <c r="G164" s="71">
        <f t="shared" si="74"/>
        <v>557666.85804625577</v>
      </c>
      <c r="H164" s="72">
        <v>1.1399999999999999</v>
      </c>
      <c r="I164" s="71">
        <f t="shared" si="70"/>
        <v>6594.9561994254636</v>
      </c>
      <c r="J164" s="71">
        <f t="shared" si="71"/>
        <v>564261.81424568128</v>
      </c>
      <c r="K164" s="73">
        <f t="shared" si="41"/>
        <v>0.2</v>
      </c>
      <c r="L164" s="71">
        <f t="shared" si="72"/>
        <v>112852.36284913626</v>
      </c>
      <c r="M164" s="71">
        <f t="shared" si="73"/>
        <v>677200</v>
      </c>
      <c r="N164" s="78"/>
      <c r="O164" s="74"/>
    </row>
    <row r="165" spans="1:15" s="18" customFormat="1" ht="30">
      <c r="A165" s="69" t="str">
        <f>[84]хронометраж!A138</f>
        <v>ANG 12</v>
      </c>
      <c r="B165" s="69" t="str">
        <f>[84]хронометраж!B138</f>
        <v>Чрескожное чрезпеченочное дренирование желчевыводящих путей</v>
      </c>
      <c r="C165" s="70">
        <f>[92]калькуляция!D32+[92]калькуляция!G32</f>
        <v>226250.1795076784</v>
      </c>
      <c r="D165" s="71">
        <f>[92]калькуляция!E32</f>
        <v>9592.9806864355123</v>
      </c>
      <c r="E165" s="71">
        <f>[92]калькуляция!F32</f>
        <v>820.19984869023631</v>
      </c>
      <c r="F165" s="71">
        <f>[92]калькуляция!H32</f>
        <v>63265.306122448979</v>
      </c>
      <c r="G165" s="71">
        <f t="shared" si="74"/>
        <v>299928.66616525315</v>
      </c>
      <c r="H165" s="72">
        <v>1.1399999999999999</v>
      </c>
      <c r="I165" s="71">
        <f t="shared" si="70"/>
        <v>10935.997982536483</v>
      </c>
      <c r="J165" s="71">
        <f t="shared" si="71"/>
        <v>310864.66414778965</v>
      </c>
      <c r="K165" s="73">
        <f t="shared" si="41"/>
        <v>0.2</v>
      </c>
      <c r="L165" s="71">
        <f t="shared" si="72"/>
        <v>62172.932829557933</v>
      </c>
      <c r="M165" s="71">
        <f t="shared" si="73"/>
        <v>373100</v>
      </c>
      <c r="N165" s="78"/>
      <c r="O165" s="74"/>
    </row>
    <row r="166" spans="1:15" s="18" customFormat="1" ht="30">
      <c r="A166" s="69" t="str">
        <f>[84]хронометраж!A139</f>
        <v>ANG 13</v>
      </c>
      <c r="B166" s="69" t="str">
        <f>[84]хронометраж!B139</f>
        <v>Эндоваскулярная склерозирование/эмболизация яичниковых вен при варикоцеле</v>
      </c>
      <c r="C166" s="70">
        <f>[92]калькуляция!D33+[92]калькуляция!G33</f>
        <v>717650.35950767843</v>
      </c>
      <c r="D166" s="71">
        <f>[92]калькуляция!E33</f>
        <v>9592.9806864355123</v>
      </c>
      <c r="E166" s="71">
        <f>[92]калькуляция!F33</f>
        <v>820.19984869023631</v>
      </c>
      <c r="F166" s="71">
        <f>[92]калькуляция!H33</f>
        <v>63265.306122448979</v>
      </c>
      <c r="G166" s="71">
        <f t="shared" si="74"/>
        <v>791328.84616525308</v>
      </c>
      <c r="H166" s="72">
        <v>1.1399999999999999</v>
      </c>
      <c r="I166" s="71">
        <f t="shared" si="70"/>
        <v>10935.997982536483</v>
      </c>
      <c r="J166" s="71">
        <f t="shared" si="71"/>
        <v>802264.84414778952</v>
      </c>
      <c r="K166" s="73">
        <f t="shared" si="41"/>
        <v>0.2</v>
      </c>
      <c r="L166" s="71">
        <f t="shared" si="72"/>
        <v>160452.96882955791</v>
      </c>
      <c r="M166" s="71">
        <f t="shared" si="73"/>
        <v>962800</v>
      </c>
      <c r="N166" s="78"/>
      <c r="O166" s="74"/>
    </row>
    <row r="167" spans="1:15" s="18" customFormat="1">
      <c r="A167" s="69" t="str">
        <f>[84]хронометраж!A140</f>
        <v>ANG 14</v>
      </c>
      <c r="B167" s="69" t="str">
        <f>[84]хронометраж!B140</f>
        <v>Установка перманентного катетера</v>
      </c>
      <c r="C167" s="70">
        <f>[92]калькуляция!D34+[92]калькуляция!G34</f>
        <v>218835.77950767838</v>
      </c>
      <c r="D167" s="71">
        <f>[92]калькуляция!E34</f>
        <v>5785.0492977416352</v>
      </c>
      <c r="E167" s="71">
        <f>[92]калькуляция!F34</f>
        <v>494.62171495690984</v>
      </c>
      <c r="F167" s="71">
        <f>[92]калькуляция!H34</f>
        <v>63265.306122448979</v>
      </c>
      <c r="G167" s="71">
        <f t="shared" si="74"/>
        <v>288380.7566428259</v>
      </c>
      <c r="H167" s="72">
        <v>1.1399999999999999</v>
      </c>
      <c r="I167" s="71">
        <f t="shared" si="70"/>
        <v>6594.9561994254636</v>
      </c>
      <c r="J167" s="71">
        <f t="shared" si="71"/>
        <v>294975.71284225135</v>
      </c>
      <c r="K167" s="73">
        <f t="shared" si="41"/>
        <v>0.2</v>
      </c>
      <c r="L167" s="71">
        <f t="shared" si="72"/>
        <v>58995.142568450276</v>
      </c>
      <c r="M167" s="71">
        <f t="shared" si="73"/>
        <v>354000</v>
      </c>
      <c r="N167" s="78"/>
      <c r="O167" s="74"/>
    </row>
    <row r="168" spans="1:15" s="18" customFormat="1" ht="30">
      <c r="A168" s="69" t="str">
        <f>[84]хронометраж!A141</f>
        <v>ANG 15</v>
      </c>
      <c r="B168" s="69" t="str">
        <f>[84]хронометраж!B141</f>
        <v>Эндоваскулярная эмболизация маточных артерий</v>
      </c>
      <c r="C168" s="70">
        <f>[92]калькуляция!D35+[92]калькуляция!G35</f>
        <v>821862.95927845535</v>
      </c>
      <c r="D168" s="71">
        <f>[92]калькуляция!E35</f>
        <v>5785.0492977416352</v>
      </c>
      <c r="E168" s="71">
        <f>[92]калькуляция!F35</f>
        <v>494.62171495690984</v>
      </c>
      <c r="F168" s="71">
        <f>[92]калькуляция!H35</f>
        <v>28469.387755102041</v>
      </c>
      <c r="G168" s="71">
        <f t="shared" si="74"/>
        <v>856612.01804625592</v>
      </c>
      <c r="H168" s="72">
        <v>1.1399999999999999</v>
      </c>
      <c r="I168" s="71">
        <f t="shared" si="70"/>
        <v>6594.9561994254636</v>
      </c>
      <c r="J168" s="71">
        <f t="shared" si="71"/>
        <v>863206.97424568143</v>
      </c>
      <c r="K168" s="73">
        <f t="shared" si="41"/>
        <v>0.2</v>
      </c>
      <c r="L168" s="71">
        <f t="shared" si="72"/>
        <v>172641.3948491363</v>
      </c>
      <c r="M168" s="71">
        <f t="shared" si="73"/>
        <v>1035900</v>
      </c>
      <c r="N168" s="78"/>
      <c r="O168" s="74"/>
    </row>
    <row r="169" spans="1:15" s="18" customFormat="1">
      <c r="A169" s="69" t="str">
        <f>[84]хронометраж!A142</f>
        <v>ANG 16</v>
      </c>
      <c r="B169" s="69" t="str">
        <f>[84]хронометраж!B142</f>
        <v>Коронарография</v>
      </c>
      <c r="C169" s="70">
        <f>[92]калькуляция!D36+[92]калькуляция!G36</f>
        <v>87202.182852303522</v>
      </c>
      <c r="D169" s="71">
        <f>[92]калькуляция!E36</f>
        <v>4515.7388348436752</v>
      </c>
      <c r="E169" s="71">
        <f>[92]калькуляция!F36</f>
        <v>386.09567037913422</v>
      </c>
      <c r="F169" s="71">
        <f>[92]калькуляция!H36</f>
        <v>18979.591836734693</v>
      </c>
      <c r="G169" s="71">
        <f t="shared" si="74"/>
        <v>111083.60919426102</v>
      </c>
      <c r="H169" s="72">
        <v>1.1399999999999999</v>
      </c>
      <c r="I169" s="71">
        <f t="shared" si="70"/>
        <v>5147.9422717217894</v>
      </c>
      <c r="J169" s="71">
        <f t="shared" si="71"/>
        <v>116231.5514659828</v>
      </c>
      <c r="K169" s="73">
        <f t="shared" si="41"/>
        <v>0.2</v>
      </c>
      <c r="L169" s="71">
        <f t="shared" si="72"/>
        <v>23246.310293196562</v>
      </c>
      <c r="M169" s="71">
        <f t="shared" si="73"/>
        <v>139500</v>
      </c>
      <c r="N169" s="78"/>
      <c r="O169" s="74"/>
    </row>
    <row r="170" spans="1:15" s="18" customFormat="1">
      <c r="A170" s="69" t="str">
        <f>[84]хронометраж!A143</f>
        <v>ANG 17</v>
      </c>
      <c r="B170" s="69" t="str">
        <f>[84]хронометраж!B143</f>
        <v>ChekUp "Гипертония"</v>
      </c>
      <c r="C170" s="70">
        <f>[92]калькуляция!D37+[92]калькуляция!G37</f>
        <v>191751.07927845523</v>
      </c>
      <c r="D170" s="71">
        <f>[92]калькуляция!E37</f>
        <v>5785.0492977416352</v>
      </c>
      <c r="E170" s="71">
        <f>[92]калькуляция!F37</f>
        <v>494.62171495690984</v>
      </c>
      <c r="F170" s="71">
        <f>[92]калькуляция!H37</f>
        <v>28469.387755102041</v>
      </c>
      <c r="G170" s="71">
        <f t="shared" si="74"/>
        <v>226500.13804625583</v>
      </c>
      <c r="H170" s="72">
        <v>1.1399999999999999</v>
      </c>
      <c r="I170" s="71">
        <f t="shared" si="70"/>
        <v>6594.9561994254636</v>
      </c>
      <c r="J170" s="71">
        <f t="shared" si="71"/>
        <v>233095.09424568131</v>
      </c>
      <c r="K170" s="73">
        <f t="shared" si="41"/>
        <v>0.2</v>
      </c>
      <c r="L170" s="71">
        <f t="shared" si="72"/>
        <v>46619.018849136264</v>
      </c>
      <c r="M170" s="71">
        <f t="shared" si="73"/>
        <v>279800</v>
      </c>
      <c r="N170" s="78"/>
      <c r="O170" s="74"/>
    </row>
    <row r="171" spans="1:15" s="18" customFormat="1" ht="60">
      <c r="A171" s="69" t="str">
        <f>[84]хронометраж!A144</f>
        <v>ANG 18</v>
      </c>
      <c r="B171" s="69" t="str">
        <f>[84]хронометраж!B144</f>
        <v>Селективная ангиография брахиоцефальных артерий. Аортография. Селективная ангиография артерий нижних конечностей. Церебральная ангиография.</v>
      </c>
      <c r="C171" s="70">
        <f>[92]калькуляция!D38+[92]калькуляция!G38</f>
        <v>331017.7992784552</v>
      </c>
      <c r="D171" s="71">
        <f>[92]калькуляция!E38</f>
        <v>5785.0492977416352</v>
      </c>
      <c r="E171" s="71">
        <f>[92]калькуляция!F38</f>
        <v>494.62171495690984</v>
      </c>
      <c r="F171" s="71">
        <f>[92]калькуляция!H38</f>
        <v>28469.387755102041</v>
      </c>
      <c r="G171" s="71">
        <f t="shared" si="74"/>
        <v>365766.85804625577</v>
      </c>
      <c r="H171" s="72">
        <v>1.1399999999999999</v>
      </c>
      <c r="I171" s="71">
        <f t="shared" si="70"/>
        <v>6594.9561994254636</v>
      </c>
      <c r="J171" s="71">
        <f t="shared" si="71"/>
        <v>372361.81424568122</v>
      </c>
      <c r="K171" s="73">
        <f t="shared" si="41"/>
        <v>0.2</v>
      </c>
      <c r="L171" s="71">
        <f t="shared" si="72"/>
        <v>74472.362849136247</v>
      </c>
      <c r="M171" s="71">
        <f t="shared" si="73"/>
        <v>446900</v>
      </c>
      <c r="N171" s="78"/>
      <c r="O171" s="74"/>
    </row>
    <row r="172" spans="1:15" s="18" customFormat="1">
      <c r="A172" s="69"/>
      <c r="B172" s="68" t="str">
        <f>[84]хронометраж!A145</f>
        <v>Инсульт</v>
      </c>
      <c r="C172" s="70"/>
      <c r="D172" s="71"/>
      <c r="E172" s="71"/>
      <c r="F172" s="71"/>
      <c r="G172" s="71"/>
      <c r="H172" s="72"/>
      <c r="I172" s="71"/>
      <c r="J172" s="71"/>
      <c r="K172" s="73"/>
      <c r="L172" s="71"/>
      <c r="M172" s="71"/>
      <c r="N172" s="78"/>
      <c r="O172" s="74"/>
    </row>
    <row r="173" spans="1:15" s="18" customFormat="1">
      <c r="A173" s="69" t="str">
        <f>[84]хронометраж!A146</f>
        <v>INS 01</v>
      </c>
      <c r="B173" s="69" t="str">
        <f>[84]хронометраж!B146</f>
        <v>Эмболизация селезеночной артерии</v>
      </c>
      <c r="C173" s="70">
        <f>[93]калькуляция!D21+[93]калькуляция!G21</f>
        <v>644343.36950767844</v>
      </c>
      <c r="D173" s="71">
        <f>[93]калькуляция!E21</f>
        <v>9592.9806864355123</v>
      </c>
      <c r="E173" s="71">
        <f>[93]калькуляция!F21</f>
        <v>820.19984869023631</v>
      </c>
      <c r="F173" s="71">
        <f>[93]калькуляция!H21</f>
        <v>63265.306122448979</v>
      </c>
      <c r="G173" s="71">
        <f t="shared" ref="G173" si="75">SUM(C173:F173)</f>
        <v>718021.85616525309</v>
      </c>
      <c r="H173" s="72">
        <v>1.1399999999999999</v>
      </c>
      <c r="I173" s="71">
        <f t="shared" ref="I173:I174" si="76">D173*H173</f>
        <v>10935.997982536483</v>
      </c>
      <c r="J173" s="71">
        <f t="shared" ref="J173:J174" si="77">G173+I173</f>
        <v>728957.85414778953</v>
      </c>
      <c r="K173" s="73">
        <f t="shared" si="41"/>
        <v>0.2</v>
      </c>
      <c r="L173" s="71">
        <f t="shared" ref="L173:L174" si="78">J173*K173</f>
        <v>145791.57082955792</v>
      </c>
      <c r="M173" s="71">
        <f t="shared" ref="M173:M174" si="79">ROUNDUP((J173+L173)/100,0)*100</f>
        <v>874800</v>
      </c>
      <c r="N173" s="78"/>
      <c r="O173" s="74"/>
    </row>
    <row r="174" spans="1:15" s="18" customFormat="1" ht="30">
      <c r="A174" s="69" t="str">
        <f>[84]хронометраж!A147</f>
        <v>INS 02</v>
      </c>
      <c r="B174" s="69" t="str">
        <f>[84]хронометраж!B147</f>
        <v>Внутрипеченочное портокавальное шунтирование через яремную вену (TIPS)</v>
      </c>
      <c r="C174" s="70">
        <f>[93]калькуляция!D22+[93]калькуляция!G22</f>
        <v>1500690.7075383922</v>
      </c>
      <c r="D174" s="71">
        <f>[93]калькуляция!E22</f>
        <v>46985.939181660004</v>
      </c>
      <c r="E174" s="71">
        <f>[93]калькуляция!F22</f>
        <v>4017.2978000319304</v>
      </c>
      <c r="F174" s="71">
        <f>[93]калькуляция!H22</f>
        <v>316326.53061224491</v>
      </c>
      <c r="G174" s="71">
        <f t="shared" ref="G174" si="80">SUM(C174:F174)</f>
        <v>1868020.4751323292</v>
      </c>
      <c r="H174" s="72">
        <v>1.1399999999999999</v>
      </c>
      <c r="I174" s="71">
        <f t="shared" si="76"/>
        <v>53563.970667092399</v>
      </c>
      <c r="J174" s="71">
        <f t="shared" si="77"/>
        <v>1921584.4457994215</v>
      </c>
      <c r="K174" s="73">
        <f t="shared" si="41"/>
        <v>0.2</v>
      </c>
      <c r="L174" s="71">
        <f t="shared" si="78"/>
        <v>384316.8891598843</v>
      </c>
      <c r="M174" s="71">
        <f t="shared" si="79"/>
        <v>2306000</v>
      </c>
      <c r="N174" s="78"/>
      <c r="O174" s="74"/>
    </row>
    <row r="175" spans="1:15" s="18" customFormat="1">
      <c r="A175" s="69"/>
      <c r="B175" s="68" t="s">
        <v>224</v>
      </c>
      <c r="C175" s="70"/>
      <c r="D175" s="71"/>
      <c r="E175" s="71"/>
      <c r="F175" s="71"/>
      <c r="G175" s="71"/>
      <c r="H175" s="72"/>
      <c r="I175" s="71"/>
      <c r="J175" s="71"/>
      <c r="K175" s="73"/>
      <c r="L175" s="71"/>
      <c r="M175" s="71"/>
      <c r="N175" s="78"/>
      <c r="O175" s="74"/>
    </row>
    <row r="176" spans="1:15" s="18" customFormat="1">
      <c r="A176" s="69"/>
      <c r="B176" s="68" t="s">
        <v>225</v>
      </c>
      <c r="C176" s="70"/>
      <c r="D176" s="71"/>
      <c r="E176" s="71"/>
      <c r="F176" s="71"/>
      <c r="G176" s="71"/>
      <c r="H176" s="72"/>
      <c r="I176" s="71"/>
      <c r="J176" s="71"/>
      <c r="K176" s="73"/>
      <c r="L176" s="71"/>
      <c r="M176" s="71"/>
      <c r="N176" s="78"/>
      <c r="O176" s="74"/>
    </row>
    <row r="177" spans="1:15" s="18" customFormat="1">
      <c r="A177" s="69" t="s">
        <v>255</v>
      </c>
      <c r="B177" s="69" t="s">
        <v>226</v>
      </c>
      <c r="C177" s="70">
        <f>[94]клинич!J7</f>
        <v>414.58274242424238</v>
      </c>
      <c r="D177" s="71">
        <f>[94]клинич!H7</f>
        <v>378.38927040908129</v>
      </c>
      <c r="E177" s="71">
        <f>[94]клинич!I7</f>
        <v>32.352282619976449</v>
      </c>
      <c r="F177" s="71">
        <f>[94]клинич!K7</f>
        <v>88.672961043360445</v>
      </c>
      <c r="G177" s="71">
        <f t="shared" ref="G177" si="81">SUM(C177:F177)</f>
        <v>913.99725649666061</v>
      </c>
      <c r="H177" s="72">
        <v>1.1399999999999999</v>
      </c>
      <c r="I177" s="71">
        <f t="shared" ref="I177" si="82">D177*H177</f>
        <v>431.36376826635262</v>
      </c>
      <c r="J177" s="71">
        <f t="shared" ref="J177" si="83">G177+I177</f>
        <v>1345.3610247630131</v>
      </c>
      <c r="K177" s="73">
        <f t="shared" si="41"/>
        <v>0.2</v>
      </c>
      <c r="L177" s="71">
        <f t="shared" ref="L177" si="84">J177*K177</f>
        <v>269.07220495260265</v>
      </c>
      <c r="M177" s="71">
        <f>ROUNDUP((J177+L177)/100,0)*100-400</f>
        <v>1300</v>
      </c>
      <c r="N177" s="78"/>
      <c r="O177" s="74"/>
    </row>
    <row r="178" spans="1:15" s="18" customFormat="1">
      <c r="A178" s="69" t="s">
        <v>256</v>
      </c>
      <c r="B178" s="69" t="s">
        <v>227</v>
      </c>
      <c r="C178" s="70">
        <f>[94]клинич!J8</f>
        <v>69.097123737373735</v>
      </c>
      <c r="D178" s="71">
        <f>[94]клинич!H8</f>
        <v>338.5936934362922</v>
      </c>
      <c r="E178" s="71">
        <f>[94]клинич!I8</f>
        <v>28.949760788802983</v>
      </c>
      <c r="F178" s="71">
        <f>[94]клинич!K8</f>
        <v>78.820409816320392</v>
      </c>
      <c r="G178" s="71">
        <f t="shared" ref="G178:G205" si="85">SUM(C178:F178)</f>
        <v>515.46098777878933</v>
      </c>
      <c r="H178" s="72">
        <v>1.1399999999999999</v>
      </c>
      <c r="I178" s="71">
        <f t="shared" ref="I178:I205" si="86">D178*H178</f>
        <v>385.99681051737309</v>
      </c>
      <c r="J178" s="71">
        <f t="shared" ref="J178:J205" si="87">G178+I178</f>
        <v>901.45779829616242</v>
      </c>
      <c r="K178" s="73">
        <f t="shared" si="41"/>
        <v>0.2</v>
      </c>
      <c r="L178" s="71">
        <f t="shared" ref="L178:L205" si="88">J178*K178</f>
        <v>180.29155965923249</v>
      </c>
      <c r="M178" s="71">
        <f t="shared" ref="M178:M205" si="89">ROUNDUP((J178+L178)/100,0)*100-400</f>
        <v>700</v>
      </c>
      <c r="N178" s="78"/>
      <c r="O178" s="74"/>
    </row>
    <row r="179" spans="1:15" s="18" customFormat="1" ht="30">
      <c r="A179" s="69" t="s">
        <v>257</v>
      </c>
      <c r="B179" s="69" t="s">
        <v>228</v>
      </c>
      <c r="C179" s="70">
        <f>[94]клинич!J9</f>
        <v>69.097123737373735</v>
      </c>
      <c r="D179" s="71">
        <f>[94]клинич!H9</f>
        <v>338.5936934362922</v>
      </c>
      <c r="E179" s="71">
        <f>[94]клинич!I9</f>
        <v>28.949760788802983</v>
      </c>
      <c r="F179" s="71">
        <f>[94]клинич!K9</f>
        <v>78.820409816320392</v>
      </c>
      <c r="G179" s="71">
        <f t="shared" si="85"/>
        <v>515.46098777878933</v>
      </c>
      <c r="H179" s="72">
        <v>1.1399999999999999</v>
      </c>
      <c r="I179" s="71">
        <f t="shared" si="86"/>
        <v>385.99681051737309</v>
      </c>
      <c r="J179" s="71">
        <f t="shared" si="87"/>
        <v>901.45779829616242</v>
      </c>
      <c r="K179" s="73">
        <f t="shared" si="41"/>
        <v>0.2</v>
      </c>
      <c r="L179" s="71">
        <f t="shared" si="88"/>
        <v>180.29155965923249</v>
      </c>
      <c r="M179" s="71">
        <f t="shared" si="89"/>
        <v>700</v>
      </c>
      <c r="N179" s="78"/>
      <c r="O179" s="74"/>
    </row>
    <row r="180" spans="1:15" s="18" customFormat="1" ht="30">
      <c r="A180" s="69" t="s">
        <v>258</v>
      </c>
      <c r="B180" s="69" t="s">
        <v>229</v>
      </c>
      <c r="C180" s="70">
        <f>[94]клинич!J10</f>
        <v>69.097123737373735</v>
      </c>
      <c r="D180" s="71">
        <f>[94]клинич!H10</f>
        <v>338.5936934362922</v>
      </c>
      <c r="E180" s="71">
        <f>[94]клинич!I10</f>
        <v>28.949760788802983</v>
      </c>
      <c r="F180" s="71">
        <f>[94]клинич!K10</f>
        <v>78.820409816320392</v>
      </c>
      <c r="G180" s="71">
        <f t="shared" si="85"/>
        <v>515.46098777878933</v>
      </c>
      <c r="H180" s="72">
        <v>1.1399999999999999</v>
      </c>
      <c r="I180" s="71">
        <f t="shared" si="86"/>
        <v>385.99681051737309</v>
      </c>
      <c r="J180" s="71">
        <f t="shared" si="87"/>
        <v>901.45779829616242</v>
      </c>
      <c r="K180" s="73">
        <f t="shared" si="41"/>
        <v>0.2</v>
      </c>
      <c r="L180" s="71">
        <f t="shared" si="88"/>
        <v>180.29155965923249</v>
      </c>
      <c r="M180" s="71">
        <f t="shared" si="89"/>
        <v>700</v>
      </c>
      <c r="N180" s="78"/>
      <c r="O180" s="74"/>
    </row>
    <row r="181" spans="1:15" s="18" customFormat="1">
      <c r="A181" s="69" t="s">
        <v>259</v>
      </c>
      <c r="B181" s="69" t="s">
        <v>230</v>
      </c>
      <c r="C181" s="70">
        <f>[94]клинич!J11</f>
        <v>69.097123737373735</v>
      </c>
      <c r="D181" s="71">
        <f>[94]клинич!H11</f>
        <v>338.5936934362922</v>
      </c>
      <c r="E181" s="71">
        <f>[94]клинич!I11</f>
        <v>28.949760788802983</v>
      </c>
      <c r="F181" s="71">
        <f>[94]клинич!K11</f>
        <v>78.820409816320392</v>
      </c>
      <c r="G181" s="71">
        <f t="shared" si="85"/>
        <v>515.46098777878933</v>
      </c>
      <c r="H181" s="72">
        <v>1.1399999999999999</v>
      </c>
      <c r="I181" s="71">
        <f t="shared" si="86"/>
        <v>385.99681051737309</v>
      </c>
      <c r="J181" s="71">
        <f t="shared" si="87"/>
        <v>901.45779829616242</v>
      </c>
      <c r="K181" s="73">
        <f t="shared" si="41"/>
        <v>0.2</v>
      </c>
      <c r="L181" s="71">
        <f t="shared" si="88"/>
        <v>180.29155965923249</v>
      </c>
      <c r="M181" s="71">
        <f t="shared" si="89"/>
        <v>700</v>
      </c>
      <c r="N181" s="78"/>
      <c r="O181" s="74"/>
    </row>
    <row r="182" spans="1:15" s="18" customFormat="1">
      <c r="A182" s="69" t="s">
        <v>260</v>
      </c>
      <c r="B182" s="69" t="s">
        <v>231</v>
      </c>
      <c r="C182" s="70">
        <f>[94]клинич!J12</f>
        <v>69.097123737373735</v>
      </c>
      <c r="D182" s="71">
        <f>[94]клинич!H12</f>
        <v>338.5936934362922</v>
      </c>
      <c r="E182" s="71">
        <f>[94]клинич!I12</f>
        <v>28.949760788802983</v>
      </c>
      <c r="F182" s="71">
        <f>[94]клинич!K12</f>
        <v>78.820409816320392</v>
      </c>
      <c r="G182" s="71">
        <f t="shared" si="85"/>
        <v>515.46098777878933</v>
      </c>
      <c r="H182" s="72">
        <v>1.1399999999999999</v>
      </c>
      <c r="I182" s="71">
        <f t="shared" si="86"/>
        <v>385.99681051737309</v>
      </c>
      <c r="J182" s="71">
        <f t="shared" si="87"/>
        <v>901.45779829616242</v>
      </c>
      <c r="K182" s="73">
        <f t="shared" si="41"/>
        <v>0.2</v>
      </c>
      <c r="L182" s="71">
        <f t="shared" si="88"/>
        <v>180.29155965923249</v>
      </c>
      <c r="M182" s="71">
        <f t="shared" si="89"/>
        <v>700</v>
      </c>
      <c r="N182" s="78"/>
      <c r="O182" s="74"/>
    </row>
    <row r="183" spans="1:15" s="18" customFormat="1">
      <c r="A183" s="69" t="s">
        <v>261</v>
      </c>
      <c r="B183" s="69" t="s">
        <v>232</v>
      </c>
      <c r="C183" s="70">
        <f>[94]клинич!J13</f>
        <v>69.097123737373735</v>
      </c>
      <c r="D183" s="71">
        <f>[94]клинич!H13</f>
        <v>338.5936934362922</v>
      </c>
      <c r="E183" s="71">
        <f>[94]клинич!I13</f>
        <v>28.949760788802983</v>
      </c>
      <c r="F183" s="71">
        <f>[94]клинич!K13</f>
        <v>78.820409816320392</v>
      </c>
      <c r="G183" s="71">
        <f t="shared" si="85"/>
        <v>515.46098777878933</v>
      </c>
      <c r="H183" s="72">
        <v>1.1399999999999999</v>
      </c>
      <c r="I183" s="71">
        <f t="shared" si="86"/>
        <v>385.99681051737309</v>
      </c>
      <c r="J183" s="71">
        <f t="shared" si="87"/>
        <v>901.45779829616242</v>
      </c>
      <c r="K183" s="73">
        <f t="shared" si="41"/>
        <v>0.2</v>
      </c>
      <c r="L183" s="71">
        <f t="shared" si="88"/>
        <v>180.29155965923249</v>
      </c>
      <c r="M183" s="71">
        <f t="shared" si="89"/>
        <v>700</v>
      </c>
      <c r="N183" s="78"/>
      <c r="O183" s="74"/>
    </row>
    <row r="184" spans="1:15" s="18" customFormat="1">
      <c r="A184" s="69" t="s">
        <v>262</v>
      </c>
      <c r="B184" s="69" t="s">
        <v>233</v>
      </c>
      <c r="C184" s="70">
        <f>[94]клинич!J14</f>
        <v>140.4085</v>
      </c>
      <c r="D184" s="71">
        <f>[94]клинич!H14</f>
        <v>378.38927040908129</v>
      </c>
      <c r="E184" s="71">
        <f>[94]клинич!I14</f>
        <v>32.352282619976449</v>
      </c>
      <c r="F184" s="71">
        <f>[94]клинич!K14</f>
        <v>88.672961043360445</v>
      </c>
      <c r="G184" s="71">
        <f t="shared" si="85"/>
        <v>639.82301407241823</v>
      </c>
      <c r="H184" s="72">
        <v>1.1399999999999999</v>
      </c>
      <c r="I184" s="71">
        <f t="shared" si="86"/>
        <v>431.36376826635262</v>
      </c>
      <c r="J184" s="71">
        <f t="shared" si="87"/>
        <v>1071.1867823387709</v>
      </c>
      <c r="K184" s="73">
        <f t="shared" si="41"/>
        <v>0.2</v>
      </c>
      <c r="L184" s="71">
        <f t="shared" si="88"/>
        <v>214.23735646775418</v>
      </c>
      <c r="M184" s="71">
        <f t="shared" si="89"/>
        <v>900</v>
      </c>
      <c r="N184" s="78"/>
      <c r="O184" s="74"/>
    </row>
    <row r="185" spans="1:15" s="18" customFormat="1">
      <c r="A185" s="69" t="s">
        <v>263</v>
      </c>
      <c r="B185" s="69" t="s">
        <v>234</v>
      </c>
      <c r="C185" s="70">
        <f>[94]клинич!J15</f>
        <v>379.89850000000001</v>
      </c>
      <c r="D185" s="71">
        <f>[94]клинич!H15</f>
        <v>378.38927040908129</v>
      </c>
      <c r="E185" s="71">
        <f>[94]клинич!I15</f>
        <v>32.352282619976449</v>
      </c>
      <c r="F185" s="71">
        <f>[94]клинич!K15</f>
        <v>88.672961043360445</v>
      </c>
      <c r="G185" s="71">
        <f t="shared" si="85"/>
        <v>879.31301407241824</v>
      </c>
      <c r="H185" s="72">
        <v>1.1399999999999999</v>
      </c>
      <c r="I185" s="71">
        <f t="shared" si="86"/>
        <v>431.36376826635262</v>
      </c>
      <c r="J185" s="71">
        <f t="shared" si="87"/>
        <v>1310.6767823387709</v>
      </c>
      <c r="K185" s="73">
        <f t="shared" si="41"/>
        <v>0.2</v>
      </c>
      <c r="L185" s="71">
        <f t="shared" si="88"/>
        <v>262.13535646775421</v>
      </c>
      <c r="M185" s="71">
        <f t="shared" si="89"/>
        <v>1200</v>
      </c>
      <c r="N185" s="78"/>
      <c r="O185" s="74"/>
    </row>
    <row r="186" spans="1:15" s="18" customFormat="1">
      <c r="A186" s="69" t="s">
        <v>264</v>
      </c>
      <c r="B186" s="69" t="s">
        <v>235</v>
      </c>
      <c r="C186" s="70">
        <f>[94]клинич!J16</f>
        <v>379.89850000000001</v>
      </c>
      <c r="D186" s="71">
        <f>[94]клинич!H16</f>
        <v>378.38927040908129</v>
      </c>
      <c r="E186" s="71">
        <f>[94]клинич!I16</f>
        <v>32.352282619976449</v>
      </c>
      <c r="F186" s="71">
        <f>[94]клинич!K16</f>
        <v>88.672961043360445</v>
      </c>
      <c r="G186" s="71">
        <f t="shared" si="85"/>
        <v>879.31301407241824</v>
      </c>
      <c r="H186" s="72">
        <v>1.1399999999999999</v>
      </c>
      <c r="I186" s="71">
        <f t="shared" si="86"/>
        <v>431.36376826635262</v>
      </c>
      <c r="J186" s="71">
        <f t="shared" si="87"/>
        <v>1310.6767823387709</v>
      </c>
      <c r="K186" s="73">
        <f t="shared" si="41"/>
        <v>0.2</v>
      </c>
      <c r="L186" s="71">
        <f t="shared" si="88"/>
        <v>262.13535646775421</v>
      </c>
      <c r="M186" s="71">
        <f t="shared" si="89"/>
        <v>1200</v>
      </c>
      <c r="N186" s="78"/>
      <c r="O186" s="74"/>
    </row>
    <row r="187" spans="1:15" s="18" customFormat="1">
      <c r="A187" s="69" t="s">
        <v>265</v>
      </c>
      <c r="B187" s="69" t="s">
        <v>236</v>
      </c>
      <c r="C187" s="70">
        <f>[94]клинич!J17</f>
        <v>379.89850000000001</v>
      </c>
      <c r="D187" s="71">
        <f>[94]клинич!H17</f>
        <v>1181.9034972458157</v>
      </c>
      <c r="E187" s="71">
        <f>[94]клинич!I17</f>
        <v>101.05274901451723</v>
      </c>
      <c r="F187" s="71">
        <f>[94]клинич!K17</f>
        <v>295.57653681120149</v>
      </c>
      <c r="G187" s="71">
        <f t="shared" si="85"/>
        <v>1958.4312830715346</v>
      </c>
      <c r="H187" s="72">
        <v>1.1399999999999999</v>
      </c>
      <c r="I187" s="71">
        <f t="shared" si="86"/>
        <v>1347.3699868602298</v>
      </c>
      <c r="J187" s="71">
        <f t="shared" si="87"/>
        <v>3305.8012699317642</v>
      </c>
      <c r="K187" s="73">
        <f t="shared" si="41"/>
        <v>0.2</v>
      </c>
      <c r="L187" s="71">
        <f t="shared" si="88"/>
        <v>661.16025398635293</v>
      </c>
      <c r="M187" s="71">
        <f t="shared" si="89"/>
        <v>3600</v>
      </c>
      <c r="N187" s="78"/>
      <c r="O187" s="74"/>
    </row>
    <row r="188" spans="1:15" s="18" customFormat="1">
      <c r="A188" s="69" t="s">
        <v>266</v>
      </c>
      <c r="B188" s="69" t="s">
        <v>237</v>
      </c>
      <c r="C188" s="70">
        <f>[94]клинич!J18</f>
        <v>430.10599999999999</v>
      </c>
      <c r="D188" s="71">
        <f>[94]клинич!H18</f>
        <v>415.25822105533979</v>
      </c>
      <c r="E188" s="71">
        <f>[94]клинич!I18</f>
        <v>35.504577900231553</v>
      </c>
      <c r="F188" s="71">
        <f>[94]клинич!K18</f>
        <v>98.525512270400498</v>
      </c>
      <c r="G188" s="71">
        <f t="shared" si="85"/>
        <v>979.39431122597193</v>
      </c>
      <c r="H188" s="72">
        <v>1.1399999999999999</v>
      </c>
      <c r="I188" s="71">
        <f t="shared" si="86"/>
        <v>473.39437200308731</v>
      </c>
      <c r="J188" s="71">
        <f t="shared" si="87"/>
        <v>1452.7886832290592</v>
      </c>
      <c r="K188" s="73">
        <f t="shared" si="41"/>
        <v>0.2</v>
      </c>
      <c r="L188" s="71">
        <f t="shared" si="88"/>
        <v>290.55773664581187</v>
      </c>
      <c r="M188" s="71">
        <f t="shared" si="89"/>
        <v>1400</v>
      </c>
      <c r="N188" s="78"/>
      <c r="O188" s="74"/>
    </row>
    <row r="189" spans="1:15" s="18" customFormat="1">
      <c r="A189" s="69" t="s">
        <v>267</v>
      </c>
      <c r="B189" s="69" t="s">
        <v>238</v>
      </c>
      <c r="C189" s="70">
        <f>[94]клинич!J19</f>
        <v>109.505</v>
      </c>
      <c r="D189" s="71">
        <f>[94]клинич!H19</f>
        <v>378.38927040908129</v>
      </c>
      <c r="E189" s="71">
        <f>[94]клинич!I19</f>
        <v>32.352282619976449</v>
      </c>
      <c r="F189" s="71">
        <f>[94]клинич!K19</f>
        <v>88.672961043360445</v>
      </c>
      <c r="G189" s="71">
        <f t="shared" si="85"/>
        <v>608.91951407241822</v>
      </c>
      <c r="H189" s="72">
        <v>1.1399999999999999</v>
      </c>
      <c r="I189" s="71">
        <f t="shared" si="86"/>
        <v>431.36376826635262</v>
      </c>
      <c r="J189" s="71">
        <f t="shared" si="87"/>
        <v>1040.2832823387707</v>
      </c>
      <c r="K189" s="73">
        <f t="shared" si="41"/>
        <v>0.2</v>
      </c>
      <c r="L189" s="71">
        <f t="shared" si="88"/>
        <v>208.05665646775415</v>
      </c>
      <c r="M189" s="71">
        <f t="shared" si="89"/>
        <v>900</v>
      </c>
      <c r="N189" s="78"/>
      <c r="O189" s="74"/>
    </row>
    <row r="190" spans="1:15" s="18" customFormat="1">
      <c r="A190" s="69" t="s">
        <v>268</v>
      </c>
      <c r="B190" s="69" t="s">
        <v>239</v>
      </c>
      <c r="C190" s="70">
        <f>[94]клинич!J20</f>
        <v>109.505</v>
      </c>
      <c r="D190" s="71">
        <f>[94]клинич!H20</f>
        <v>378.38927040908129</v>
      </c>
      <c r="E190" s="71">
        <f>[94]клинич!I20</f>
        <v>32.352282619976449</v>
      </c>
      <c r="F190" s="71">
        <f>[94]клинич!K20</f>
        <v>88.672961043360445</v>
      </c>
      <c r="G190" s="71">
        <f t="shared" si="85"/>
        <v>608.91951407241822</v>
      </c>
      <c r="H190" s="72">
        <v>1.1399999999999999</v>
      </c>
      <c r="I190" s="71">
        <f t="shared" si="86"/>
        <v>431.36376826635262</v>
      </c>
      <c r="J190" s="71">
        <f t="shared" si="87"/>
        <v>1040.2832823387707</v>
      </c>
      <c r="K190" s="73">
        <f t="shared" si="41"/>
        <v>0.2</v>
      </c>
      <c r="L190" s="71">
        <f t="shared" si="88"/>
        <v>208.05665646775415</v>
      </c>
      <c r="M190" s="71">
        <f t="shared" si="89"/>
        <v>900</v>
      </c>
      <c r="N190" s="78"/>
      <c r="O190" s="74"/>
    </row>
    <row r="191" spans="1:15" s="18" customFormat="1">
      <c r="A191" s="69" t="s">
        <v>269</v>
      </c>
      <c r="B191" s="69" t="s">
        <v>240</v>
      </c>
      <c r="C191" s="70">
        <f>[94]клинич!J21</f>
        <v>92.2</v>
      </c>
      <c r="D191" s="71">
        <f>[94]клинич!H21</f>
        <v>378.38927040908129</v>
      </c>
      <c r="E191" s="71">
        <f>[94]клинич!I21</f>
        <v>32.352282619976449</v>
      </c>
      <c r="F191" s="71">
        <f>[94]клинич!K21</f>
        <v>88.672961043360445</v>
      </c>
      <c r="G191" s="71">
        <f t="shared" si="85"/>
        <v>591.61451407241816</v>
      </c>
      <c r="H191" s="72">
        <v>1.1399999999999999</v>
      </c>
      <c r="I191" s="71">
        <f t="shared" si="86"/>
        <v>431.36376826635262</v>
      </c>
      <c r="J191" s="71">
        <f t="shared" si="87"/>
        <v>1022.9782823387708</v>
      </c>
      <c r="K191" s="73">
        <f t="shared" si="41"/>
        <v>0.2</v>
      </c>
      <c r="L191" s="71">
        <f t="shared" si="88"/>
        <v>204.59565646775417</v>
      </c>
      <c r="M191" s="71">
        <f t="shared" si="89"/>
        <v>900</v>
      </c>
      <c r="N191" s="78"/>
      <c r="O191" s="74"/>
    </row>
    <row r="192" spans="1:15" s="18" customFormat="1">
      <c r="A192" s="69" t="s">
        <v>270</v>
      </c>
      <c r="B192" s="69" t="s">
        <v>241</v>
      </c>
      <c r="C192" s="70">
        <f>[94]клинич!J22</f>
        <v>92.2</v>
      </c>
      <c r="D192" s="71">
        <f>[94]клинич!H22</f>
        <v>378.38927040908129</v>
      </c>
      <c r="E192" s="71">
        <f>[94]клинич!I22</f>
        <v>32.352282619976449</v>
      </c>
      <c r="F192" s="71">
        <f>[94]клинич!K22</f>
        <v>88.672961043360445</v>
      </c>
      <c r="G192" s="71">
        <f t="shared" si="85"/>
        <v>591.61451407241816</v>
      </c>
      <c r="H192" s="72">
        <v>1.1399999999999999</v>
      </c>
      <c r="I192" s="71">
        <f t="shared" si="86"/>
        <v>431.36376826635262</v>
      </c>
      <c r="J192" s="71">
        <f t="shared" si="87"/>
        <v>1022.9782823387708</v>
      </c>
      <c r="K192" s="73">
        <f t="shared" si="41"/>
        <v>0.2</v>
      </c>
      <c r="L192" s="71">
        <f t="shared" si="88"/>
        <v>204.59565646775417</v>
      </c>
      <c r="M192" s="71">
        <f t="shared" si="89"/>
        <v>900</v>
      </c>
      <c r="N192" s="78"/>
      <c r="O192" s="74"/>
    </row>
    <row r="193" spans="1:15" s="18" customFormat="1">
      <c r="A193" s="69" t="s">
        <v>271</v>
      </c>
      <c r="B193" s="69" t="s">
        <v>242</v>
      </c>
      <c r="C193" s="70">
        <f>[94]клинич!J23</f>
        <v>84.058999999999997</v>
      </c>
      <c r="D193" s="71">
        <f>[94]клинич!H23</f>
        <v>378.38927040908129</v>
      </c>
      <c r="E193" s="71">
        <f>[94]клинич!I23</f>
        <v>32.352282619976449</v>
      </c>
      <c r="F193" s="71">
        <f>[94]клинич!K23</f>
        <v>88.672961043360445</v>
      </c>
      <c r="G193" s="71">
        <f t="shared" si="85"/>
        <v>583.4735140724182</v>
      </c>
      <c r="H193" s="72">
        <v>1.1399999999999999</v>
      </c>
      <c r="I193" s="71">
        <f t="shared" si="86"/>
        <v>431.36376826635262</v>
      </c>
      <c r="J193" s="71">
        <f t="shared" si="87"/>
        <v>1014.8372823387708</v>
      </c>
      <c r="K193" s="73">
        <f t="shared" si="41"/>
        <v>0.2</v>
      </c>
      <c r="L193" s="71">
        <f t="shared" si="88"/>
        <v>202.96745646775418</v>
      </c>
      <c r="M193" s="71">
        <f t="shared" si="89"/>
        <v>900</v>
      </c>
      <c r="N193" s="78"/>
      <c r="O193" s="74"/>
    </row>
    <row r="194" spans="1:15" s="18" customFormat="1">
      <c r="A194" s="69" t="s">
        <v>272</v>
      </c>
      <c r="B194" s="69" t="s">
        <v>243</v>
      </c>
      <c r="C194" s="70">
        <f>[94]клинич!J24</f>
        <v>71.27</v>
      </c>
      <c r="D194" s="71">
        <f>[94]клинич!H24</f>
        <v>378.38927040908129</v>
      </c>
      <c r="E194" s="71">
        <f>[94]клинич!I24</f>
        <v>32.352282619976449</v>
      </c>
      <c r="F194" s="71">
        <f>[94]клинич!K24</f>
        <v>88.672961043360445</v>
      </c>
      <c r="G194" s="71">
        <f t="shared" si="85"/>
        <v>570.68451407241821</v>
      </c>
      <c r="H194" s="72">
        <v>1.1399999999999999</v>
      </c>
      <c r="I194" s="71">
        <f t="shared" si="86"/>
        <v>431.36376826635262</v>
      </c>
      <c r="J194" s="71">
        <f t="shared" si="87"/>
        <v>1002.0482823387708</v>
      </c>
      <c r="K194" s="73">
        <f t="shared" si="41"/>
        <v>0.2</v>
      </c>
      <c r="L194" s="71">
        <f t="shared" si="88"/>
        <v>200.40965646775419</v>
      </c>
      <c r="M194" s="71">
        <f t="shared" si="89"/>
        <v>900</v>
      </c>
      <c r="N194" s="78"/>
      <c r="O194" s="74"/>
    </row>
    <row r="195" spans="1:15" s="18" customFormat="1">
      <c r="A195" s="69" t="s">
        <v>273</v>
      </c>
      <c r="B195" s="69" t="s">
        <v>244</v>
      </c>
      <c r="C195" s="70">
        <f>[94]клинич!J25</f>
        <v>83.569000000000003</v>
      </c>
      <c r="D195" s="71">
        <f>[94]клинич!H25</f>
        <v>378.38927040908129</v>
      </c>
      <c r="E195" s="71">
        <f>[94]клинич!I25</f>
        <v>32.352282619976449</v>
      </c>
      <c r="F195" s="71">
        <f>[94]клинич!K25</f>
        <v>88.672961043360445</v>
      </c>
      <c r="G195" s="71">
        <f t="shared" si="85"/>
        <v>582.98351407241819</v>
      </c>
      <c r="H195" s="72">
        <v>1.1399999999999999</v>
      </c>
      <c r="I195" s="71">
        <f t="shared" si="86"/>
        <v>431.36376826635262</v>
      </c>
      <c r="J195" s="71">
        <f t="shared" si="87"/>
        <v>1014.3472823387708</v>
      </c>
      <c r="K195" s="73">
        <f t="shared" si="41"/>
        <v>0.2</v>
      </c>
      <c r="L195" s="71">
        <f t="shared" si="88"/>
        <v>202.86945646775416</v>
      </c>
      <c r="M195" s="71">
        <f t="shared" si="89"/>
        <v>900</v>
      </c>
      <c r="N195" s="78"/>
      <c r="O195" s="74"/>
    </row>
    <row r="196" spans="1:15" s="18" customFormat="1">
      <c r="A196" s="69" t="s">
        <v>274</v>
      </c>
      <c r="B196" s="69" t="s">
        <v>245</v>
      </c>
      <c r="C196" s="70">
        <f>[94]клинич!J26</f>
        <v>78.899000000000001</v>
      </c>
      <c r="D196" s="71">
        <f>[94]клинич!H26</f>
        <v>378.38927040908129</v>
      </c>
      <c r="E196" s="71">
        <f>[94]клинич!I26</f>
        <v>32.352282619976449</v>
      </c>
      <c r="F196" s="71">
        <f>[94]клинич!K26</f>
        <v>88.672961043360445</v>
      </c>
      <c r="G196" s="71">
        <f t="shared" si="85"/>
        <v>578.31351407241823</v>
      </c>
      <c r="H196" s="72">
        <v>1.1399999999999999</v>
      </c>
      <c r="I196" s="71">
        <f t="shared" si="86"/>
        <v>431.36376826635262</v>
      </c>
      <c r="J196" s="71">
        <f t="shared" si="87"/>
        <v>1009.6772823387709</v>
      </c>
      <c r="K196" s="73">
        <f t="shared" si="41"/>
        <v>0.2</v>
      </c>
      <c r="L196" s="71">
        <f t="shared" si="88"/>
        <v>201.93545646775419</v>
      </c>
      <c r="M196" s="71">
        <f t="shared" si="89"/>
        <v>900</v>
      </c>
      <c r="N196" s="78"/>
      <c r="O196" s="74"/>
    </row>
    <row r="197" spans="1:15" s="18" customFormat="1">
      <c r="A197" s="69" t="s">
        <v>275</v>
      </c>
      <c r="B197" s="69" t="s">
        <v>246</v>
      </c>
      <c r="C197" s="70">
        <f>[94]клинич!J27</f>
        <v>85.899000000000001</v>
      </c>
      <c r="D197" s="71">
        <f>[94]клинич!H27</f>
        <v>378.38927040908129</v>
      </c>
      <c r="E197" s="71">
        <f>[94]клинич!I27</f>
        <v>32.352282619976449</v>
      </c>
      <c r="F197" s="71">
        <f>[94]клинич!K27</f>
        <v>88.672961043360445</v>
      </c>
      <c r="G197" s="71">
        <f t="shared" si="85"/>
        <v>585.31351407241823</v>
      </c>
      <c r="H197" s="72">
        <v>1.1399999999999999</v>
      </c>
      <c r="I197" s="71">
        <f t="shared" si="86"/>
        <v>431.36376826635262</v>
      </c>
      <c r="J197" s="71">
        <f t="shared" si="87"/>
        <v>1016.6772823387709</v>
      </c>
      <c r="K197" s="73">
        <f t="shared" si="41"/>
        <v>0.2</v>
      </c>
      <c r="L197" s="71">
        <f t="shared" si="88"/>
        <v>203.33545646775417</v>
      </c>
      <c r="M197" s="71">
        <f t="shared" si="89"/>
        <v>900</v>
      </c>
      <c r="N197" s="78"/>
      <c r="O197" s="74"/>
    </row>
    <row r="198" spans="1:15" s="18" customFormat="1" ht="30">
      <c r="A198" s="69" t="s">
        <v>276</v>
      </c>
      <c r="B198" s="69" t="s">
        <v>247</v>
      </c>
      <c r="C198" s="70">
        <f>[94]клинич!J28</f>
        <v>379.89850000000001</v>
      </c>
      <c r="D198" s="71">
        <f>[94]клинич!H28</f>
        <v>378.38927040908129</v>
      </c>
      <c r="E198" s="71">
        <f>[94]клинич!I28</f>
        <v>32.352282619976449</v>
      </c>
      <c r="F198" s="71">
        <f>[94]клинич!K28</f>
        <v>88.672961043360445</v>
      </c>
      <c r="G198" s="71">
        <f t="shared" si="85"/>
        <v>879.31301407241824</v>
      </c>
      <c r="H198" s="72">
        <v>1.1399999999999999</v>
      </c>
      <c r="I198" s="71">
        <f t="shared" si="86"/>
        <v>431.36376826635262</v>
      </c>
      <c r="J198" s="71">
        <f t="shared" si="87"/>
        <v>1310.6767823387709</v>
      </c>
      <c r="K198" s="73">
        <f t="shared" si="41"/>
        <v>0.2</v>
      </c>
      <c r="L198" s="71">
        <f t="shared" si="88"/>
        <v>262.13535646775421</v>
      </c>
      <c r="M198" s="71">
        <f t="shared" si="89"/>
        <v>1200</v>
      </c>
      <c r="N198" s="78"/>
      <c r="O198" s="74"/>
    </row>
    <row r="199" spans="1:15" s="18" customFormat="1">
      <c r="A199" s="69" t="s">
        <v>277</v>
      </c>
      <c r="B199" s="69" t="s">
        <v>248</v>
      </c>
      <c r="C199" s="70">
        <f>[94]клинич!J29</f>
        <v>430.10599999999999</v>
      </c>
      <c r="D199" s="71">
        <f>[94]клинич!H29</f>
        <v>378.38927040908129</v>
      </c>
      <c r="E199" s="71">
        <f>[94]клинич!I29</f>
        <v>32.352282619976449</v>
      </c>
      <c r="F199" s="71">
        <f>[94]клинич!K29</f>
        <v>88.672961043360445</v>
      </c>
      <c r="G199" s="71">
        <f t="shared" si="85"/>
        <v>929.52051407241822</v>
      </c>
      <c r="H199" s="72">
        <v>1.1399999999999999</v>
      </c>
      <c r="I199" s="71">
        <f t="shared" si="86"/>
        <v>431.36376826635262</v>
      </c>
      <c r="J199" s="71">
        <f t="shared" si="87"/>
        <v>1360.8842823387708</v>
      </c>
      <c r="K199" s="73">
        <f t="shared" si="41"/>
        <v>0.2</v>
      </c>
      <c r="L199" s="71">
        <f t="shared" si="88"/>
        <v>272.17685646775419</v>
      </c>
      <c r="M199" s="71">
        <f t="shared" si="89"/>
        <v>1300</v>
      </c>
      <c r="N199" s="78"/>
      <c r="O199" s="74"/>
    </row>
    <row r="200" spans="1:15" s="18" customFormat="1">
      <c r="A200" s="69" t="s">
        <v>278</v>
      </c>
      <c r="B200" s="69" t="s">
        <v>249</v>
      </c>
      <c r="C200" s="70">
        <f>[94]клинич!J30</f>
        <v>129.649</v>
      </c>
      <c r="D200" s="71">
        <f>[94]клинич!H30</f>
        <v>415.25822105533979</v>
      </c>
      <c r="E200" s="71">
        <f>[94]клинич!I30</f>
        <v>35.504577900231553</v>
      </c>
      <c r="F200" s="71">
        <f>[94]клинич!K30</f>
        <v>98.525512270400498</v>
      </c>
      <c r="G200" s="71">
        <f t="shared" si="85"/>
        <v>678.93731122597183</v>
      </c>
      <c r="H200" s="72">
        <v>1.1399999999999999</v>
      </c>
      <c r="I200" s="71">
        <f t="shared" si="86"/>
        <v>473.39437200308731</v>
      </c>
      <c r="J200" s="71">
        <f t="shared" si="87"/>
        <v>1152.3316832290591</v>
      </c>
      <c r="K200" s="73">
        <f t="shared" si="41"/>
        <v>0.2</v>
      </c>
      <c r="L200" s="71">
        <f t="shared" si="88"/>
        <v>230.46633664581182</v>
      </c>
      <c r="M200" s="71">
        <f t="shared" si="89"/>
        <v>1000</v>
      </c>
      <c r="N200" s="78"/>
      <c r="O200" s="74"/>
    </row>
    <row r="201" spans="1:15" s="18" customFormat="1">
      <c r="A201" s="69" t="s">
        <v>279</v>
      </c>
      <c r="B201" s="69" t="s">
        <v>250</v>
      </c>
      <c r="C201" s="70">
        <f>[94]клинич!J31</f>
        <v>118.77</v>
      </c>
      <c r="D201" s="71">
        <f>[94]клинич!H31</f>
        <v>415.25822105533979</v>
      </c>
      <c r="E201" s="71">
        <f>[94]клинич!I31</f>
        <v>35.504577900231553</v>
      </c>
      <c r="F201" s="71">
        <f>[94]клинич!K31</f>
        <v>98.525512270400498</v>
      </c>
      <c r="G201" s="71">
        <f t="shared" si="85"/>
        <v>668.05831122597192</v>
      </c>
      <c r="H201" s="72">
        <v>1.1399999999999999</v>
      </c>
      <c r="I201" s="71">
        <f t="shared" si="86"/>
        <v>473.39437200308731</v>
      </c>
      <c r="J201" s="71">
        <f t="shared" si="87"/>
        <v>1141.4526832290592</v>
      </c>
      <c r="K201" s="73">
        <f t="shared" si="41"/>
        <v>0.2</v>
      </c>
      <c r="L201" s="71">
        <f t="shared" si="88"/>
        <v>228.29053664581184</v>
      </c>
      <c r="M201" s="71">
        <f t="shared" si="89"/>
        <v>1000</v>
      </c>
      <c r="N201" s="78"/>
      <c r="O201" s="74"/>
    </row>
    <row r="202" spans="1:15" s="18" customFormat="1">
      <c r="A202" s="69" t="s">
        <v>280</v>
      </c>
      <c r="B202" s="69" t="s">
        <v>251</v>
      </c>
      <c r="C202" s="70">
        <f>[94]клинич!J32</f>
        <v>430.10599999999999</v>
      </c>
      <c r="D202" s="71">
        <f>[94]клинич!H32</f>
        <v>415.25822105533979</v>
      </c>
      <c r="E202" s="71">
        <f>[94]клинич!I32</f>
        <v>35.504577900231553</v>
      </c>
      <c r="F202" s="71">
        <f>[94]клинич!K32</f>
        <v>98.525512270400498</v>
      </c>
      <c r="G202" s="71">
        <f t="shared" si="85"/>
        <v>979.39431122597193</v>
      </c>
      <c r="H202" s="72">
        <v>1.1399999999999999</v>
      </c>
      <c r="I202" s="71">
        <f t="shared" si="86"/>
        <v>473.39437200308731</v>
      </c>
      <c r="J202" s="71">
        <f t="shared" si="87"/>
        <v>1452.7886832290592</v>
      </c>
      <c r="K202" s="73">
        <f t="shared" si="41"/>
        <v>0.2</v>
      </c>
      <c r="L202" s="71">
        <f t="shared" si="88"/>
        <v>290.55773664581187</v>
      </c>
      <c r="M202" s="71">
        <f t="shared" si="89"/>
        <v>1400</v>
      </c>
      <c r="N202" s="78"/>
      <c r="O202" s="74"/>
    </row>
    <row r="203" spans="1:15" s="18" customFormat="1">
      <c r="A203" s="69" t="s">
        <v>281</v>
      </c>
      <c r="B203" s="69" t="s">
        <v>252</v>
      </c>
      <c r="C203" s="70">
        <f>[94]клинич!J33</f>
        <v>92.2</v>
      </c>
      <c r="D203" s="71">
        <f>[94]клинич!H33</f>
        <v>415.25822105533979</v>
      </c>
      <c r="E203" s="71">
        <f>[94]клинич!I33</f>
        <v>35.504577900231553</v>
      </c>
      <c r="F203" s="71">
        <f>[94]клинич!K33</f>
        <v>98.525512270400498</v>
      </c>
      <c r="G203" s="71">
        <f t="shared" si="85"/>
        <v>641.48831122597176</v>
      </c>
      <c r="H203" s="72">
        <v>1.1399999999999999</v>
      </c>
      <c r="I203" s="71">
        <f t="shared" si="86"/>
        <v>473.39437200308731</v>
      </c>
      <c r="J203" s="71">
        <f t="shared" si="87"/>
        <v>1114.882683229059</v>
      </c>
      <c r="K203" s="73">
        <f t="shared" si="41"/>
        <v>0.2</v>
      </c>
      <c r="L203" s="71">
        <f t="shared" si="88"/>
        <v>222.97653664581182</v>
      </c>
      <c r="M203" s="71">
        <f t="shared" si="89"/>
        <v>1000</v>
      </c>
      <c r="N203" s="78"/>
      <c r="O203" s="74"/>
    </row>
    <row r="204" spans="1:15" s="18" customFormat="1">
      <c r="A204" s="69" t="s">
        <v>282</v>
      </c>
      <c r="B204" s="69" t="s">
        <v>253</v>
      </c>
      <c r="C204" s="70">
        <f>[94]клинич!J34</f>
        <v>118.77</v>
      </c>
      <c r="D204" s="71">
        <f>[94]клинич!H34</f>
        <v>415.25822105533979</v>
      </c>
      <c r="E204" s="71">
        <f>[94]клинич!I34</f>
        <v>35.504577900231553</v>
      </c>
      <c r="F204" s="71">
        <f>[94]клинич!K34</f>
        <v>98.525512270400498</v>
      </c>
      <c r="G204" s="71">
        <f t="shared" si="85"/>
        <v>668.05831122597192</v>
      </c>
      <c r="H204" s="72">
        <v>1.1399999999999999</v>
      </c>
      <c r="I204" s="71">
        <f t="shared" si="86"/>
        <v>473.39437200308731</v>
      </c>
      <c r="J204" s="71">
        <f t="shared" si="87"/>
        <v>1141.4526832290592</v>
      </c>
      <c r="K204" s="73">
        <f t="shared" si="41"/>
        <v>0.2</v>
      </c>
      <c r="L204" s="71">
        <f t="shared" si="88"/>
        <v>228.29053664581184</v>
      </c>
      <c r="M204" s="71">
        <f t="shared" si="89"/>
        <v>1000</v>
      </c>
      <c r="N204" s="78"/>
      <c r="O204" s="74"/>
    </row>
    <row r="205" spans="1:15" s="18" customFormat="1">
      <c r="A205" s="69" t="s">
        <v>283</v>
      </c>
      <c r="B205" s="69" t="s">
        <v>254</v>
      </c>
      <c r="C205" s="70">
        <f>[94]клинич!J35</f>
        <v>379.89850000000001</v>
      </c>
      <c r="D205" s="71">
        <f>[94]клинич!H35</f>
        <v>415.25822105533979</v>
      </c>
      <c r="E205" s="71">
        <f>[94]клинич!I35</f>
        <v>35.504577900231553</v>
      </c>
      <c r="F205" s="71">
        <f>[94]клинич!K35</f>
        <v>98.525512270400498</v>
      </c>
      <c r="G205" s="71">
        <f t="shared" si="85"/>
        <v>929.18681122597195</v>
      </c>
      <c r="H205" s="72">
        <v>1.1399999999999999</v>
      </c>
      <c r="I205" s="71">
        <f t="shared" si="86"/>
        <v>473.39437200308731</v>
      </c>
      <c r="J205" s="71">
        <f t="shared" si="87"/>
        <v>1402.5811832290592</v>
      </c>
      <c r="K205" s="73">
        <f t="shared" si="41"/>
        <v>0.2</v>
      </c>
      <c r="L205" s="71">
        <f t="shared" si="88"/>
        <v>280.51623664581183</v>
      </c>
      <c r="M205" s="71">
        <f t="shared" si="89"/>
        <v>1300</v>
      </c>
      <c r="N205" s="78"/>
      <c r="O205" s="74"/>
    </row>
    <row r="206" spans="1:15" s="18" customFormat="1">
      <c r="A206" s="69"/>
      <c r="B206" s="68" t="s">
        <v>284</v>
      </c>
      <c r="C206" s="70"/>
      <c r="D206" s="71"/>
      <c r="E206" s="71"/>
      <c r="F206" s="71"/>
      <c r="G206" s="71"/>
      <c r="H206" s="72"/>
      <c r="I206" s="71"/>
      <c r="J206" s="71"/>
      <c r="K206" s="73"/>
      <c r="L206" s="71"/>
      <c r="M206" s="71"/>
      <c r="N206" s="78"/>
      <c r="O206" s="74"/>
    </row>
    <row r="207" spans="1:15" s="18" customFormat="1">
      <c r="A207" s="69" t="s">
        <v>285</v>
      </c>
      <c r="B207" s="69" t="s">
        <v>286</v>
      </c>
      <c r="C207" s="70">
        <f>[94]биохим!J7</f>
        <v>379.20516666666663</v>
      </c>
      <c r="D207" s="71">
        <f>[94]биохим!H7</f>
        <v>165.36684971180233</v>
      </c>
      <c r="E207" s="71">
        <f>[94]биохим!I7</f>
        <v>14.138865650359101</v>
      </c>
      <c r="F207" s="71">
        <f>[94]биохим!K7</f>
        <v>105.15873015873017</v>
      </c>
      <c r="G207" s="71">
        <f t="shared" ref="G207" si="90">SUM(C207:F207)</f>
        <v>663.86961218755823</v>
      </c>
      <c r="H207" s="72">
        <v>1.1399999999999999</v>
      </c>
      <c r="I207" s="71">
        <f t="shared" ref="I207" si="91">D207*H207</f>
        <v>188.51820867145463</v>
      </c>
      <c r="J207" s="71">
        <f t="shared" ref="J207" si="92">G207+I207</f>
        <v>852.38782085901289</v>
      </c>
      <c r="K207" s="73">
        <f t="shared" si="41"/>
        <v>0.2</v>
      </c>
      <c r="L207" s="71">
        <f t="shared" ref="L207" si="93">J207*K207</f>
        <v>170.47756417180258</v>
      </c>
      <c r="M207" s="71">
        <f>ROUNDUP((J207+L207)/100,0)*100-200</f>
        <v>900</v>
      </c>
      <c r="N207" s="78"/>
      <c r="O207" s="74"/>
    </row>
    <row r="208" spans="1:15" s="18" customFormat="1">
      <c r="A208" s="69" t="s">
        <v>322</v>
      </c>
      <c r="B208" s="69" t="s">
        <v>287</v>
      </c>
      <c r="C208" s="70">
        <f>[94]биохим!J8</f>
        <v>1949.9899999999998</v>
      </c>
      <c r="D208" s="71">
        <f>[94]биохим!H8</f>
        <v>165.36684971180233</v>
      </c>
      <c r="E208" s="71">
        <f>[94]биохим!I8</f>
        <v>14.138865650359101</v>
      </c>
      <c r="F208" s="71">
        <f>[94]биохим!K8</f>
        <v>105.15873015873017</v>
      </c>
      <c r="G208" s="71">
        <f t="shared" ref="G208:G242" si="94">SUM(C208:F208)</f>
        <v>2234.6544455208914</v>
      </c>
      <c r="H208" s="72">
        <v>1.1399999999999999</v>
      </c>
      <c r="I208" s="71">
        <f t="shared" ref="I208:I242" si="95">D208*H208</f>
        <v>188.51820867145463</v>
      </c>
      <c r="J208" s="71">
        <f t="shared" ref="J208:J242" si="96">G208+I208</f>
        <v>2423.1726541923458</v>
      </c>
      <c r="K208" s="73">
        <f t="shared" si="41"/>
        <v>0.2</v>
      </c>
      <c r="L208" s="71">
        <f t="shared" ref="L208:L242" si="97">J208*K208</f>
        <v>484.63453083846917</v>
      </c>
      <c r="M208" s="71">
        <f t="shared" ref="M208:M242" si="98">ROUNDUP((J208+L208)/100,0)*100-200</f>
        <v>2800</v>
      </c>
      <c r="N208" s="78"/>
      <c r="O208" s="74"/>
    </row>
    <row r="209" spans="1:15" s="18" customFormat="1">
      <c r="A209" s="69" t="s">
        <v>323</v>
      </c>
      <c r="B209" s="69" t="s">
        <v>288</v>
      </c>
      <c r="C209" s="70">
        <f>[94]биохим!J9</f>
        <v>1087.5266666666666</v>
      </c>
      <c r="D209" s="71">
        <f>[94]биохим!H9</f>
        <v>165.36684971180233</v>
      </c>
      <c r="E209" s="71">
        <f>[94]биохим!I9</f>
        <v>14.138865650359101</v>
      </c>
      <c r="F209" s="71">
        <f>[94]биохим!K9</f>
        <v>105.15873015873017</v>
      </c>
      <c r="G209" s="71">
        <f t="shared" si="94"/>
        <v>1372.1911121875582</v>
      </c>
      <c r="H209" s="72">
        <v>1.1399999999999999</v>
      </c>
      <c r="I209" s="71">
        <f t="shared" si="95"/>
        <v>188.51820867145463</v>
      </c>
      <c r="J209" s="71">
        <f t="shared" si="96"/>
        <v>1560.7093208590129</v>
      </c>
      <c r="K209" s="73">
        <f t="shared" si="41"/>
        <v>0.2</v>
      </c>
      <c r="L209" s="71">
        <f t="shared" si="97"/>
        <v>312.14186417180258</v>
      </c>
      <c r="M209" s="71">
        <f t="shared" si="98"/>
        <v>1700</v>
      </c>
      <c r="N209" s="78"/>
      <c r="O209" s="74"/>
    </row>
    <row r="210" spans="1:15" s="18" customFormat="1">
      <c r="A210" s="69" t="s">
        <v>324</v>
      </c>
      <c r="B210" s="69" t="s">
        <v>289</v>
      </c>
      <c r="C210" s="70">
        <f>[94]биохим!J10</f>
        <v>1222.1266666666668</v>
      </c>
      <c r="D210" s="71">
        <f>[94]биохим!H10</f>
        <v>165.36684971180233</v>
      </c>
      <c r="E210" s="71">
        <f>[94]биохим!I10</f>
        <v>14.138865650359101</v>
      </c>
      <c r="F210" s="71">
        <f>[94]биохим!K10</f>
        <v>105.15873015873017</v>
      </c>
      <c r="G210" s="71">
        <f t="shared" si="94"/>
        <v>1506.7911121875584</v>
      </c>
      <c r="H210" s="72">
        <v>1.1399999999999999</v>
      </c>
      <c r="I210" s="71">
        <f t="shared" si="95"/>
        <v>188.51820867145463</v>
      </c>
      <c r="J210" s="71">
        <f t="shared" si="96"/>
        <v>1695.309320859013</v>
      </c>
      <c r="K210" s="73">
        <f t="shared" si="41"/>
        <v>0.2</v>
      </c>
      <c r="L210" s="71">
        <f t="shared" si="97"/>
        <v>339.06186417180265</v>
      </c>
      <c r="M210" s="71">
        <f t="shared" si="98"/>
        <v>1900</v>
      </c>
      <c r="N210" s="78"/>
      <c r="O210" s="74"/>
    </row>
    <row r="211" spans="1:15" s="18" customFormat="1">
      <c r="A211" s="69" t="s">
        <v>325</v>
      </c>
      <c r="B211" s="69" t="s">
        <v>290</v>
      </c>
      <c r="C211" s="70">
        <f>[94]биохим!J11</f>
        <v>3436.2644666666665</v>
      </c>
      <c r="D211" s="71">
        <f>[94]биохим!H11</f>
        <v>165.36684971180233</v>
      </c>
      <c r="E211" s="71">
        <f>[94]биохим!I11</f>
        <v>14.138865650359101</v>
      </c>
      <c r="F211" s="71">
        <f>[94]биохим!K11</f>
        <v>105.15873015873017</v>
      </c>
      <c r="G211" s="71">
        <f t="shared" si="94"/>
        <v>3720.9289121875581</v>
      </c>
      <c r="H211" s="72">
        <v>1.1399999999999999</v>
      </c>
      <c r="I211" s="71">
        <f t="shared" si="95"/>
        <v>188.51820867145463</v>
      </c>
      <c r="J211" s="71">
        <f t="shared" si="96"/>
        <v>3909.4471208590126</v>
      </c>
      <c r="K211" s="73">
        <f t="shared" si="41"/>
        <v>0.2</v>
      </c>
      <c r="L211" s="71">
        <f t="shared" si="97"/>
        <v>781.8894241718026</v>
      </c>
      <c r="M211" s="71">
        <f t="shared" si="98"/>
        <v>4500</v>
      </c>
      <c r="N211" s="78"/>
      <c r="O211" s="74"/>
    </row>
    <row r="212" spans="1:15" s="18" customFormat="1">
      <c r="A212" s="69" t="s">
        <v>326</v>
      </c>
      <c r="B212" s="69" t="s">
        <v>291</v>
      </c>
      <c r="C212" s="70">
        <f>[94]биохим!J12</f>
        <v>6229.0902999999998</v>
      </c>
      <c r="D212" s="71">
        <f>[94]биохим!H12</f>
        <v>165.36684971180233</v>
      </c>
      <c r="E212" s="71">
        <f>[94]биохим!I12</f>
        <v>14.138865650359101</v>
      </c>
      <c r="F212" s="71">
        <f>[94]биохим!K12</f>
        <v>105.15873015873017</v>
      </c>
      <c r="G212" s="71">
        <f t="shared" si="94"/>
        <v>6513.7547455208924</v>
      </c>
      <c r="H212" s="72">
        <v>1.1399999999999999</v>
      </c>
      <c r="I212" s="71">
        <f t="shared" si="95"/>
        <v>188.51820867145463</v>
      </c>
      <c r="J212" s="71">
        <f t="shared" si="96"/>
        <v>6702.2729541923472</v>
      </c>
      <c r="K212" s="73">
        <f t="shared" si="41"/>
        <v>0.2</v>
      </c>
      <c r="L212" s="71">
        <f t="shared" si="97"/>
        <v>1340.4545908384696</v>
      </c>
      <c r="M212" s="71">
        <f t="shared" si="98"/>
        <v>7900</v>
      </c>
      <c r="N212" s="78"/>
      <c r="O212" s="74"/>
    </row>
    <row r="213" spans="1:15" s="18" customFormat="1">
      <c r="A213" s="69" t="s">
        <v>327</v>
      </c>
      <c r="B213" s="69" t="s">
        <v>292</v>
      </c>
      <c r="C213" s="70">
        <f>[94]биохим!J13</f>
        <v>386.63016666666664</v>
      </c>
      <c r="D213" s="71">
        <f>[94]биохим!H13</f>
        <v>165.36684971180233</v>
      </c>
      <c r="E213" s="71">
        <f>[94]биохим!I13</f>
        <v>14.138865650359101</v>
      </c>
      <c r="F213" s="71">
        <f>[94]биохим!K13</f>
        <v>105.15873015873017</v>
      </c>
      <c r="G213" s="71">
        <f t="shared" si="94"/>
        <v>671.29461218755819</v>
      </c>
      <c r="H213" s="72">
        <v>1.1399999999999999</v>
      </c>
      <c r="I213" s="71">
        <f t="shared" si="95"/>
        <v>188.51820867145463</v>
      </c>
      <c r="J213" s="71">
        <f t="shared" si="96"/>
        <v>859.81282085901285</v>
      </c>
      <c r="K213" s="73">
        <f t="shared" si="41"/>
        <v>0.2</v>
      </c>
      <c r="L213" s="71">
        <f t="shared" si="97"/>
        <v>171.96256417180257</v>
      </c>
      <c r="M213" s="71">
        <f t="shared" si="98"/>
        <v>900</v>
      </c>
      <c r="N213" s="78"/>
      <c r="O213" s="74"/>
    </row>
    <row r="214" spans="1:15" s="18" customFormat="1">
      <c r="A214" s="69" t="s">
        <v>328</v>
      </c>
      <c r="B214" s="69" t="s">
        <v>293</v>
      </c>
      <c r="C214" s="70">
        <f>[94]биохим!J14</f>
        <v>365.83850000000001</v>
      </c>
      <c r="D214" s="71">
        <f>[94]биохим!H14</f>
        <v>165.36684971180233</v>
      </c>
      <c r="E214" s="71">
        <f>[94]биохим!I14</f>
        <v>14.138865650359101</v>
      </c>
      <c r="F214" s="71">
        <f>[94]биохим!K14</f>
        <v>105.15873015873017</v>
      </c>
      <c r="G214" s="71">
        <f t="shared" si="94"/>
        <v>650.50294552089156</v>
      </c>
      <c r="H214" s="72">
        <v>1.1399999999999999</v>
      </c>
      <c r="I214" s="71">
        <f t="shared" si="95"/>
        <v>188.51820867145463</v>
      </c>
      <c r="J214" s="71">
        <f t="shared" si="96"/>
        <v>839.02115419234622</v>
      </c>
      <c r="K214" s="73">
        <f t="shared" si="41"/>
        <v>0.2</v>
      </c>
      <c r="L214" s="71">
        <f t="shared" si="97"/>
        <v>167.80423083846927</v>
      </c>
      <c r="M214" s="71">
        <f t="shared" si="98"/>
        <v>900</v>
      </c>
      <c r="N214" s="78"/>
      <c r="O214" s="74"/>
    </row>
    <row r="215" spans="1:15" s="18" customFormat="1">
      <c r="A215" s="69" t="s">
        <v>329</v>
      </c>
      <c r="B215" s="69" t="s">
        <v>294</v>
      </c>
      <c r="C215" s="70">
        <f>[94]биохим!J15</f>
        <v>381.75516666666664</v>
      </c>
      <c r="D215" s="71">
        <f>[94]биохим!H15</f>
        <v>165.36684971180233</v>
      </c>
      <c r="E215" s="71">
        <f>[94]биохим!I15</f>
        <v>14.138865650359101</v>
      </c>
      <c r="F215" s="71">
        <f>[94]биохим!K15</f>
        <v>105.15873015873017</v>
      </c>
      <c r="G215" s="71">
        <f t="shared" si="94"/>
        <v>666.41961218755819</v>
      </c>
      <c r="H215" s="72">
        <v>1.1399999999999999</v>
      </c>
      <c r="I215" s="71">
        <f t="shared" si="95"/>
        <v>188.51820867145463</v>
      </c>
      <c r="J215" s="71">
        <f t="shared" si="96"/>
        <v>854.93782085901285</v>
      </c>
      <c r="K215" s="73">
        <f t="shared" si="41"/>
        <v>0.2</v>
      </c>
      <c r="L215" s="71">
        <f t="shared" si="97"/>
        <v>170.98756417180257</v>
      </c>
      <c r="M215" s="71">
        <f t="shared" si="98"/>
        <v>900</v>
      </c>
      <c r="N215" s="78"/>
      <c r="O215" s="74"/>
    </row>
    <row r="216" spans="1:15" s="18" customFormat="1">
      <c r="A216" s="69" t="s">
        <v>330</v>
      </c>
      <c r="B216" s="69" t="s">
        <v>295</v>
      </c>
      <c r="C216" s="70">
        <f>[94]биохим!J16</f>
        <v>573.35516666666661</v>
      </c>
      <c r="D216" s="71">
        <f>[94]биохим!H16</f>
        <v>223.5969020077207</v>
      </c>
      <c r="E216" s="71">
        <f>[94]биохим!I16</f>
        <v>19.117535121660122</v>
      </c>
      <c r="F216" s="71">
        <f>[94]биохим!K16</f>
        <v>150.22675736961452</v>
      </c>
      <c r="G216" s="71">
        <f t="shared" si="94"/>
        <v>966.29636116566189</v>
      </c>
      <c r="H216" s="72">
        <v>1.1399999999999999</v>
      </c>
      <c r="I216" s="71">
        <f t="shared" si="95"/>
        <v>254.90046828880159</v>
      </c>
      <c r="J216" s="71">
        <f t="shared" si="96"/>
        <v>1221.1968294544636</v>
      </c>
      <c r="K216" s="73">
        <f t="shared" si="41"/>
        <v>0.2</v>
      </c>
      <c r="L216" s="71">
        <f t="shared" si="97"/>
        <v>244.23936589089271</v>
      </c>
      <c r="M216" s="71">
        <f t="shared" si="98"/>
        <v>1300</v>
      </c>
      <c r="N216" s="78"/>
      <c r="O216" s="74"/>
    </row>
    <row r="217" spans="1:15" s="18" customFormat="1">
      <c r="A217" s="69" t="s">
        <v>331</v>
      </c>
      <c r="B217" s="69" t="s">
        <v>296</v>
      </c>
      <c r="C217" s="70">
        <f>[94]биохим!J17</f>
        <v>390.15516666666662</v>
      </c>
      <c r="D217" s="71">
        <f>[94]биохим!H17</f>
        <v>165.36684971180233</v>
      </c>
      <c r="E217" s="71">
        <f>[94]биохим!I17</f>
        <v>14.138865650359101</v>
      </c>
      <c r="F217" s="71">
        <f>[94]биохим!K17</f>
        <v>105.15873015873017</v>
      </c>
      <c r="G217" s="71">
        <f t="shared" si="94"/>
        <v>674.81961218755816</v>
      </c>
      <c r="H217" s="72">
        <v>1.1399999999999999</v>
      </c>
      <c r="I217" s="71">
        <f t="shared" si="95"/>
        <v>188.51820867145463</v>
      </c>
      <c r="J217" s="71">
        <f t="shared" si="96"/>
        <v>863.33782085901282</v>
      </c>
      <c r="K217" s="73">
        <f t="shared" si="41"/>
        <v>0.2</v>
      </c>
      <c r="L217" s="71">
        <f t="shared" si="97"/>
        <v>172.66756417180258</v>
      </c>
      <c r="M217" s="71">
        <f t="shared" si="98"/>
        <v>900</v>
      </c>
      <c r="N217" s="78"/>
      <c r="O217" s="74"/>
    </row>
    <row r="218" spans="1:15" s="18" customFormat="1">
      <c r="A218" s="69" t="s">
        <v>332</v>
      </c>
      <c r="B218" s="69" t="s">
        <v>297</v>
      </c>
      <c r="C218" s="70">
        <f>[94]биохим!J18</f>
        <v>806.55849999999987</v>
      </c>
      <c r="D218" s="71">
        <f>[94]биохим!H18</f>
        <v>165.36684971180233</v>
      </c>
      <c r="E218" s="71">
        <f>[94]биохим!I18</f>
        <v>14.138865650359101</v>
      </c>
      <c r="F218" s="71">
        <f>[94]биохим!K18</f>
        <v>105.15873015873017</v>
      </c>
      <c r="G218" s="71">
        <f t="shared" si="94"/>
        <v>1091.2229455208915</v>
      </c>
      <c r="H218" s="72">
        <v>1.1399999999999999</v>
      </c>
      <c r="I218" s="71">
        <f t="shared" si="95"/>
        <v>188.51820867145463</v>
      </c>
      <c r="J218" s="71">
        <f t="shared" si="96"/>
        <v>1279.7411541923461</v>
      </c>
      <c r="K218" s="73">
        <f t="shared" si="41"/>
        <v>0.2</v>
      </c>
      <c r="L218" s="71">
        <f t="shared" si="97"/>
        <v>255.94823083846924</v>
      </c>
      <c r="M218" s="71">
        <f t="shared" si="98"/>
        <v>1400</v>
      </c>
      <c r="N218" s="78"/>
      <c r="O218" s="74"/>
    </row>
    <row r="219" spans="1:15" s="18" customFormat="1">
      <c r="A219" s="69" t="s">
        <v>333</v>
      </c>
      <c r="B219" s="69" t="s">
        <v>298</v>
      </c>
      <c r="C219" s="70">
        <f>[94]биохим!J19</f>
        <v>833.85849999999982</v>
      </c>
      <c r="D219" s="71">
        <f>[94]биохим!H19</f>
        <v>376.92595724581599</v>
      </c>
      <c r="E219" s="71">
        <f>[94]биохим!I19</f>
        <v>32.227169344517264</v>
      </c>
      <c r="F219" s="71">
        <f>[94]биохим!K19</f>
        <v>270.40816326530614</v>
      </c>
      <c r="G219" s="71">
        <f t="shared" si="94"/>
        <v>1513.419789855639</v>
      </c>
      <c r="H219" s="72">
        <v>1.1399999999999999</v>
      </c>
      <c r="I219" s="71">
        <f t="shared" si="95"/>
        <v>429.69559126023017</v>
      </c>
      <c r="J219" s="71">
        <f t="shared" si="96"/>
        <v>1943.1153811158692</v>
      </c>
      <c r="K219" s="73">
        <f t="shared" si="41"/>
        <v>0.2</v>
      </c>
      <c r="L219" s="71">
        <f t="shared" si="97"/>
        <v>388.62307622317388</v>
      </c>
      <c r="M219" s="71">
        <f t="shared" si="98"/>
        <v>2200</v>
      </c>
      <c r="N219" s="78"/>
      <c r="O219" s="74"/>
    </row>
    <row r="220" spans="1:15" s="18" customFormat="1">
      <c r="A220" s="69" t="s">
        <v>334</v>
      </c>
      <c r="B220" s="69" t="s">
        <v>299</v>
      </c>
      <c r="C220" s="70">
        <f>[94]биохим!J20</f>
        <v>388.20516666666663</v>
      </c>
      <c r="D220" s="71">
        <f>[94]биохим!H20</f>
        <v>165.36684971180233</v>
      </c>
      <c r="E220" s="71">
        <f>[94]биохим!I20</f>
        <v>14.138865650359101</v>
      </c>
      <c r="F220" s="71">
        <f>[94]биохим!K20</f>
        <v>105.15873015873017</v>
      </c>
      <c r="G220" s="71">
        <f t="shared" si="94"/>
        <v>672.86961218755823</v>
      </c>
      <c r="H220" s="72">
        <v>1.1399999999999999</v>
      </c>
      <c r="I220" s="71">
        <f t="shared" si="95"/>
        <v>188.51820867145463</v>
      </c>
      <c r="J220" s="71">
        <f t="shared" si="96"/>
        <v>861.38782085901289</v>
      </c>
      <c r="K220" s="73">
        <f t="shared" si="41"/>
        <v>0.2</v>
      </c>
      <c r="L220" s="71">
        <f t="shared" si="97"/>
        <v>172.2775641718026</v>
      </c>
      <c r="M220" s="71">
        <f t="shared" si="98"/>
        <v>900</v>
      </c>
      <c r="N220" s="78"/>
      <c r="O220" s="74"/>
    </row>
    <row r="221" spans="1:15" s="18" customFormat="1">
      <c r="A221" s="69" t="s">
        <v>335</v>
      </c>
      <c r="B221" s="69" t="s">
        <v>300</v>
      </c>
      <c r="C221" s="70">
        <f>[94]биохим!J21</f>
        <v>424.80516666666665</v>
      </c>
      <c r="D221" s="71">
        <f>[94]биохим!H21</f>
        <v>146.93237438867308</v>
      </c>
      <c r="E221" s="71">
        <f>[94]биохим!I21</f>
        <v>12.562718010231549</v>
      </c>
      <c r="F221" s="71">
        <f>[94]биохим!K21</f>
        <v>90.136054421768705</v>
      </c>
      <c r="G221" s="71">
        <f t="shared" si="94"/>
        <v>674.43631348733993</v>
      </c>
      <c r="H221" s="72">
        <v>1.1399999999999999</v>
      </c>
      <c r="I221" s="71">
        <f t="shared" si="95"/>
        <v>167.50290680308731</v>
      </c>
      <c r="J221" s="71">
        <f t="shared" si="96"/>
        <v>841.93922029042722</v>
      </c>
      <c r="K221" s="73">
        <f t="shared" si="41"/>
        <v>0.2</v>
      </c>
      <c r="L221" s="71">
        <f t="shared" si="97"/>
        <v>168.38784405808545</v>
      </c>
      <c r="M221" s="71">
        <f t="shared" si="98"/>
        <v>900</v>
      </c>
      <c r="N221" s="78"/>
      <c r="O221" s="74"/>
    </row>
    <row r="222" spans="1:15" s="18" customFormat="1">
      <c r="A222" s="69" t="s">
        <v>336</v>
      </c>
      <c r="B222" s="69" t="s">
        <v>301</v>
      </c>
      <c r="C222" s="70">
        <f>[94]биохим!J22</f>
        <v>424.80516666666665</v>
      </c>
      <c r="D222" s="71">
        <f>[94]биохим!H22</f>
        <v>146.93237438867308</v>
      </c>
      <c r="E222" s="71">
        <f>[94]биохим!I22</f>
        <v>12.562718010231549</v>
      </c>
      <c r="F222" s="71">
        <f>[94]биохим!K22</f>
        <v>90.136054421768705</v>
      </c>
      <c r="G222" s="71">
        <f t="shared" si="94"/>
        <v>674.43631348733993</v>
      </c>
      <c r="H222" s="72">
        <v>1.1399999999999999</v>
      </c>
      <c r="I222" s="71">
        <f t="shared" si="95"/>
        <v>167.50290680308731</v>
      </c>
      <c r="J222" s="71">
        <f t="shared" si="96"/>
        <v>841.93922029042722</v>
      </c>
      <c r="K222" s="73">
        <f t="shared" si="41"/>
        <v>0.2</v>
      </c>
      <c r="L222" s="71">
        <f t="shared" si="97"/>
        <v>168.38784405808545</v>
      </c>
      <c r="M222" s="71">
        <f t="shared" si="98"/>
        <v>900</v>
      </c>
      <c r="N222" s="78"/>
      <c r="O222" s="74"/>
    </row>
    <row r="223" spans="1:15" s="18" customFormat="1">
      <c r="A223" s="69" t="s">
        <v>337</v>
      </c>
      <c r="B223" s="69" t="s">
        <v>302</v>
      </c>
      <c r="C223" s="70">
        <f>[94]биохим!J23</f>
        <v>406.80516666666665</v>
      </c>
      <c r="D223" s="71">
        <f>[94]биохим!H23</f>
        <v>332.19701258686996</v>
      </c>
      <c r="E223" s="71">
        <f>[94]биохим!I23</f>
        <v>28.402844576177383</v>
      </c>
      <c r="F223" s="71">
        <f>[94]биохим!K23</f>
        <v>210.31746031746033</v>
      </c>
      <c r="G223" s="71">
        <f t="shared" si="94"/>
        <v>977.72248414717433</v>
      </c>
      <c r="H223" s="72">
        <v>1.1399999999999999</v>
      </c>
      <c r="I223" s="71">
        <f t="shared" si="95"/>
        <v>378.70459434903171</v>
      </c>
      <c r="J223" s="71">
        <f t="shared" si="96"/>
        <v>1356.4270784962059</v>
      </c>
      <c r="K223" s="73">
        <f t="shared" si="41"/>
        <v>0.2</v>
      </c>
      <c r="L223" s="71">
        <f t="shared" si="97"/>
        <v>271.28541569924118</v>
      </c>
      <c r="M223" s="71">
        <f t="shared" si="98"/>
        <v>1500</v>
      </c>
      <c r="N223" s="78"/>
      <c r="O223" s="74"/>
    </row>
    <row r="224" spans="1:15" s="18" customFormat="1">
      <c r="A224" s="69" t="s">
        <v>338</v>
      </c>
      <c r="B224" s="69" t="s">
        <v>303</v>
      </c>
      <c r="C224" s="70">
        <f>[94]биохим!J24</f>
        <v>388.80516666666665</v>
      </c>
      <c r="D224" s="71">
        <f>[94]биохим!H24</f>
        <v>146.93237438867308</v>
      </c>
      <c r="E224" s="71">
        <f>[94]биохим!I24</f>
        <v>12.562718010231549</v>
      </c>
      <c r="F224" s="71">
        <f>[94]биохим!K24</f>
        <v>90.136054421768705</v>
      </c>
      <c r="G224" s="71">
        <f t="shared" si="94"/>
        <v>638.43631348733993</v>
      </c>
      <c r="H224" s="72">
        <v>1.1399999999999999</v>
      </c>
      <c r="I224" s="71">
        <f t="shared" si="95"/>
        <v>167.50290680308731</v>
      </c>
      <c r="J224" s="71">
        <f t="shared" si="96"/>
        <v>805.93922029042722</v>
      </c>
      <c r="K224" s="73">
        <f t="shared" si="41"/>
        <v>0.2</v>
      </c>
      <c r="L224" s="71">
        <f t="shared" si="97"/>
        <v>161.18784405808546</v>
      </c>
      <c r="M224" s="71">
        <f t="shared" si="98"/>
        <v>800</v>
      </c>
      <c r="N224" s="78"/>
      <c r="O224" s="74"/>
    </row>
    <row r="225" spans="1:15" s="18" customFormat="1">
      <c r="A225" s="69" t="s">
        <v>339</v>
      </c>
      <c r="B225" s="69" t="s">
        <v>304</v>
      </c>
      <c r="C225" s="70">
        <f>[94]биохим!J25</f>
        <v>573.35516666666661</v>
      </c>
      <c r="D225" s="71">
        <f>[94]биохим!H25</f>
        <v>108.60011057914926</v>
      </c>
      <c r="E225" s="71">
        <f>[94]биохим!I25</f>
        <v>9.285309454517261</v>
      </c>
      <c r="F225" s="71">
        <f>[94]биохим!K25</f>
        <v>60.090702947845806</v>
      </c>
      <c r="G225" s="71">
        <f t="shared" si="94"/>
        <v>751.33128964817888</v>
      </c>
      <c r="H225" s="72">
        <v>1.1399999999999999</v>
      </c>
      <c r="I225" s="71">
        <f t="shared" si="95"/>
        <v>123.80412606023015</v>
      </c>
      <c r="J225" s="71">
        <f t="shared" si="96"/>
        <v>875.13541570840903</v>
      </c>
      <c r="K225" s="73">
        <f t="shared" si="41"/>
        <v>0.2</v>
      </c>
      <c r="L225" s="71">
        <f t="shared" si="97"/>
        <v>175.02708314168183</v>
      </c>
      <c r="M225" s="71">
        <f t="shared" si="98"/>
        <v>900</v>
      </c>
      <c r="N225" s="78"/>
      <c r="O225" s="74"/>
    </row>
    <row r="226" spans="1:15" s="18" customFormat="1">
      <c r="A226" s="69" t="s">
        <v>340</v>
      </c>
      <c r="B226" s="69" t="s">
        <v>305</v>
      </c>
      <c r="C226" s="70">
        <f>[94]биохим!J26</f>
        <v>531.5051666666667</v>
      </c>
      <c r="D226" s="71">
        <f>[94]биохим!H26</f>
        <v>300.26142962676835</v>
      </c>
      <c r="E226" s="71">
        <f>[94]биохим!I26</f>
        <v>25.672352233088695</v>
      </c>
      <c r="F226" s="71">
        <f>[94]биохим!K26</f>
        <v>210.31746031746033</v>
      </c>
      <c r="G226" s="71">
        <f t="shared" si="94"/>
        <v>1067.756408843984</v>
      </c>
      <c r="H226" s="72">
        <v>1.1399999999999999</v>
      </c>
      <c r="I226" s="71">
        <f t="shared" si="95"/>
        <v>342.2980297745159</v>
      </c>
      <c r="J226" s="71">
        <f t="shared" si="96"/>
        <v>1410.0544386184999</v>
      </c>
      <c r="K226" s="73">
        <f t="shared" si="41"/>
        <v>0.2</v>
      </c>
      <c r="L226" s="71">
        <f t="shared" si="97"/>
        <v>282.01088772370002</v>
      </c>
      <c r="M226" s="71">
        <f t="shared" si="98"/>
        <v>1500</v>
      </c>
      <c r="N226" s="78"/>
      <c r="O226" s="74"/>
    </row>
    <row r="227" spans="1:15" s="18" customFormat="1">
      <c r="A227" s="69" t="s">
        <v>341</v>
      </c>
      <c r="B227" s="69" t="s">
        <v>306</v>
      </c>
      <c r="C227" s="70">
        <f>[94]биохим!J27</f>
        <v>403.85516666666666</v>
      </c>
      <c r="D227" s="71">
        <f>[94]биохим!H27</f>
        <v>223.5969020077207</v>
      </c>
      <c r="E227" s="71">
        <f>[94]биохим!I27</f>
        <v>19.117535121660122</v>
      </c>
      <c r="F227" s="71">
        <f>[94]биохим!K27</f>
        <v>150.22675736961452</v>
      </c>
      <c r="G227" s="71">
        <f t="shared" si="94"/>
        <v>796.79636116566212</v>
      </c>
      <c r="H227" s="72">
        <v>1.1399999999999999</v>
      </c>
      <c r="I227" s="71">
        <f t="shared" si="95"/>
        <v>254.90046828880159</v>
      </c>
      <c r="J227" s="71">
        <f t="shared" si="96"/>
        <v>1051.6968294544638</v>
      </c>
      <c r="K227" s="73">
        <f t="shared" si="41"/>
        <v>0.2</v>
      </c>
      <c r="L227" s="71">
        <f t="shared" si="97"/>
        <v>210.33936589089276</v>
      </c>
      <c r="M227" s="71">
        <f t="shared" si="98"/>
        <v>1100</v>
      </c>
      <c r="N227" s="78"/>
      <c r="O227" s="74"/>
    </row>
    <row r="228" spans="1:15" s="18" customFormat="1">
      <c r="A228" s="69" t="s">
        <v>342</v>
      </c>
      <c r="B228" s="69" t="s">
        <v>307</v>
      </c>
      <c r="C228" s="70">
        <f>[94]биохим!J28</f>
        <v>543.5385</v>
      </c>
      <c r="D228" s="71">
        <f>[94]биохим!H28</f>
        <v>146.93237438867308</v>
      </c>
      <c r="E228" s="71">
        <f>[94]биохим!I28</f>
        <v>12.562718010231549</v>
      </c>
      <c r="F228" s="71">
        <f>[94]биохим!K28</f>
        <v>90.136054421768705</v>
      </c>
      <c r="G228" s="71">
        <f t="shared" si="94"/>
        <v>793.16964682067328</v>
      </c>
      <c r="H228" s="72">
        <v>1.1399999999999999</v>
      </c>
      <c r="I228" s="71">
        <f t="shared" si="95"/>
        <v>167.50290680308731</v>
      </c>
      <c r="J228" s="71">
        <f t="shared" si="96"/>
        <v>960.67255362376056</v>
      </c>
      <c r="K228" s="73">
        <f t="shared" si="41"/>
        <v>0.2</v>
      </c>
      <c r="L228" s="71">
        <f t="shared" si="97"/>
        <v>192.13451072475212</v>
      </c>
      <c r="M228" s="71">
        <f t="shared" si="98"/>
        <v>1000</v>
      </c>
      <c r="N228" s="78"/>
      <c r="O228" s="74"/>
    </row>
    <row r="229" spans="1:15" s="18" customFormat="1">
      <c r="A229" s="69" t="s">
        <v>343</v>
      </c>
      <c r="B229" s="69" t="s">
        <v>308</v>
      </c>
      <c r="C229" s="70">
        <f>[94]биохим!J29</f>
        <v>416.60516666666666</v>
      </c>
      <c r="D229" s="71">
        <f>[94]биохим!H29</f>
        <v>223.5969020077207</v>
      </c>
      <c r="E229" s="71">
        <f>[94]биохим!I29</f>
        <v>19.117535121660122</v>
      </c>
      <c r="F229" s="71">
        <f>[94]биохим!K29</f>
        <v>150.22675736961452</v>
      </c>
      <c r="G229" s="71">
        <f t="shared" si="94"/>
        <v>809.54636116566212</v>
      </c>
      <c r="H229" s="72">
        <v>1.1399999999999999</v>
      </c>
      <c r="I229" s="71">
        <f t="shared" si="95"/>
        <v>254.90046828880159</v>
      </c>
      <c r="J229" s="71">
        <f t="shared" si="96"/>
        <v>1064.4468294544638</v>
      </c>
      <c r="K229" s="73">
        <f t="shared" si="41"/>
        <v>0.2</v>
      </c>
      <c r="L229" s="71">
        <f t="shared" si="97"/>
        <v>212.88936589089278</v>
      </c>
      <c r="M229" s="71">
        <f t="shared" si="98"/>
        <v>1100</v>
      </c>
      <c r="N229" s="78"/>
      <c r="O229" s="74"/>
    </row>
    <row r="230" spans="1:15" s="18" customFormat="1">
      <c r="A230" s="69" t="s">
        <v>344</v>
      </c>
      <c r="B230" s="69" t="s">
        <v>309</v>
      </c>
      <c r="C230" s="70">
        <f>[94]биохим!J30</f>
        <v>590.60516666666661</v>
      </c>
      <c r="D230" s="71">
        <f>[94]биохим!H30</f>
        <v>108.60011057914926</v>
      </c>
      <c r="E230" s="71">
        <f>[94]биохим!I30</f>
        <v>9.285309454517261</v>
      </c>
      <c r="F230" s="71">
        <f>[94]биохим!K30</f>
        <v>60.090702947845806</v>
      </c>
      <c r="G230" s="71">
        <f t="shared" si="94"/>
        <v>768.58128964817888</v>
      </c>
      <c r="H230" s="72">
        <v>1.1399999999999999</v>
      </c>
      <c r="I230" s="71">
        <f t="shared" si="95"/>
        <v>123.80412606023015</v>
      </c>
      <c r="J230" s="71">
        <f t="shared" si="96"/>
        <v>892.38541570840903</v>
      </c>
      <c r="K230" s="73">
        <f t="shared" si="41"/>
        <v>0.2</v>
      </c>
      <c r="L230" s="71">
        <f t="shared" si="97"/>
        <v>178.47708314168182</v>
      </c>
      <c r="M230" s="71">
        <f t="shared" si="98"/>
        <v>900</v>
      </c>
      <c r="N230" s="78"/>
      <c r="O230" s="74"/>
    </row>
    <row r="231" spans="1:15" s="18" customFormat="1">
      <c r="A231" s="69" t="s">
        <v>345</v>
      </c>
      <c r="B231" s="69" t="s">
        <v>310</v>
      </c>
      <c r="C231" s="70">
        <f>[94]биохим!J31</f>
        <v>399.90516666666662</v>
      </c>
      <c r="D231" s="71">
        <f>[94]биохим!H31</f>
        <v>146.93237438867308</v>
      </c>
      <c r="E231" s="71">
        <f>[94]биохим!I31</f>
        <v>12.562718010231549</v>
      </c>
      <c r="F231" s="71">
        <f>[94]биохим!K31</f>
        <v>90.136054421768705</v>
      </c>
      <c r="G231" s="71">
        <f t="shared" si="94"/>
        <v>649.53631348733984</v>
      </c>
      <c r="H231" s="72">
        <v>1.1399999999999999</v>
      </c>
      <c r="I231" s="71">
        <f t="shared" si="95"/>
        <v>167.50290680308731</v>
      </c>
      <c r="J231" s="71">
        <f t="shared" si="96"/>
        <v>817.03922029042712</v>
      </c>
      <c r="K231" s="73">
        <f t="shared" si="41"/>
        <v>0.2</v>
      </c>
      <c r="L231" s="71">
        <f t="shared" si="97"/>
        <v>163.40784405808543</v>
      </c>
      <c r="M231" s="71">
        <f t="shared" si="98"/>
        <v>800</v>
      </c>
      <c r="N231" s="78"/>
      <c r="O231" s="74"/>
    </row>
    <row r="232" spans="1:15" s="18" customFormat="1">
      <c r="A232" s="69" t="s">
        <v>346</v>
      </c>
      <c r="B232" s="69" t="s">
        <v>311</v>
      </c>
      <c r="C232" s="70">
        <f>[94]биохим!J32</f>
        <v>399.90516666666662</v>
      </c>
      <c r="D232" s="71">
        <f>[94]биохим!H32</f>
        <v>146.93237438867308</v>
      </c>
      <c r="E232" s="71">
        <f>[94]биохим!I32</f>
        <v>12.562718010231549</v>
      </c>
      <c r="F232" s="71">
        <f>[94]биохим!K32</f>
        <v>90.136054421768705</v>
      </c>
      <c r="G232" s="71">
        <f t="shared" si="94"/>
        <v>649.53631348733984</v>
      </c>
      <c r="H232" s="72">
        <v>1.1399999999999999</v>
      </c>
      <c r="I232" s="71">
        <f t="shared" si="95"/>
        <v>167.50290680308731</v>
      </c>
      <c r="J232" s="71">
        <f t="shared" si="96"/>
        <v>817.03922029042712</v>
      </c>
      <c r="K232" s="73">
        <f t="shared" si="41"/>
        <v>0.2</v>
      </c>
      <c r="L232" s="71">
        <f t="shared" si="97"/>
        <v>163.40784405808543</v>
      </c>
      <c r="M232" s="71">
        <f t="shared" si="98"/>
        <v>800</v>
      </c>
      <c r="N232" s="78"/>
      <c r="O232" s="74"/>
    </row>
    <row r="233" spans="1:15" s="18" customFormat="1">
      <c r="A233" s="69" t="s">
        <v>347</v>
      </c>
      <c r="B233" s="69" t="s">
        <v>312</v>
      </c>
      <c r="C233" s="70">
        <f>[94]биохим!J33</f>
        <v>390.75516666666664</v>
      </c>
      <c r="D233" s="71">
        <f>[94]биохим!H33</f>
        <v>223.5969020077207</v>
      </c>
      <c r="E233" s="71">
        <f>[94]биохим!I33</f>
        <v>19.117535121660122</v>
      </c>
      <c r="F233" s="71">
        <f>[94]биохим!K33</f>
        <v>150.22675736961452</v>
      </c>
      <c r="G233" s="71">
        <f t="shared" si="94"/>
        <v>783.69636116566198</v>
      </c>
      <c r="H233" s="72">
        <v>1.1399999999999999</v>
      </c>
      <c r="I233" s="71">
        <f t="shared" si="95"/>
        <v>254.90046828880159</v>
      </c>
      <c r="J233" s="71">
        <f t="shared" si="96"/>
        <v>1038.5968294544637</v>
      </c>
      <c r="K233" s="73">
        <f t="shared" si="41"/>
        <v>0.2</v>
      </c>
      <c r="L233" s="71">
        <f t="shared" si="97"/>
        <v>207.71936589089273</v>
      </c>
      <c r="M233" s="71">
        <f t="shared" si="98"/>
        <v>1100</v>
      </c>
      <c r="N233" s="78"/>
      <c r="O233" s="74"/>
    </row>
    <row r="234" spans="1:15" s="18" customFormat="1" ht="30">
      <c r="A234" s="69" t="s">
        <v>348</v>
      </c>
      <c r="B234" s="69" t="s">
        <v>313</v>
      </c>
      <c r="C234" s="70">
        <f>[94]биохим!J34</f>
        <v>381.75516666666664</v>
      </c>
      <c r="D234" s="71">
        <f>[94]биохим!H34</f>
        <v>223.5969020077207</v>
      </c>
      <c r="E234" s="71">
        <f>[94]биохим!I34</f>
        <v>19.117535121660122</v>
      </c>
      <c r="F234" s="71">
        <f>[94]биохим!K34</f>
        <v>150.22675736961452</v>
      </c>
      <c r="G234" s="71">
        <f t="shared" si="94"/>
        <v>774.69636116566198</v>
      </c>
      <c r="H234" s="72">
        <v>1.1399999999999999</v>
      </c>
      <c r="I234" s="71">
        <f t="shared" si="95"/>
        <v>254.90046828880159</v>
      </c>
      <c r="J234" s="71">
        <f t="shared" si="96"/>
        <v>1029.5968294544637</v>
      </c>
      <c r="K234" s="73">
        <f t="shared" si="41"/>
        <v>0.2</v>
      </c>
      <c r="L234" s="71">
        <f t="shared" si="97"/>
        <v>205.91936589089275</v>
      </c>
      <c r="M234" s="71">
        <f t="shared" si="98"/>
        <v>1100</v>
      </c>
      <c r="N234" s="78"/>
      <c r="O234" s="74"/>
    </row>
    <row r="235" spans="1:15" s="18" customFormat="1" ht="30">
      <c r="A235" s="69" t="s">
        <v>349</v>
      </c>
      <c r="B235" s="69" t="s">
        <v>314</v>
      </c>
      <c r="C235" s="70">
        <f>[94]биохим!J35</f>
        <v>402.30516666666665</v>
      </c>
      <c r="D235" s="71">
        <f>[94]биохим!H35</f>
        <v>146.93237438867308</v>
      </c>
      <c r="E235" s="71">
        <f>[94]биохим!I35</f>
        <v>12.562718010231549</v>
      </c>
      <c r="F235" s="71">
        <f>[94]биохим!K35</f>
        <v>90.136054421768705</v>
      </c>
      <c r="G235" s="71">
        <f t="shared" si="94"/>
        <v>651.93631348733993</v>
      </c>
      <c r="H235" s="72">
        <v>1.1399999999999999</v>
      </c>
      <c r="I235" s="71">
        <f t="shared" si="95"/>
        <v>167.50290680308731</v>
      </c>
      <c r="J235" s="71">
        <f t="shared" si="96"/>
        <v>819.43922029042722</v>
      </c>
      <c r="K235" s="73">
        <f t="shared" si="41"/>
        <v>0.2</v>
      </c>
      <c r="L235" s="71">
        <f t="shared" si="97"/>
        <v>163.88784405808545</v>
      </c>
      <c r="M235" s="71">
        <f t="shared" si="98"/>
        <v>800</v>
      </c>
      <c r="N235" s="78"/>
      <c r="O235" s="74"/>
    </row>
    <row r="236" spans="1:15" s="18" customFormat="1">
      <c r="A236" s="69" t="s">
        <v>350</v>
      </c>
      <c r="B236" s="69" t="s">
        <v>315</v>
      </c>
      <c r="C236" s="70">
        <f>[94]биохим!J36</f>
        <v>405.75516666666664</v>
      </c>
      <c r="D236" s="71">
        <f>[94]биохим!H36</f>
        <v>146.93237438867308</v>
      </c>
      <c r="E236" s="71">
        <f>[94]биохим!I36</f>
        <v>12.562718010231549</v>
      </c>
      <c r="F236" s="71">
        <f>[94]биохим!K36</f>
        <v>90.136054421768705</v>
      </c>
      <c r="G236" s="71">
        <f t="shared" si="94"/>
        <v>655.38631348733998</v>
      </c>
      <c r="H236" s="72">
        <v>1.1399999999999999</v>
      </c>
      <c r="I236" s="71">
        <f t="shared" si="95"/>
        <v>167.50290680308731</v>
      </c>
      <c r="J236" s="71">
        <f t="shared" si="96"/>
        <v>822.88922029042726</v>
      </c>
      <c r="K236" s="73">
        <f t="shared" si="41"/>
        <v>0.2</v>
      </c>
      <c r="L236" s="71">
        <f t="shared" si="97"/>
        <v>164.57784405808547</v>
      </c>
      <c r="M236" s="71">
        <f t="shared" si="98"/>
        <v>800</v>
      </c>
      <c r="N236" s="78"/>
      <c r="O236" s="74"/>
    </row>
    <row r="237" spans="1:15" s="18" customFormat="1">
      <c r="A237" s="69" t="s">
        <v>351</v>
      </c>
      <c r="B237" s="69" t="s">
        <v>316</v>
      </c>
      <c r="C237" s="70">
        <f>[94]биохим!J37</f>
        <v>612.98849999999993</v>
      </c>
      <c r="D237" s="71">
        <f>[94]биохим!H37</f>
        <v>146.93237438867308</v>
      </c>
      <c r="E237" s="71">
        <f>[94]биохим!I37</f>
        <v>12.562718010231549</v>
      </c>
      <c r="F237" s="71">
        <f>[94]биохим!K37</f>
        <v>90.136054421768705</v>
      </c>
      <c r="G237" s="71">
        <f t="shared" si="94"/>
        <v>862.61964682067332</v>
      </c>
      <c r="H237" s="72">
        <v>1.1399999999999999</v>
      </c>
      <c r="I237" s="71">
        <f t="shared" si="95"/>
        <v>167.50290680308731</v>
      </c>
      <c r="J237" s="71">
        <f t="shared" si="96"/>
        <v>1030.1225536237607</v>
      </c>
      <c r="K237" s="73">
        <f t="shared" si="41"/>
        <v>0.2</v>
      </c>
      <c r="L237" s="71">
        <f t="shared" si="97"/>
        <v>206.02451072475216</v>
      </c>
      <c r="M237" s="71">
        <f t="shared" si="98"/>
        <v>1100</v>
      </c>
      <c r="N237" s="78"/>
      <c r="O237" s="74"/>
    </row>
    <row r="238" spans="1:15" s="18" customFormat="1">
      <c r="A238" s="69" t="s">
        <v>352</v>
      </c>
      <c r="B238" s="69" t="s">
        <v>317</v>
      </c>
      <c r="C238" s="70">
        <f>[94]биохим!J38</f>
        <v>376.35516666666661</v>
      </c>
      <c r="D238" s="71">
        <f>[94]биохим!H38</f>
        <v>146.93237438867308</v>
      </c>
      <c r="E238" s="71">
        <f>[94]биохим!I38</f>
        <v>12.562718010231549</v>
      </c>
      <c r="F238" s="71">
        <f>[94]биохим!K38</f>
        <v>90.136054421768705</v>
      </c>
      <c r="G238" s="71">
        <f t="shared" si="94"/>
        <v>625.98631348733988</v>
      </c>
      <c r="H238" s="72">
        <v>1.1399999999999999</v>
      </c>
      <c r="I238" s="71">
        <f t="shared" si="95"/>
        <v>167.50290680308731</v>
      </c>
      <c r="J238" s="71">
        <f t="shared" si="96"/>
        <v>793.48922029042717</v>
      </c>
      <c r="K238" s="73">
        <f t="shared" si="41"/>
        <v>0.2</v>
      </c>
      <c r="L238" s="71">
        <f t="shared" si="97"/>
        <v>158.69784405808545</v>
      </c>
      <c r="M238" s="71">
        <f t="shared" si="98"/>
        <v>800</v>
      </c>
      <c r="N238" s="78"/>
      <c r="O238" s="74"/>
    </row>
    <row r="239" spans="1:15" s="18" customFormat="1">
      <c r="A239" s="69" t="s">
        <v>353</v>
      </c>
      <c r="B239" s="69" t="s">
        <v>318</v>
      </c>
      <c r="C239" s="70">
        <f>[94]биохим!J39</f>
        <v>828.79849999999988</v>
      </c>
      <c r="D239" s="71">
        <f>[94]биохим!H39</f>
        <v>146.93237438867308</v>
      </c>
      <c r="E239" s="71">
        <f>[94]биохим!I39</f>
        <v>12.562718010231549</v>
      </c>
      <c r="F239" s="71">
        <f>[94]биохим!K39</f>
        <v>90.136054421768705</v>
      </c>
      <c r="G239" s="71">
        <f t="shared" si="94"/>
        <v>1078.4296468206733</v>
      </c>
      <c r="H239" s="72">
        <v>1.1399999999999999</v>
      </c>
      <c r="I239" s="71">
        <f t="shared" si="95"/>
        <v>167.50290680308731</v>
      </c>
      <c r="J239" s="71">
        <f t="shared" si="96"/>
        <v>1245.9325536237607</v>
      </c>
      <c r="K239" s="73">
        <f t="shared" si="41"/>
        <v>0.2</v>
      </c>
      <c r="L239" s="71">
        <f t="shared" si="97"/>
        <v>249.18651072475214</v>
      </c>
      <c r="M239" s="71">
        <f t="shared" si="98"/>
        <v>1300</v>
      </c>
      <c r="N239" s="78"/>
      <c r="O239" s="74"/>
    </row>
    <row r="240" spans="1:15" s="18" customFormat="1">
      <c r="A240" s="69" t="s">
        <v>354</v>
      </c>
      <c r="B240" s="69" t="s">
        <v>319</v>
      </c>
      <c r="C240" s="70">
        <f>[94]биохим!J40</f>
        <v>607.84849999999994</v>
      </c>
      <c r="D240" s="71">
        <f>[94]биохим!H40</f>
        <v>108.60011057914926</v>
      </c>
      <c r="E240" s="71">
        <f>[94]биохим!I40</f>
        <v>9.285309454517261</v>
      </c>
      <c r="F240" s="71">
        <f>[94]биохим!K40</f>
        <v>60.090702947845806</v>
      </c>
      <c r="G240" s="71">
        <f t="shared" si="94"/>
        <v>785.82462298151222</v>
      </c>
      <c r="H240" s="72">
        <v>1.1399999999999999</v>
      </c>
      <c r="I240" s="71">
        <f t="shared" si="95"/>
        <v>123.80412606023015</v>
      </c>
      <c r="J240" s="71">
        <f t="shared" si="96"/>
        <v>909.62874904174237</v>
      </c>
      <c r="K240" s="73">
        <f t="shared" si="41"/>
        <v>0.2</v>
      </c>
      <c r="L240" s="71">
        <f t="shared" si="97"/>
        <v>181.92574980834848</v>
      </c>
      <c r="M240" s="71">
        <f t="shared" si="98"/>
        <v>900</v>
      </c>
      <c r="N240" s="78"/>
      <c r="O240" s="74"/>
    </row>
    <row r="241" spans="1:15" s="18" customFormat="1">
      <c r="A241" s="69" t="s">
        <v>355</v>
      </c>
      <c r="B241" s="69" t="s">
        <v>320</v>
      </c>
      <c r="C241" s="70">
        <f>[94]биохим!J41</f>
        <v>698.99849999999992</v>
      </c>
      <c r="D241" s="71">
        <f>[94]биохим!H41</f>
        <v>108.60011057914926</v>
      </c>
      <c r="E241" s="71">
        <f>[94]биохим!I41</f>
        <v>9.285309454517261</v>
      </c>
      <c r="F241" s="71">
        <f>[94]биохим!K41</f>
        <v>60.090702947845806</v>
      </c>
      <c r="G241" s="71">
        <f t="shared" si="94"/>
        <v>876.9746229815122</v>
      </c>
      <c r="H241" s="72">
        <v>1.1399999999999999</v>
      </c>
      <c r="I241" s="71">
        <f t="shared" si="95"/>
        <v>123.80412606023015</v>
      </c>
      <c r="J241" s="71">
        <f t="shared" si="96"/>
        <v>1000.7787490417423</v>
      </c>
      <c r="K241" s="73">
        <f t="shared" si="41"/>
        <v>0.2</v>
      </c>
      <c r="L241" s="71">
        <f t="shared" si="97"/>
        <v>200.15574980834847</v>
      </c>
      <c r="M241" s="71">
        <f t="shared" si="98"/>
        <v>1100</v>
      </c>
      <c r="N241" s="78"/>
      <c r="O241" s="74"/>
    </row>
    <row r="242" spans="1:15" s="18" customFormat="1" ht="45">
      <c r="A242" s="69" t="s">
        <v>356</v>
      </c>
      <c r="B242" s="69" t="s">
        <v>321</v>
      </c>
      <c r="C242" s="70">
        <f>[94]биохим!J42</f>
        <v>3110.1404642857137</v>
      </c>
      <c r="D242" s="71">
        <f>[94]биохим!H42</f>
        <v>146.93237438867308</v>
      </c>
      <c r="E242" s="71">
        <f>[94]биохим!I42</f>
        <v>12.562718010231549</v>
      </c>
      <c r="F242" s="71">
        <f>[94]биохим!K42</f>
        <v>90.136054421768705</v>
      </c>
      <c r="G242" s="71">
        <f t="shared" si="94"/>
        <v>3359.7716111063869</v>
      </c>
      <c r="H242" s="72">
        <v>1.1399999999999999</v>
      </c>
      <c r="I242" s="71">
        <f t="shared" si="95"/>
        <v>167.50290680308731</v>
      </c>
      <c r="J242" s="71">
        <f t="shared" si="96"/>
        <v>3527.2745179094741</v>
      </c>
      <c r="K242" s="73">
        <f t="shared" si="41"/>
        <v>0.2</v>
      </c>
      <c r="L242" s="71">
        <f t="shared" si="97"/>
        <v>705.45490358189488</v>
      </c>
      <c r="M242" s="71">
        <f t="shared" si="98"/>
        <v>4100</v>
      </c>
      <c r="N242" s="78"/>
      <c r="O242" s="74"/>
    </row>
    <row r="243" spans="1:15" s="18" customFormat="1">
      <c r="A243" s="69"/>
      <c r="B243" s="68" t="s">
        <v>357</v>
      </c>
      <c r="C243" s="70"/>
      <c r="D243" s="71"/>
      <c r="E243" s="71"/>
      <c r="F243" s="71"/>
      <c r="G243" s="71"/>
      <c r="H243" s="72"/>
      <c r="I243" s="71"/>
      <c r="J243" s="71"/>
      <c r="K243" s="73"/>
      <c r="L243" s="71"/>
      <c r="M243" s="71"/>
      <c r="N243" s="78"/>
      <c r="O243" s="74"/>
    </row>
    <row r="244" spans="1:15" s="18" customFormat="1">
      <c r="A244" s="69" t="s">
        <v>371</v>
      </c>
      <c r="B244" s="69" t="s">
        <v>358</v>
      </c>
      <c r="C244" s="70">
        <f>[94]биохим!J44</f>
        <v>7185.8134000000009</v>
      </c>
      <c r="D244" s="71">
        <f>[94]биохим!H44</f>
        <v>68.804533606360138</v>
      </c>
      <c r="E244" s="71">
        <f>[94]биохим!I44</f>
        <v>5.8827876233437921</v>
      </c>
      <c r="F244" s="71">
        <f>[94]биохим!K44</f>
        <v>30.045351473922903</v>
      </c>
      <c r="G244" s="71">
        <f t="shared" ref="G244:G247" si="99">SUM(C244:F244)</f>
        <v>7290.5460727036279</v>
      </c>
      <c r="H244" s="72">
        <v>1.1399999999999999</v>
      </c>
      <c r="I244" s="71">
        <f t="shared" ref="I244:I247" si="100">D244*H244</f>
        <v>78.437168311250545</v>
      </c>
      <c r="J244" s="71">
        <f t="shared" ref="J244:J247" si="101">G244+I244</f>
        <v>7368.9832410148783</v>
      </c>
      <c r="K244" s="73">
        <f t="shared" si="41"/>
        <v>0.2</v>
      </c>
      <c r="L244" s="71">
        <f t="shared" ref="L244:L247" si="102">J244*K244</f>
        <v>1473.7966482029758</v>
      </c>
      <c r="M244" s="71">
        <f>ROUNDUP((J244+L244)/100,0)*100-400</f>
        <v>8500</v>
      </c>
      <c r="N244" s="78"/>
      <c r="O244" s="74"/>
    </row>
    <row r="245" spans="1:15" s="18" customFormat="1">
      <c r="A245" s="69" t="s">
        <v>372</v>
      </c>
      <c r="B245" s="69" t="s">
        <v>359</v>
      </c>
      <c r="C245" s="70">
        <f>[94]биохим!J45</f>
        <v>7255.9640000000009</v>
      </c>
      <c r="D245" s="71">
        <f>[94]биохим!H45</f>
        <v>68.804533606360138</v>
      </c>
      <c r="E245" s="71">
        <f>[94]биохим!I45</f>
        <v>5.8827876233437921</v>
      </c>
      <c r="F245" s="71">
        <f>[94]биохим!K45</f>
        <v>30.045351473922903</v>
      </c>
      <c r="G245" s="71">
        <f t="shared" si="99"/>
        <v>7360.6966727036279</v>
      </c>
      <c r="H245" s="72">
        <v>1.1399999999999999</v>
      </c>
      <c r="I245" s="71">
        <f t="shared" si="100"/>
        <v>78.437168311250545</v>
      </c>
      <c r="J245" s="71">
        <f t="shared" si="101"/>
        <v>7439.1338410148783</v>
      </c>
      <c r="K245" s="73">
        <f t="shared" si="41"/>
        <v>0.2</v>
      </c>
      <c r="L245" s="71">
        <f t="shared" si="102"/>
        <v>1487.8267682029757</v>
      </c>
      <c r="M245" s="71">
        <f t="shared" ref="M245" si="103">ROUNDUP((J245+L245)/100,0)*100-400</f>
        <v>8600</v>
      </c>
      <c r="N245" s="78"/>
      <c r="O245" s="74"/>
    </row>
    <row r="246" spans="1:15" s="18" customFormat="1">
      <c r="A246" s="69" t="s">
        <v>373</v>
      </c>
      <c r="B246" s="69" t="s">
        <v>360</v>
      </c>
      <c r="C246" s="70">
        <f>[94]биохим!J46</f>
        <v>15288.414500000001</v>
      </c>
      <c r="D246" s="71">
        <f>[94]биохим!H46</f>
        <v>68.804533606360138</v>
      </c>
      <c r="E246" s="71">
        <f>[94]биохим!I46</f>
        <v>5.8827876233437921</v>
      </c>
      <c r="F246" s="71">
        <f>[94]биохим!K46</f>
        <v>30.045351473922903</v>
      </c>
      <c r="G246" s="71">
        <f t="shared" si="99"/>
        <v>15393.14717270363</v>
      </c>
      <c r="H246" s="72">
        <v>1.1399999999999999</v>
      </c>
      <c r="I246" s="71">
        <f t="shared" si="100"/>
        <v>78.437168311250545</v>
      </c>
      <c r="J246" s="71">
        <f t="shared" si="101"/>
        <v>15471.584341014881</v>
      </c>
      <c r="K246" s="73">
        <f t="shared" si="41"/>
        <v>0.2</v>
      </c>
      <c r="L246" s="71">
        <f t="shared" si="102"/>
        <v>3094.3168682029764</v>
      </c>
      <c r="M246" s="71">
        <f>ROUNDUP((J246+L246)/100,0)*100-600</f>
        <v>18000</v>
      </c>
      <c r="N246" s="78"/>
      <c r="O246" s="74"/>
    </row>
    <row r="247" spans="1:15" s="18" customFormat="1">
      <c r="A247" s="69" t="s">
        <v>374</v>
      </c>
      <c r="B247" s="69" t="s">
        <v>361</v>
      </c>
      <c r="C247" s="70">
        <f>[94]биохим!J47</f>
        <v>15288.414500000001</v>
      </c>
      <c r="D247" s="71">
        <f>[94]биохим!H47</f>
        <v>68.804533606360138</v>
      </c>
      <c r="E247" s="71">
        <f>[94]биохим!I47</f>
        <v>5.8827876233437921</v>
      </c>
      <c r="F247" s="71">
        <f>[94]биохим!K47</f>
        <v>30.045351473922903</v>
      </c>
      <c r="G247" s="71">
        <f t="shared" si="99"/>
        <v>15393.14717270363</v>
      </c>
      <c r="H247" s="72">
        <v>1.1399999999999999</v>
      </c>
      <c r="I247" s="71">
        <f t="shared" si="100"/>
        <v>78.437168311250545</v>
      </c>
      <c r="J247" s="71">
        <f t="shared" si="101"/>
        <v>15471.584341014881</v>
      </c>
      <c r="K247" s="73">
        <f t="shared" si="41"/>
        <v>0.2</v>
      </c>
      <c r="L247" s="71">
        <f t="shared" si="102"/>
        <v>3094.3168682029764</v>
      </c>
      <c r="M247" s="71">
        <f>ROUNDUP((J247+L247)/100,0)*100-600</f>
        <v>18000</v>
      </c>
      <c r="N247" s="78"/>
      <c r="O247" s="74"/>
    </row>
    <row r="248" spans="1:15" s="18" customFormat="1">
      <c r="A248" s="69"/>
      <c r="B248" s="68" t="s">
        <v>362</v>
      </c>
      <c r="C248" s="70"/>
      <c r="D248" s="71"/>
      <c r="E248" s="71"/>
      <c r="F248" s="71"/>
      <c r="G248" s="71"/>
      <c r="H248" s="72"/>
      <c r="I248" s="71"/>
      <c r="J248" s="71"/>
      <c r="K248" s="73"/>
      <c r="L248" s="71"/>
      <c r="M248" s="71"/>
      <c r="N248" s="78"/>
      <c r="O248" s="74"/>
    </row>
    <row r="249" spans="1:15" s="18" customFormat="1">
      <c r="A249" s="69" t="s">
        <v>375</v>
      </c>
      <c r="B249" s="69" t="s">
        <v>363</v>
      </c>
      <c r="C249" s="70">
        <f>[94]биохим!J49</f>
        <v>631.87180000000001</v>
      </c>
      <c r="D249" s="71">
        <f>[94]биохим!H49</f>
        <v>146.93237438867308</v>
      </c>
      <c r="E249" s="71">
        <f>[94]биохим!I49</f>
        <v>12.562718010231549</v>
      </c>
      <c r="F249" s="71">
        <f>[94]биохим!K49</f>
        <v>90.136054421768705</v>
      </c>
      <c r="G249" s="71">
        <f t="shared" ref="G249:G252" si="104">SUM(C249:F249)</f>
        <v>881.50294682067329</v>
      </c>
      <c r="H249" s="72">
        <v>1.1399999999999999</v>
      </c>
      <c r="I249" s="71">
        <f t="shared" ref="I249:I252" si="105">D249*H249</f>
        <v>167.50290680308731</v>
      </c>
      <c r="J249" s="71">
        <f t="shared" ref="J249:J252" si="106">G249+I249</f>
        <v>1049.0058536237607</v>
      </c>
      <c r="K249" s="73">
        <f t="shared" si="41"/>
        <v>0.2</v>
      </c>
      <c r="L249" s="71">
        <f t="shared" ref="L249:L252" si="107">J249*K249</f>
        <v>209.80117072475215</v>
      </c>
      <c r="M249" s="71">
        <f t="shared" ref="M249:M252" si="108">ROUNDUP((J249+L249)/100,0)*100-200</f>
        <v>1100</v>
      </c>
      <c r="N249" s="78"/>
      <c r="O249" s="74"/>
    </row>
    <row r="250" spans="1:15" s="18" customFormat="1">
      <c r="A250" s="69" t="s">
        <v>376</v>
      </c>
      <c r="B250" s="69" t="s">
        <v>364</v>
      </c>
      <c r="C250" s="70">
        <f>[94]биохим!J50</f>
        <v>990.99629999999979</v>
      </c>
      <c r="D250" s="71">
        <f>[94]биохим!H50</f>
        <v>146.93237438867308</v>
      </c>
      <c r="E250" s="71">
        <f>[94]биохим!I50</f>
        <v>12.562718010231549</v>
      </c>
      <c r="F250" s="71">
        <f>[94]биохим!K50</f>
        <v>90.136054421768705</v>
      </c>
      <c r="G250" s="71">
        <f t="shared" si="104"/>
        <v>1240.627446820673</v>
      </c>
      <c r="H250" s="72">
        <v>1.1399999999999999</v>
      </c>
      <c r="I250" s="71">
        <f t="shared" si="105"/>
        <v>167.50290680308731</v>
      </c>
      <c r="J250" s="71">
        <f t="shared" si="106"/>
        <v>1408.1303536237604</v>
      </c>
      <c r="K250" s="73">
        <f t="shared" si="41"/>
        <v>0.2</v>
      </c>
      <c r="L250" s="71">
        <f t="shared" si="107"/>
        <v>281.62607072475208</v>
      </c>
      <c r="M250" s="71">
        <f t="shared" si="108"/>
        <v>1500</v>
      </c>
      <c r="N250" s="78"/>
      <c r="O250" s="74"/>
    </row>
    <row r="251" spans="1:15" s="18" customFormat="1">
      <c r="A251" s="69" t="s">
        <v>377</v>
      </c>
      <c r="B251" s="69" t="s">
        <v>365</v>
      </c>
      <c r="C251" s="70">
        <f>[94]биохим!J51</f>
        <v>661.78629999999998</v>
      </c>
      <c r="D251" s="71">
        <f>[94]биохим!H51</f>
        <v>146.93237438867308</v>
      </c>
      <c r="E251" s="71">
        <f>[94]биохим!I51</f>
        <v>12.562718010231549</v>
      </c>
      <c r="F251" s="71">
        <f>[94]биохим!K51</f>
        <v>90.136054421768705</v>
      </c>
      <c r="G251" s="71">
        <f t="shared" si="104"/>
        <v>911.41744682067338</v>
      </c>
      <c r="H251" s="72">
        <v>1.1399999999999999</v>
      </c>
      <c r="I251" s="71">
        <f t="shared" si="105"/>
        <v>167.50290680308731</v>
      </c>
      <c r="J251" s="71">
        <f t="shared" si="106"/>
        <v>1078.9203536237608</v>
      </c>
      <c r="K251" s="73">
        <f t="shared" si="41"/>
        <v>0.2</v>
      </c>
      <c r="L251" s="71">
        <f t="shared" si="107"/>
        <v>215.78407072475216</v>
      </c>
      <c r="M251" s="71">
        <f t="shared" si="108"/>
        <v>1100</v>
      </c>
      <c r="N251" s="78"/>
      <c r="O251" s="74"/>
    </row>
    <row r="252" spans="1:15" s="18" customFormat="1" ht="30">
      <c r="A252" s="69" t="s">
        <v>378</v>
      </c>
      <c r="B252" s="69" t="s">
        <v>366</v>
      </c>
      <c r="C252" s="70">
        <f>[94]биохим!J52</f>
        <v>620.90380000000005</v>
      </c>
      <c r="D252" s="71">
        <f>[94]биохим!H52</f>
        <v>146.93237438867308</v>
      </c>
      <c r="E252" s="71">
        <f>[94]биохим!I52</f>
        <v>12.562718010231549</v>
      </c>
      <c r="F252" s="71">
        <f>[94]биохим!K52</f>
        <v>90.136054421768705</v>
      </c>
      <c r="G252" s="71">
        <f t="shared" si="104"/>
        <v>870.53494682067344</v>
      </c>
      <c r="H252" s="72">
        <v>1.1399999999999999</v>
      </c>
      <c r="I252" s="71">
        <f t="shared" si="105"/>
        <v>167.50290680308731</v>
      </c>
      <c r="J252" s="71">
        <f t="shared" si="106"/>
        <v>1038.0378536237608</v>
      </c>
      <c r="K252" s="73">
        <f t="shared" si="41"/>
        <v>0.2</v>
      </c>
      <c r="L252" s="71">
        <f t="shared" si="107"/>
        <v>207.60757072475218</v>
      </c>
      <c r="M252" s="71">
        <f t="shared" si="108"/>
        <v>1100</v>
      </c>
      <c r="N252" s="78"/>
      <c r="O252" s="74"/>
    </row>
    <row r="253" spans="1:15" s="18" customFormat="1">
      <c r="A253" s="69"/>
      <c r="B253" s="68" t="s">
        <v>370</v>
      </c>
      <c r="C253" s="70"/>
      <c r="D253" s="71"/>
      <c r="E253" s="71"/>
      <c r="F253" s="71"/>
      <c r="G253" s="71"/>
      <c r="H253" s="72"/>
      <c r="I253" s="71"/>
      <c r="J253" s="71"/>
      <c r="K253" s="73"/>
      <c r="L253" s="71"/>
      <c r="M253" s="71"/>
      <c r="N253" s="78"/>
      <c r="O253" s="74"/>
    </row>
    <row r="254" spans="1:15" s="18" customFormat="1">
      <c r="A254" s="69" t="s">
        <v>379</v>
      </c>
      <c r="B254" s="69" t="s">
        <v>367</v>
      </c>
      <c r="C254" s="70">
        <f>[94]биохим!J54</f>
        <v>348.69507333333337</v>
      </c>
      <c r="D254" s="71">
        <f>[94]биохим!H54</f>
        <v>242.03137733084995</v>
      </c>
      <c r="E254" s="71">
        <f>[94]биохим!I54</f>
        <v>20.69368276178767</v>
      </c>
      <c r="F254" s="71">
        <f>[94]биохим!K54</f>
        <v>165.24943310657596</v>
      </c>
      <c r="G254" s="71">
        <f t="shared" ref="G254:G256" si="109">SUM(C254:F254)</f>
        <v>776.66956653254692</v>
      </c>
      <c r="H254" s="72">
        <v>1.1399999999999999</v>
      </c>
      <c r="I254" s="71">
        <f t="shared" ref="I254:I256" si="110">D254*H254</f>
        <v>275.91577015716894</v>
      </c>
      <c r="J254" s="71">
        <f t="shared" ref="J254:J256" si="111">G254+I254</f>
        <v>1052.5853366897159</v>
      </c>
      <c r="K254" s="73">
        <f t="shared" si="41"/>
        <v>0.2</v>
      </c>
      <c r="L254" s="71">
        <f t="shared" ref="L254:L256" si="112">J254*K254</f>
        <v>210.51706733794319</v>
      </c>
      <c r="M254" s="71">
        <f t="shared" ref="M254" si="113">ROUNDUP((J254+L254)/100,0)*100-200</f>
        <v>1100</v>
      </c>
      <c r="N254" s="78"/>
      <c r="O254" s="74"/>
    </row>
    <row r="255" spans="1:15" s="18" customFormat="1">
      <c r="A255" s="69" t="s">
        <v>380</v>
      </c>
      <c r="B255" s="69" t="s">
        <v>368</v>
      </c>
      <c r="C255" s="70">
        <f>[94]биохим!J55</f>
        <v>328.98174</v>
      </c>
      <c r="D255" s="71">
        <f>[94]биохим!H55</f>
        <v>242.03137733084995</v>
      </c>
      <c r="E255" s="71">
        <f>[94]биохим!I55</f>
        <v>20.69368276178767</v>
      </c>
      <c r="F255" s="71">
        <f>[94]биохим!K55</f>
        <v>165.24943310657596</v>
      </c>
      <c r="G255" s="71">
        <f t="shared" si="109"/>
        <v>756.95623319921356</v>
      </c>
      <c r="H255" s="72">
        <v>1.1399999999999999</v>
      </c>
      <c r="I255" s="71">
        <f t="shared" si="110"/>
        <v>275.91577015716894</v>
      </c>
      <c r="J255" s="71">
        <f t="shared" si="111"/>
        <v>1032.8720033563825</v>
      </c>
      <c r="K255" s="73">
        <f t="shared" si="41"/>
        <v>0.2</v>
      </c>
      <c r="L255" s="71">
        <f t="shared" si="112"/>
        <v>206.57440067127652</v>
      </c>
      <c r="M255" s="71">
        <f>ROUNDUP((J255+L255)/100,0)*100-300</f>
        <v>1000</v>
      </c>
      <c r="N255" s="78"/>
      <c r="O255" s="74"/>
    </row>
    <row r="256" spans="1:15" s="18" customFormat="1">
      <c r="A256" s="69" t="s">
        <v>381</v>
      </c>
      <c r="B256" s="69" t="s">
        <v>369</v>
      </c>
      <c r="C256" s="70">
        <f>[94]биохим!J56</f>
        <v>310.70174000000003</v>
      </c>
      <c r="D256" s="71">
        <f>[94]биохим!H56</f>
        <v>261.92916581724455</v>
      </c>
      <c r="E256" s="71">
        <f>[94]биохим!I56</f>
        <v>22.39494367737441</v>
      </c>
      <c r="F256" s="71">
        <f>[94]биохим!K56</f>
        <v>180.27210884353741</v>
      </c>
      <c r="G256" s="71">
        <f t="shared" si="109"/>
        <v>775.29795833815638</v>
      </c>
      <c r="H256" s="72">
        <v>1.1399999999999999</v>
      </c>
      <c r="I256" s="71">
        <f t="shared" si="110"/>
        <v>298.59924903165876</v>
      </c>
      <c r="J256" s="71">
        <f t="shared" si="111"/>
        <v>1073.8972073698151</v>
      </c>
      <c r="K256" s="73">
        <f t="shared" si="41"/>
        <v>0.2</v>
      </c>
      <c r="L256" s="71">
        <f t="shared" si="112"/>
        <v>214.77944147396303</v>
      </c>
      <c r="M256" s="71">
        <f>ROUNDUP((J256+L256)/100,0)*100-300</f>
        <v>1000</v>
      </c>
      <c r="N256" s="78"/>
      <c r="O256" s="74"/>
    </row>
    <row r="257" spans="1:17" s="18" customFormat="1" ht="60">
      <c r="A257" s="69" t="s">
        <v>382</v>
      </c>
      <c r="B257" s="69" t="s">
        <v>480</v>
      </c>
      <c r="C257" s="70">
        <f>'[94]иммунодотинговый анализ  кальку'!J7</f>
        <v>10643.480000000003</v>
      </c>
      <c r="D257" s="71">
        <f>'[94]иммунодотинговый анализ  кальку'!H7</f>
        <v>5878.4029361521743</v>
      </c>
      <c r="E257" s="71">
        <f>'[94]иммунодотинговый анализ  кальку'!I7</f>
        <v>502.60345104101094</v>
      </c>
      <c r="F257" s="71">
        <f>'[94]иммунодотинговый анализ  кальку'!K7</f>
        <v>66.133947065611736</v>
      </c>
      <c r="G257" s="71">
        <f t="shared" ref="G257" si="114">SUM(C257:F257)</f>
        <v>17090.620334258801</v>
      </c>
      <c r="H257" s="72">
        <v>1.1399999999999999</v>
      </c>
      <c r="I257" s="71">
        <f t="shared" ref="I257" si="115">D257*H257</f>
        <v>6701.3793472134785</v>
      </c>
      <c r="J257" s="71">
        <f t="shared" ref="J257" si="116">G257+I257</f>
        <v>23791.99968147228</v>
      </c>
      <c r="K257" s="73">
        <f t="shared" si="41"/>
        <v>0.2</v>
      </c>
      <c r="L257" s="71">
        <f t="shared" ref="L257" si="117">J257*K257</f>
        <v>4758.399936294456</v>
      </c>
      <c r="M257" s="71">
        <f>ROUNDUP((J257+L257)/100,0)*100-600</f>
        <v>28000</v>
      </c>
      <c r="N257" s="78"/>
      <c r="O257" s="74"/>
    </row>
    <row r="258" spans="1:17" s="18" customFormat="1">
      <c r="A258" s="69"/>
      <c r="B258" s="68" t="str">
        <f>[84]хронометраж!A225</f>
        <v>Услуги функциональной диагностики</v>
      </c>
      <c r="C258" s="70"/>
      <c r="D258" s="71"/>
      <c r="E258" s="71"/>
      <c r="F258" s="71"/>
      <c r="G258" s="71"/>
      <c r="H258" s="72"/>
      <c r="I258" s="71"/>
      <c r="J258" s="71"/>
      <c r="K258" s="73"/>
      <c r="L258" s="71"/>
      <c r="M258" s="71"/>
      <c r="N258" s="78"/>
      <c r="O258" s="74"/>
    </row>
    <row r="259" spans="1:17" s="18" customFormat="1">
      <c r="A259" s="69" t="s">
        <v>218</v>
      </c>
      <c r="B259" s="69" t="str">
        <f>[95]ФД!B7</f>
        <v xml:space="preserve">ЭКГ (снятие)                 </v>
      </c>
      <c r="C259" s="70">
        <f>[95]ФД!J7</f>
        <v>139.63999999999999</v>
      </c>
      <c r="D259" s="71">
        <f>[95]ФД!H7</f>
        <v>371.11364359756101</v>
      </c>
      <c r="E259" s="71">
        <f>[95]ФД!I7</f>
        <v>31.730216527591466</v>
      </c>
      <c r="F259" s="71">
        <f>[95]ФД!K7</f>
        <v>124.50346374415804</v>
      </c>
      <c r="G259" s="71">
        <f t="shared" ref="G259:G262" si="118">SUM(C259:F259)</f>
        <v>666.98732386931044</v>
      </c>
      <c r="H259" s="72">
        <v>1.1399999999999999</v>
      </c>
      <c r="I259" s="71">
        <f t="shared" ref="I259:I262" si="119">D259*H259</f>
        <v>423.06955370121949</v>
      </c>
      <c r="J259" s="71">
        <f t="shared" ref="J259:J262" si="120">G259+I259</f>
        <v>1090.0568775705299</v>
      </c>
      <c r="K259" s="73">
        <f t="shared" ref="K259:K287" si="121">$K$18</f>
        <v>0.2</v>
      </c>
      <c r="L259" s="71">
        <f t="shared" ref="L259:L262" si="122">J259*K259</f>
        <v>218.01137551410599</v>
      </c>
      <c r="M259" s="71">
        <f>ROUNDUP((J259+L259)/100,0)*100-100</f>
        <v>1300</v>
      </c>
      <c r="N259" s="78">
        <v>1271.52</v>
      </c>
      <c r="O259" s="74"/>
      <c r="P259" s="17">
        <f>(N259-C259-F259)</f>
        <v>1007.3765362558421</v>
      </c>
      <c r="Q259" s="18">
        <f>N259*50%</f>
        <v>635.76</v>
      </c>
    </row>
    <row r="260" spans="1:17" s="18" customFormat="1">
      <c r="A260" s="69" t="s">
        <v>219</v>
      </c>
      <c r="B260" s="69" t="str">
        <f>[95]ФД!B8</f>
        <v>ЭКГ ( расшифровка)</v>
      </c>
      <c r="C260" s="70">
        <f>[95]ФД!J8</f>
        <v>0</v>
      </c>
      <c r="D260" s="71">
        <f>[95]ФД!H8</f>
        <v>387.10245146341458</v>
      </c>
      <c r="E260" s="71">
        <f>[95]ФД!I8</f>
        <v>33.097259600121951</v>
      </c>
      <c r="F260" s="71">
        <f>[95]ФД!K8</f>
        <v>56.592483520071838</v>
      </c>
      <c r="G260" s="71">
        <f t="shared" si="118"/>
        <v>476.79219458360836</v>
      </c>
      <c r="H260" s="72">
        <v>1.1399999999999999</v>
      </c>
      <c r="I260" s="71">
        <f t="shared" si="119"/>
        <v>441.29679466829259</v>
      </c>
      <c r="J260" s="71">
        <f t="shared" si="120"/>
        <v>918.08898925190101</v>
      </c>
      <c r="K260" s="73">
        <f t="shared" si="121"/>
        <v>0.2</v>
      </c>
      <c r="L260" s="71">
        <f t="shared" si="122"/>
        <v>183.61779785038021</v>
      </c>
      <c r="M260" s="71">
        <f>ROUNDUP((J260+L260)/100,0)*100-100</f>
        <v>1100</v>
      </c>
      <c r="N260" s="78"/>
      <c r="O260" s="74"/>
    </row>
    <row r="261" spans="1:17" s="18" customFormat="1">
      <c r="A261" s="69" t="s">
        <v>220</v>
      </c>
      <c r="B261" s="69" t="str">
        <f>[95]ФД!B9</f>
        <v>Спирография</v>
      </c>
      <c r="C261" s="70">
        <f>[95]ФД!J9</f>
        <v>140.25</v>
      </c>
      <c r="D261" s="71">
        <f>[95]ФД!H9</f>
        <v>1477.3533833689025</v>
      </c>
      <c r="E261" s="71">
        <f>[95]ФД!I9</f>
        <v>126.31371427804118</v>
      </c>
      <c r="F261" s="71">
        <f>[95]ФД!K9</f>
        <v>309.37224324305936</v>
      </c>
      <c r="G261" s="71">
        <f t="shared" si="118"/>
        <v>2053.2893408900031</v>
      </c>
      <c r="H261" s="72">
        <v>1.1399999999999999</v>
      </c>
      <c r="I261" s="71">
        <f t="shared" si="119"/>
        <v>1684.1828570405487</v>
      </c>
      <c r="J261" s="71">
        <f t="shared" si="120"/>
        <v>3737.4721979305518</v>
      </c>
      <c r="K261" s="73">
        <f t="shared" si="121"/>
        <v>0.2</v>
      </c>
      <c r="L261" s="71">
        <f t="shared" si="122"/>
        <v>747.49443958611039</v>
      </c>
      <c r="M261" s="71">
        <f t="shared" ref="M261" si="123">ROUNDUP((J261+L261)/100,0)*100</f>
        <v>4500</v>
      </c>
      <c r="N261" s="78"/>
      <c r="O261" s="74"/>
    </row>
    <row r="262" spans="1:17" s="18" customFormat="1">
      <c r="A262" s="69" t="s">
        <v>221</v>
      </c>
      <c r="B262" s="69" t="str">
        <f>[95]ФД!B10</f>
        <v>Холтер</v>
      </c>
      <c r="C262" s="70">
        <f>[95]ФД!J10</f>
        <v>507.69</v>
      </c>
      <c r="D262" s="71">
        <f>[95]ФД!H10</f>
        <v>1525.7154716006094</v>
      </c>
      <c r="E262" s="71">
        <f>[95]ФД!I10</f>
        <v>130.44867282185211</v>
      </c>
      <c r="F262" s="71">
        <f>[95]ФД!K10</f>
        <v>301.82657877371645</v>
      </c>
      <c r="G262" s="71">
        <f t="shared" si="118"/>
        <v>2465.680723196178</v>
      </c>
      <c r="H262" s="72">
        <v>1.1399999999999999</v>
      </c>
      <c r="I262" s="71">
        <f t="shared" si="119"/>
        <v>1739.3156376246945</v>
      </c>
      <c r="J262" s="71">
        <f t="shared" si="120"/>
        <v>4204.9963608208727</v>
      </c>
      <c r="K262" s="73">
        <f t="shared" si="121"/>
        <v>0.2</v>
      </c>
      <c r="L262" s="71">
        <f t="shared" si="122"/>
        <v>840.99927216417461</v>
      </c>
      <c r="M262" s="71">
        <f>ROUNDUP((J262+L262)/100,0)*100-100</f>
        <v>5000</v>
      </c>
      <c r="N262" s="78"/>
      <c r="O262" s="74"/>
    </row>
    <row r="263" spans="1:17" s="18" customFormat="1">
      <c r="A263" s="69" t="s">
        <v>222</v>
      </c>
      <c r="B263" s="69" t="str">
        <f>[95]ФД!B11</f>
        <v xml:space="preserve">СМАД </v>
      </c>
      <c r="C263" s="70">
        <f>[95]ФД!J11</f>
        <v>98.69</v>
      </c>
      <c r="D263" s="71">
        <f>[95]ФД!H11</f>
        <v>1145.3185465243901</v>
      </c>
      <c r="E263" s="71">
        <f>[95]ФД!I11</f>
        <v>97.924735727835341</v>
      </c>
      <c r="F263" s="71">
        <f>[95]ФД!K11</f>
        <v>237.68843078430172</v>
      </c>
      <c r="G263" s="71">
        <f t="shared" ref="G263" si="124">SUM(C263:F263)</f>
        <v>1579.6217130365271</v>
      </c>
      <c r="H263" s="72">
        <v>1.1399999999999999</v>
      </c>
      <c r="I263" s="71">
        <f t="shared" ref="I263" si="125">D263*H263</f>
        <v>1305.6631430378045</v>
      </c>
      <c r="J263" s="71">
        <f t="shared" ref="J263" si="126">G263+I263</f>
        <v>2885.2848560743314</v>
      </c>
      <c r="K263" s="73">
        <f t="shared" si="121"/>
        <v>0.2</v>
      </c>
      <c r="L263" s="71">
        <f t="shared" ref="L263" si="127">J263*K263</f>
        <v>577.05697121486628</v>
      </c>
      <c r="M263" s="71">
        <f t="shared" ref="M263" si="128">ROUNDUP((J263+L263)/100,0)*100</f>
        <v>3500</v>
      </c>
      <c r="N263" s="78"/>
      <c r="O263" s="74"/>
    </row>
    <row r="264" spans="1:17" s="18" customFormat="1">
      <c r="A264" s="69" t="s">
        <v>415</v>
      </c>
      <c r="B264" s="69" t="s">
        <v>223</v>
      </c>
      <c r="C264" s="70">
        <f>[96]ФД!J7</f>
        <v>144.88999999999999</v>
      </c>
      <c r="D264" s="71">
        <f>[96]ФД!H7</f>
        <v>2165.3799997346937</v>
      </c>
      <c r="E264" s="71">
        <f>[96]ФД!I7</f>
        <v>185.1399899773163</v>
      </c>
      <c r="F264" s="71">
        <f>[96]ФД!$K$7</f>
        <v>26.41912320483749</v>
      </c>
      <c r="G264" s="71">
        <f t="shared" ref="G264" si="129">SUM(C264:F264)</f>
        <v>2521.8291129168474</v>
      </c>
      <c r="H264" s="72">
        <v>1.1399999999999999</v>
      </c>
      <c r="I264" s="71">
        <f t="shared" ref="I264" si="130">D264*H264</f>
        <v>2468.5331996975506</v>
      </c>
      <c r="J264" s="71">
        <f t="shared" ref="J264" si="131">G264+I264</f>
        <v>4990.3623126143975</v>
      </c>
      <c r="K264" s="73">
        <f t="shared" si="121"/>
        <v>0.2</v>
      </c>
      <c r="L264" s="71">
        <f t="shared" ref="L264" si="132">J264*K264</f>
        <v>998.0724625228795</v>
      </c>
      <c r="M264" s="71">
        <f t="shared" ref="M264" si="133">ROUNDUP((J264+L264)/100,0)*100</f>
        <v>6000</v>
      </c>
      <c r="N264" s="78"/>
      <c r="O264" s="74"/>
    </row>
    <row r="265" spans="1:17" s="18" customFormat="1">
      <c r="A265" s="69"/>
      <c r="B265" s="68" t="s">
        <v>150</v>
      </c>
      <c r="C265" s="70"/>
      <c r="D265" s="71"/>
      <c r="E265" s="71"/>
      <c r="F265" s="71"/>
      <c r="G265" s="71"/>
      <c r="H265" s="72"/>
      <c r="I265" s="71"/>
      <c r="J265" s="71"/>
      <c r="K265" s="73"/>
      <c r="L265" s="71"/>
      <c r="M265" s="71"/>
      <c r="N265" s="78"/>
      <c r="O265" s="74"/>
    </row>
    <row r="266" spans="1:17" s="18" customFormat="1">
      <c r="A266" s="69" t="s">
        <v>162</v>
      </c>
      <c r="B266" s="69" t="s">
        <v>151</v>
      </c>
      <c r="C266" s="70"/>
      <c r="D266" s="71">
        <f>[97]калькуляция!H7</f>
        <v>229.02288724055597</v>
      </c>
      <c r="E266" s="71">
        <f>[97]калькуляция!I7</f>
        <v>19.581456859067536</v>
      </c>
      <c r="F266" s="71">
        <f>[97]калькуляция!K7</f>
        <v>19.950194759872215</v>
      </c>
      <c r="G266" s="71">
        <f t="shared" ref="G266" si="134">SUM(C266:F266)</f>
        <v>268.55453885949572</v>
      </c>
      <c r="H266" s="72">
        <v>1.1399999999999999</v>
      </c>
      <c r="I266" s="71">
        <f t="shared" ref="I266" si="135">D266*H266</f>
        <v>261.08609145423378</v>
      </c>
      <c r="J266" s="71">
        <f t="shared" ref="J266" si="136">G266+I266</f>
        <v>529.6406303137295</v>
      </c>
      <c r="K266" s="73">
        <f t="shared" si="121"/>
        <v>0.2</v>
      </c>
      <c r="L266" s="71">
        <f t="shared" ref="L266" si="137">J266*K266</f>
        <v>105.9281260627459</v>
      </c>
      <c r="M266" s="71">
        <f t="shared" ref="M266" si="138">ROUNDUP((J266+L266)/100,0)*100</f>
        <v>700</v>
      </c>
      <c r="N266" s="78"/>
      <c r="O266" s="74"/>
    </row>
    <row r="267" spans="1:17" s="18" customFormat="1">
      <c r="A267" s="69" t="s">
        <v>163</v>
      </c>
      <c r="B267" s="69" t="s">
        <v>152</v>
      </c>
      <c r="C267" s="70"/>
      <c r="D267" s="71">
        <f>[97]калькуляция!H8</f>
        <v>229.02288724055597</v>
      </c>
      <c r="E267" s="71">
        <f>[97]калькуляция!I8</f>
        <v>19.581456859067536</v>
      </c>
      <c r="F267" s="71">
        <f>[97]калькуляция!K8</f>
        <v>19.950194759872215</v>
      </c>
      <c r="G267" s="71">
        <f t="shared" ref="G267:G276" si="139">SUM(C267:F267)</f>
        <v>268.55453885949572</v>
      </c>
      <c r="H267" s="72">
        <v>1.1399999999999999</v>
      </c>
      <c r="I267" s="71">
        <f t="shared" ref="I267:I276" si="140">D267*H267</f>
        <v>261.08609145423378</v>
      </c>
      <c r="J267" s="71">
        <f t="shared" ref="J267:J276" si="141">G267+I267</f>
        <v>529.6406303137295</v>
      </c>
      <c r="K267" s="73">
        <f t="shared" si="121"/>
        <v>0.2</v>
      </c>
      <c r="L267" s="71">
        <f t="shared" ref="L267:L276" si="142">J267*K267</f>
        <v>105.9281260627459</v>
      </c>
      <c r="M267" s="71">
        <f t="shared" ref="M267:M276" si="143">ROUNDUP((J267+L267)/100,0)*100</f>
        <v>700</v>
      </c>
      <c r="N267" s="78"/>
      <c r="O267" s="74"/>
    </row>
    <row r="268" spans="1:17" s="18" customFormat="1">
      <c r="A268" s="69" t="s">
        <v>164</v>
      </c>
      <c r="B268" s="69" t="s">
        <v>153</v>
      </c>
      <c r="C268" s="70"/>
      <c r="D268" s="71">
        <f>[97]калькуляция!H9</f>
        <v>229.02288724055597</v>
      </c>
      <c r="E268" s="71">
        <f>[97]калькуляция!I9</f>
        <v>19.581456859067536</v>
      </c>
      <c r="F268" s="71">
        <f>[97]калькуляция!K9</f>
        <v>19.950194759872215</v>
      </c>
      <c r="G268" s="71">
        <f t="shared" si="139"/>
        <v>268.55453885949572</v>
      </c>
      <c r="H268" s="72">
        <v>1.1399999999999999</v>
      </c>
      <c r="I268" s="71">
        <f t="shared" si="140"/>
        <v>261.08609145423378</v>
      </c>
      <c r="J268" s="71">
        <f t="shared" si="141"/>
        <v>529.6406303137295</v>
      </c>
      <c r="K268" s="73">
        <f t="shared" si="121"/>
        <v>0.2</v>
      </c>
      <c r="L268" s="71">
        <f t="shared" si="142"/>
        <v>105.9281260627459</v>
      </c>
      <c r="M268" s="71">
        <f t="shared" si="143"/>
        <v>700</v>
      </c>
      <c r="N268" s="78"/>
      <c r="O268" s="74"/>
    </row>
    <row r="269" spans="1:17" s="18" customFormat="1">
      <c r="A269" s="69" t="s">
        <v>165</v>
      </c>
      <c r="B269" s="69" t="s">
        <v>154</v>
      </c>
      <c r="C269" s="70"/>
      <c r="D269" s="71">
        <f>[97]калькуляция!H10</f>
        <v>229.02288724055597</v>
      </c>
      <c r="E269" s="71">
        <f>[97]калькуляция!I10</f>
        <v>19.581456859067536</v>
      </c>
      <c r="F269" s="71">
        <f>[97]калькуляция!K10</f>
        <v>19.950194759872215</v>
      </c>
      <c r="G269" s="71">
        <f t="shared" si="139"/>
        <v>268.55453885949572</v>
      </c>
      <c r="H269" s="72">
        <v>1.1399999999999999</v>
      </c>
      <c r="I269" s="71">
        <f t="shared" si="140"/>
        <v>261.08609145423378</v>
      </c>
      <c r="J269" s="71">
        <f t="shared" si="141"/>
        <v>529.6406303137295</v>
      </c>
      <c r="K269" s="73">
        <f t="shared" si="121"/>
        <v>0.2</v>
      </c>
      <c r="L269" s="71">
        <f t="shared" si="142"/>
        <v>105.9281260627459</v>
      </c>
      <c r="M269" s="71">
        <f t="shared" si="143"/>
        <v>700</v>
      </c>
      <c r="N269" s="78"/>
      <c r="O269" s="74"/>
    </row>
    <row r="270" spans="1:17" s="18" customFormat="1">
      <c r="A270" s="69" t="s">
        <v>166</v>
      </c>
      <c r="B270" s="69" t="s">
        <v>155</v>
      </c>
      <c r="C270" s="70"/>
      <c r="D270" s="71">
        <f>[97]калькуляция!H11</f>
        <v>246.93126235535422</v>
      </c>
      <c r="E270" s="71">
        <f>[97]калькуляция!I11</f>
        <v>21.112622931382784</v>
      </c>
      <c r="F270" s="71">
        <f>[97]калькуляция!K11</f>
        <v>21.612710989861565</v>
      </c>
      <c r="G270" s="71">
        <f t="shared" si="139"/>
        <v>289.65659627659858</v>
      </c>
      <c r="H270" s="72">
        <v>1.1399999999999999</v>
      </c>
      <c r="I270" s="71">
        <f t="shared" si="140"/>
        <v>281.50163908510376</v>
      </c>
      <c r="J270" s="71">
        <f t="shared" si="141"/>
        <v>571.15823536170228</v>
      </c>
      <c r="K270" s="73">
        <f t="shared" si="121"/>
        <v>0.2</v>
      </c>
      <c r="L270" s="71">
        <f t="shared" si="142"/>
        <v>114.23164707234046</v>
      </c>
      <c r="M270" s="71">
        <f t="shared" si="143"/>
        <v>700</v>
      </c>
      <c r="N270" s="78"/>
      <c r="O270" s="74"/>
    </row>
    <row r="271" spans="1:17" s="18" customFormat="1">
      <c r="A271" s="69" t="s">
        <v>167</v>
      </c>
      <c r="B271" s="69" t="s">
        <v>156</v>
      </c>
      <c r="C271" s="70"/>
      <c r="D271" s="71">
        <f>[97]калькуляция!H12</f>
        <v>229.02288724055597</v>
      </c>
      <c r="E271" s="71">
        <f>[97]калькуляция!I12</f>
        <v>19.581456859067536</v>
      </c>
      <c r="F271" s="71">
        <f>[97]калькуляция!K12</f>
        <v>19.950194759872215</v>
      </c>
      <c r="G271" s="71">
        <f t="shared" si="139"/>
        <v>268.55453885949572</v>
      </c>
      <c r="H271" s="72">
        <v>1.1399999999999999</v>
      </c>
      <c r="I271" s="71">
        <f t="shared" si="140"/>
        <v>261.08609145423378</v>
      </c>
      <c r="J271" s="71">
        <f t="shared" si="141"/>
        <v>529.6406303137295</v>
      </c>
      <c r="K271" s="73">
        <f t="shared" si="121"/>
        <v>0.2</v>
      </c>
      <c r="L271" s="71">
        <f t="shared" si="142"/>
        <v>105.9281260627459</v>
      </c>
      <c r="M271" s="71">
        <f t="shared" si="143"/>
        <v>700</v>
      </c>
      <c r="N271" s="15"/>
      <c r="O271" s="74"/>
    </row>
    <row r="272" spans="1:17" s="18" customFormat="1">
      <c r="A272" s="69" t="s">
        <v>168</v>
      </c>
      <c r="B272" s="69" t="s">
        <v>157</v>
      </c>
      <c r="C272" s="70"/>
      <c r="D272" s="71">
        <f>[97]калькуляция!H13</f>
        <v>229.02288724055597</v>
      </c>
      <c r="E272" s="71">
        <f>[97]калькуляция!I13</f>
        <v>19.581456859067536</v>
      </c>
      <c r="F272" s="71">
        <f>[97]калькуляция!K13</f>
        <v>19.950194759872215</v>
      </c>
      <c r="G272" s="71">
        <f t="shared" si="139"/>
        <v>268.55453885949572</v>
      </c>
      <c r="H272" s="72">
        <v>1.1399999999999999</v>
      </c>
      <c r="I272" s="71">
        <f t="shared" si="140"/>
        <v>261.08609145423378</v>
      </c>
      <c r="J272" s="71">
        <f t="shared" si="141"/>
        <v>529.6406303137295</v>
      </c>
      <c r="K272" s="73">
        <f t="shared" si="121"/>
        <v>0.2</v>
      </c>
      <c r="L272" s="71">
        <f t="shared" si="142"/>
        <v>105.9281260627459</v>
      </c>
      <c r="M272" s="71">
        <f t="shared" si="143"/>
        <v>700</v>
      </c>
      <c r="N272" s="15"/>
      <c r="O272" s="74"/>
    </row>
    <row r="273" spans="1:15" s="18" customFormat="1">
      <c r="A273" s="69" t="s">
        <v>169</v>
      </c>
      <c r="B273" s="69" t="s">
        <v>158</v>
      </c>
      <c r="C273" s="70"/>
      <c r="D273" s="71">
        <f>[97]калькуляция!H14</f>
        <v>193.20613701095942</v>
      </c>
      <c r="E273" s="71">
        <f>[97]калькуляция!I14</f>
        <v>16.51912471443703</v>
      </c>
      <c r="F273" s="71">
        <f>[97]калькуляция!K14</f>
        <v>16.62516229989351</v>
      </c>
      <c r="G273" s="71">
        <f t="shared" si="139"/>
        <v>226.35042402528995</v>
      </c>
      <c r="H273" s="72">
        <v>1.1399999999999999</v>
      </c>
      <c r="I273" s="71">
        <f t="shared" si="140"/>
        <v>220.25499619249373</v>
      </c>
      <c r="J273" s="71">
        <f t="shared" si="141"/>
        <v>446.60542021778372</v>
      </c>
      <c r="K273" s="73">
        <f t="shared" si="121"/>
        <v>0.2</v>
      </c>
      <c r="L273" s="71">
        <f t="shared" si="142"/>
        <v>89.321084043556752</v>
      </c>
      <c r="M273" s="71">
        <f t="shared" si="143"/>
        <v>600</v>
      </c>
      <c r="N273" s="15"/>
      <c r="O273" s="74"/>
    </row>
    <row r="274" spans="1:15" s="18" customFormat="1">
      <c r="A274" s="69" t="s">
        <v>170</v>
      </c>
      <c r="B274" s="69" t="s">
        <v>159</v>
      </c>
      <c r="C274" s="70"/>
      <c r="D274" s="71">
        <f>[97]калькуляция!H15</f>
        <v>229.02288724055597</v>
      </c>
      <c r="E274" s="71">
        <f>[97]калькуляция!I15</f>
        <v>19.581456859067536</v>
      </c>
      <c r="F274" s="71">
        <f>[97]калькуляция!K15</f>
        <v>19.950194759872215</v>
      </c>
      <c r="G274" s="71">
        <f t="shared" si="139"/>
        <v>268.55453885949572</v>
      </c>
      <c r="H274" s="72">
        <v>1.1399999999999999</v>
      </c>
      <c r="I274" s="71">
        <f t="shared" si="140"/>
        <v>261.08609145423378</v>
      </c>
      <c r="J274" s="71">
        <f t="shared" si="141"/>
        <v>529.6406303137295</v>
      </c>
      <c r="K274" s="73">
        <f t="shared" si="121"/>
        <v>0.2</v>
      </c>
      <c r="L274" s="71">
        <f t="shared" si="142"/>
        <v>105.9281260627459</v>
      </c>
      <c r="M274" s="71">
        <f t="shared" si="143"/>
        <v>700</v>
      </c>
      <c r="N274" s="15"/>
      <c r="O274" s="74"/>
    </row>
    <row r="275" spans="1:15" s="18" customFormat="1">
      <c r="A275" s="69" t="s">
        <v>171</v>
      </c>
      <c r="B275" s="69" t="s">
        <v>160</v>
      </c>
      <c r="C275" s="70"/>
      <c r="D275" s="71">
        <f>[97]калькуляция!H16</f>
        <v>229.02288724055597</v>
      </c>
      <c r="E275" s="71">
        <f>[97]калькуляция!I16</f>
        <v>19.581456859067536</v>
      </c>
      <c r="F275" s="71">
        <f>[97]калькуляция!K16</f>
        <v>19.950194759872215</v>
      </c>
      <c r="G275" s="71">
        <f t="shared" si="139"/>
        <v>268.55453885949572</v>
      </c>
      <c r="H275" s="72">
        <v>1.1399999999999999</v>
      </c>
      <c r="I275" s="71">
        <f t="shared" si="140"/>
        <v>261.08609145423378</v>
      </c>
      <c r="J275" s="71">
        <f t="shared" si="141"/>
        <v>529.6406303137295</v>
      </c>
      <c r="K275" s="73">
        <f t="shared" si="121"/>
        <v>0.2</v>
      </c>
      <c r="L275" s="71">
        <f t="shared" si="142"/>
        <v>105.9281260627459</v>
      </c>
      <c r="M275" s="71">
        <f t="shared" si="143"/>
        <v>700</v>
      </c>
      <c r="N275" s="15"/>
      <c r="O275" s="74"/>
    </row>
    <row r="276" spans="1:15" s="18" customFormat="1">
      <c r="A276" s="69" t="s">
        <v>172</v>
      </c>
      <c r="B276" s="69" t="s">
        <v>161</v>
      </c>
      <c r="C276" s="70"/>
      <c r="D276" s="71">
        <f>[97]калькуляция!H17</f>
        <v>500.92371764219683</v>
      </c>
      <c r="E276" s="71">
        <f>[97]калькуляция!I17</f>
        <v>42.828977858407825</v>
      </c>
      <c r="F276" s="71">
        <f>[97]калькуляция!K17</f>
        <v>43.22542197972313</v>
      </c>
      <c r="G276" s="71">
        <f t="shared" si="139"/>
        <v>586.9781174803278</v>
      </c>
      <c r="H276" s="72">
        <v>1.1399999999999999</v>
      </c>
      <c r="I276" s="71">
        <f t="shared" si="140"/>
        <v>571.05303811210433</v>
      </c>
      <c r="J276" s="71">
        <f t="shared" si="141"/>
        <v>1158.0311555924322</v>
      </c>
      <c r="K276" s="73">
        <f t="shared" si="121"/>
        <v>0.2</v>
      </c>
      <c r="L276" s="71">
        <f t="shared" si="142"/>
        <v>231.60623111848645</v>
      </c>
      <c r="M276" s="71">
        <f t="shared" si="143"/>
        <v>1400</v>
      </c>
      <c r="N276" s="15"/>
      <c r="O276" s="74"/>
    </row>
    <row r="277" spans="1:15" s="18" customFormat="1">
      <c r="A277" s="69"/>
      <c r="B277" s="68" t="s">
        <v>173</v>
      </c>
      <c r="C277" s="70"/>
      <c r="D277" s="71"/>
      <c r="E277" s="71"/>
      <c r="F277" s="71"/>
      <c r="G277" s="71"/>
      <c r="H277" s="72"/>
      <c r="I277" s="71"/>
      <c r="J277" s="71"/>
      <c r="K277" s="73"/>
      <c r="L277" s="71"/>
      <c r="M277" s="71"/>
      <c r="N277" s="15"/>
      <c r="O277" s="74"/>
    </row>
    <row r="278" spans="1:15" s="18" customFormat="1">
      <c r="A278" s="69" t="s">
        <v>196</v>
      </c>
      <c r="B278" s="69" t="s">
        <v>174</v>
      </c>
      <c r="C278" s="70"/>
      <c r="D278" s="71">
        <f>[97]калькуляция!H19</f>
        <v>246.93126235535422</v>
      </c>
      <c r="E278" s="71">
        <f>[97]калькуляция!I19</f>
        <v>21.112622931382784</v>
      </c>
      <c r="F278" s="71">
        <f>[97]калькуляция!K19</f>
        <v>0</v>
      </c>
      <c r="G278" s="71">
        <f t="shared" ref="G278" si="144">SUM(C278:F278)</f>
        <v>268.04388528673701</v>
      </c>
      <c r="H278" s="72">
        <v>1.1399999999999999</v>
      </c>
      <c r="I278" s="71">
        <f t="shared" ref="I278" si="145">D278*H278</f>
        <v>281.50163908510376</v>
      </c>
      <c r="J278" s="71">
        <f t="shared" ref="J278" si="146">G278+I278</f>
        <v>549.54552437184077</v>
      </c>
      <c r="K278" s="73">
        <f t="shared" si="121"/>
        <v>0.2</v>
      </c>
      <c r="L278" s="71">
        <f t="shared" ref="L278" si="147">J278*K278</f>
        <v>109.90910487436815</v>
      </c>
      <c r="M278" s="71">
        <f t="shared" ref="M278" si="148">ROUNDUP((J278+L278)/100,0)*100</f>
        <v>700</v>
      </c>
      <c r="N278" s="15"/>
      <c r="O278" s="74"/>
    </row>
    <row r="279" spans="1:15" s="18" customFormat="1">
      <c r="A279" s="69" t="s">
        <v>197</v>
      </c>
      <c r="B279" s="69" t="s">
        <v>175</v>
      </c>
      <c r="C279" s="70"/>
      <c r="D279" s="71">
        <f>[97]калькуляция!H20</f>
        <v>246.93126235535422</v>
      </c>
      <c r="E279" s="71">
        <f>[97]калькуляция!I20</f>
        <v>21.112622931382784</v>
      </c>
      <c r="F279" s="71">
        <f>[97]калькуляция!K20</f>
        <v>0</v>
      </c>
      <c r="G279" s="71">
        <f t="shared" ref="G279:G299" si="149">SUM(C279:F279)</f>
        <v>268.04388528673701</v>
      </c>
      <c r="H279" s="72">
        <v>1.1399999999999999</v>
      </c>
      <c r="I279" s="71">
        <f t="shared" ref="I279:I299" si="150">D279*H279</f>
        <v>281.50163908510376</v>
      </c>
      <c r="J279" s="71">
        <f t="shared" ref="J279:J299" si="151">G279+I279</f>
        <v>549.54552437184077</v>
      </c>
      <c r="K279" s="73">
        <f t="shared" si="121"/>
        <v>0.2</v>
      </c>
      <c r="L279" s="71">
        <f t="shared" ref="L279:L299" si="152">J279*K279</f>
        <v>109.90910487436815</v>
      </c>
      <c r="M279" s="71">
        <f t="shared" ref="M279:M299" si="153">ROUNDUP((J279+L279)/100,0)*100</f>
        <v>700</v>
      </c>
      <c r="N279" s="15"/>
      <c r="O279" s="74"/>
    </row>
    <row r="280" spans="1:15" s="18" customFormat="1">
      <c r="A280" s="69" t="s">
        <v>198</v>
      </c>
      <c r="B280" s="69" t="s">
        <v>176</v>
      </c>
      <c r="C280" s="70"/>
      <c r="D280" s="71">
        <f>[97]калькуляция!H21</f>
        <v>246.93126235535422</v>
      </c>
      <c r="E280" s="71">
        <f>[97]калькуляция!I21</f>
        <v>21.112622931382784</v>
      </c>
      <c r="F280" s="71">
        <f>[97]калькуляция!K21</f>
        <v>0</v>
      </c>
      <c r="G280" s="71">
        <f t="shared" si="149"/>
        <v>268.04388528673701</v>
      </c>
      <c r="H280" s="72">
        <v>1.1399999999999999</v>
      </c>
      <c r="I280" s="71">
        <f t="shared" si="150"/>
        <v>281.50163908510376</v>
      </c>
      <c r="J280" s="71">
        <f t="shared" si="151"/>
        <v>549.54552437184077</v>
      </c>
      <c r="K280" s="73">
        <f t="shared" si="121"/>
        <v>0.2</v>
      </c>
      <c r="L280" s="71">
        <f t="shared" si="152"/>
        <v>109.90910487436815</v>
      </c>
      <c r="M280" s="71">
        <f t="shared" si="153"/>
        <v>700</v>
      </c>
      <c r="N280" s="15"/>
      <c r="O280" s="74"/>
    </row>
    <row r="281" spans="1:15" s="18" customFormat="1">
      <c r="A281" s="69" t="s">
        <v>199</v>
      </c>
      <c r="B281" s="69" t="s">
        <v>177</v>
      </c>
      <c r="C281" s="70"/>
      <c r="D281" s="71">
        <f>[97]калькуляция!H22</f>
        <v>300.65638769974902</v>
      </c>
      <c r="E281" s="71">
        <f>[97]калькуляция!I22</f>
        <v>25.706121148328542</v>
      </c>
      <c r="F281" s="71">
        <f>[97]калькуляция!K22</f>
        <v>0</v>
      </c>
      <c r="G281" s="71">
        <f t="shared" si="149"/>
        <v>326.36250884807754</v>
      </c>
      <c r="H281" s="72">
        <v>1.1399999999999999</v>
      </c>
      <c r="I281" s="71">
        <f t="shared" si="150"/>
        <v>342.74828197771387</v>
      </c>
      <c r="J281" s="71">
        <f t="shared" si="151"/>
        <v>669.11079082579136</v>
      </c>
      <c r="K281" s="73">
        <f t="shared" si="121"/>
        <v>0.2</v>
      </c>
      <c r="L281" s="71">
        <f t="shared" si="152"/>
        <v>133.82215816515827</v>
      </c>
      <c r="M281" s="71">
        <f t="shared" si="153"/>
        <v>900</v>
      </c>
      <c r="N281" s="15"/>
      <c r="O281" s="74"/>
    </row>
    <row r="282" spans="1:15" s="18" customFormat="1">
      <c r="A282" s="69" t="s">
        <v>200</v>
      </c>
      <c r="B282" s="69" t="s">
        <v>178</v>
      </c>
      <c r="C282" s="70"/>
      <c r="D282" s="71">
        <f>[97]калькуляция!H23</f>
        <v>318.56476281454729</v>
      </c>
      <c r="E282" s="71">
        <f>[97]калькуляция!I23</f>
        <v>27.237287220643793</v>
      </c>
      <c r="F282" s="71">
        <f>[97]калькуляция!K23</f>
        <v>0</v>
      </c>
      <c r="G282" s="71">
        <f t="shared" si="149"/>
        <v>345.80205003519109</v>
      </c>
      <c r="H282" s="72">
        <v>1.1399999999999999</v>
      </c>
      <c r="I282" s="71">
        <f t="shared" si="150"/>
        <v>363.16382960858391</v>
      </c>
      <c r="J282" s="71">
        <f t="shared" si="151"/>
        <v>708.965879643775</v>
      </c>
      <c r="K282" s="73">
        <f t="shared" si="121"/>
        <v>0.2</v>
      </c>
      <c r="L282" s="71">
        <f t="shared" si="152"/>
        <v>141.79317592875501</v>
      </c>
      <c r="M282" s="71">
        <f t="shared" si="153"/>
        <v>900</v>
      </c>
      <c r="N282" s="15"/>
      <c r="O282" s="74"/>
    </row>
    <row r="283" spans="1:15" s="18" customFormat="1">
      <c r="A283" s="69" t="s">
        <v>201</v>
      </c>
      <c r="B283" s="69" t="s">
        <v>179</v>
      </c>
      <c r="C283" s="70"/>
      <c r="D283" s="71">
        <f>[97]калькуляция!H24</f>
        <v>193.20613701095942</v>
      </c>
      <c r="E283" s="71">
        <f>[97]калькуляция!I24</f>
        <v>16.51912471443703</v>
      </c>
      <c r="F283" s="71">
        <f>[97]калькуляция!K24</f>
        <v>0</v>
      </c>
      <c r="G283" s="71">
        <f t="shared" si="149"/>
        <v>209.72526172539645</v>
      </c>
      <c r="H283" s="72">
        <v>1.1399999999999999</v>
      </c>
      <c r="I283" s="71">
        <f t="shared" si="150"/>
        <v>220.25499619249373</v>
      </c>
      <c r="J283" s="71">
        <f t="shared" si="151"/>
        <v>429.98025791789019</v>
      </c>
      <c r="K283" s="73">
        <f t="shared" si="121"/>
        <v>0.2</v>
      </c>
      <c r="L283" s="71">
        <f t="shared" si="152"/>
        <v>85.996051583578037</v>
      </c>
      <c r="M283" s="71">
        <f t="shared" si="153"/>
        <v>600</v>
      </c>
      <c r="N283" s="15"/>
      <c r="O283" s="74"/>
    </row>
    <row r="284" spans="1:15" s="18" customFormat="1">
      <c r="A284" s="69" t="s">
        <v>202</v>
      </c>
      <c r="B284" s="69" t="s">
        <v>180</v>
      </c>
      <c r="C284" s="70"/>
      <c r="D284" s="71">
        <f>[97]калькуляция!H25</f>
        <v>193.20613701095942</v>
      </c>
      <c r="E284" s="71">
        <f>[97]калькуляция!I25</f>
        <v>16.51912471443703</v>
      </c>
      <c r="F284" s="71">
        <f>[97]калькуляция!K25</f>
        <v>0</v>
      </c>
      <c r="G284" s="71">
        <f t="shared" si="149"/>
        <v>209.72526172539645</v>
      </c>
      <c r="H284" s="72">
        <v>1.1399999999999999</v>
      </c>
      <c r="I284" s="71">
        <f t="shared" si="150"/>
        <v>220.25499619249373</v>
      </c>
      <c r="J284" s="71">
        <f t="shared" si="151"/>
        <v>429.98025791789019</v>
      </c>
      <c r="K284" s="73">
        <f t="shared" si="121"/>
        <v>0.2</v>
      </c>
      <c r="L284" s="71">
        <f t="shared" si="152"/>
        <v>85.996051583578037</v>
      </c>
      <c r="M284" s="71">
        <f t="shared" si="153"/>
        <v>600</v>
      </c>
      <c r="N284" s="15"/>
      <c r="O284" s="74"/>
    </row>
    <row r="285" spans="1:15" s="18" customFormat="1">
      <c r="A285" s="69" t="s">
        <v>203</v>
      </c>
      <c r="B285" s="69" t="s">
        <v>181</v>
      </c>
      <c r="C285" s="70"/>
      <c r="D285" s="71">
        <f>[97]калькуляция!H26</f>
        <v>193.20613701095942</v>
      </c>
      <c r="E285" s="71">
        <f>[97]калькуляция!I26</f>
        <v>16.51912471443703</v>
      </c>
      <c r="F285" s="71">
        <f>[97]калькуляция!K26</f>
        <v>0</v>
      </c>
      <c r="G285" s="71">
        <f t="shared" si="149"/>
        <v>209.72526172539645</v>
      </c>
      <c r="H285" s="72">
        <v>1.1399999999999999</v>
      </c>
      <c r="I285" s="71">
        <f t="shared" si="150"/>
        <v>220.25499619249373</v>
      </c>
      <c r="J285" s="71">
        <f t="shared" si="151"/>
        <v>429.98025791789019</v>
      </c>
      <c r="K285" s="73">
        <f t="shared" si="121"/>
        <v>0.2</v>
      </c>
      <c r="L285" s="71">
        <f t="shared" si="152"/>
        <v>85.996051583578037</v>
      </c>
      <c r="M285" s="71">
        <f t="shared" si="153"/>
        <v>600</v>
      </c>
      <c r="N285" s="15"/>
      <c r="O285" s="74"/>
    </row>
    <row r="286" spans="1:15" s="18" customFormat="1">
      <c r="A286" s="69" t="s">
        <v>204</v>
      </c>
      <c r="B286" s="69" t="s">
        <v>182</v>
      </c>
      <c r="C286" s="70"/>
      <c r="D286" s="71">
        <f>[97]калькуляция!H27</f>
        <v>193.20613701095942</v>
      </c>
      <c r="E286" s="71">
        <f>[97]калькуляция!I27</f>
        <v>16.51912471443703</v>
      </c>
      <c r="F286" s="71">
        <f>[97]калькуляция!K27</f>
        <v>0</v>
      </c>
      <c r="G286" s="71">
        <f t="shared" si="149"/>
        <v>209.72526172539645</v>
      </c>
      <c r="H286" s="72">
        <v>1.1399999999999999</v>
      </c>
      <c r="I286" s="71">
        <f t="shared" si="150"/>
        <v>220.25499619249373</v>
      </c>
      <c r="J286" s="71">
        <f t="shared" si="151"/>
        <v>429.98025791789019</v>
      </c>
      <c r="K286" s="73">
        <f t="shared" si="121"/>
        <v>0.2</v>
      </c>
      <c r="L286" s="71">
        <f t="shared" si="152"/>
        <v>85.996051583578037</v>
      </c>
      <c r="M286" s="71">
        <f t="shared" si="153"/>
        <v>600</v>
      </c>
      <c r="N286" s="15"/>
      <c r="O286" s="74"/>
    </row>
    <row r="287" spans="1:15" s="18" customFormat="1">
      <c r="A287" s="69" t="s">
        <v>205</v>
      </c>
      <c r="B287" s="69" t="s">
        <v>183</v>
      </c>
      <c r="C287" s="70"/>
      <c r="D287" s="71">
        <f>[97]калькуляция!H28</f>
        <v>229.02288724055597</v>
      </c>
      <c r="E287" s="71">
        <f>[97]калькуляция!I28</f>
        <v>19.581456859067536</v>
      </c>
      <c r="F287" s="71">
        <f>[97]калькуляция!K28</f>
        <v>0</v>
      </c>
      <c r="G287" s="71">
        <f t="shared" si="149"/>
        <v>248.60434409962352</v>
      </c>
      <c r="H287" s="72">
        <v>1.1399999999999999</v>
      </c>
      <c r="I287" s="71">
        <f t="shared" si="150"/>
        <v>261.08609145423378</v>
      </c>
      <c r="J287" s="71">
        <f t="shared" si="151"/>
        <v>509.6904355538573</v>
      </c>
      <c r="K287" s="73">
        <f t="shared" si="121"/>
        <v>0.2</v>
      </c>
      <c r="L287" s="71">
        <f t="shared" si="152"/>
        <v>101.93808711077146</v>
      </c>
      <c r="M287" s="71">
        <f t="shared" si="153"/>
        <v>700</v>
      </c>
      <c r="N287" s="15"/>
      <c r="O287" s="74"/>
    </row>
    <row r="288" spans="1:15" s="18" customFormat="1">
      <c r="A288" s="69" t="s">
        <v>206</v>
      </c>
      <c r="B288" s="69" t="s">
        <v>184</v>
      </c>
      <c r="C288" s="70"/>
      <c r="D288" s="71">
        <f>[97]калькуляция!H29</f>
        <v>282.74801258495074</v>
      </c>
      <c r="E288" s="71">
        <f>[97]калькуляция!I29</f>
        <v>24.174955076013291</v>
      </c>
      <c r="F288" s="71">
        <f>[97]калькуляция!K29</f>
        <v>0</v>
      </c>
      <c r="G288" s="71">
        <f t="shared" si="149"/>
        <v>306.92296766096405</v>
      </c>
      <c r="H288" s="72">
        <v>1.1399999999999999</v>
      </c>
      <c r="I288" s="71">
        <f t="shared" si="150"/>
        <v>322.33273434684384</v>
      </c>
      <c r="J288" s="71">
        <f t="shared" si="151"/>
        <v>629.25570200780794</v>
      </c>
      <c r="K288" s="73">
        <f t="shared" ref="K288:K301" si="154">$K$18</f>
        <v>0.2</v>
      </c>
      <c r="L288" s="71">
        <f t="shared" si="152"/>
        <v>125.85114040156159</v>
      </c>
      <c r="M288" s="71">
        <f t="shared" si="153"/>
        <v>800</v>
      </c>
      <c r="N288" s="15"/>
      <c r="O288" s="74"/>
    </row>
    <row r="289" spans="1:15" s="18" customFormat="1">
      <c r="A289" s="69" t="s">
        <v>207</v>
      </c>
      <c r="B289" s="69" t="s">
        <v>185</v>
      </c>
      <c r="C289" s="70"/>
      <c r="D289" s="71">
        <f>[97]калькуляция!H30</f>
        <v>282.74801258495074</v>
      </c>
      <c r="E289" s="71">
        <f>[97]калькуляция!I30</f>
        <v>24.174955076013291</v>
      </c>
      <c r="F289" s="71">
        <f>[97]калькуляция!K30</f>
        <v>0</v>
      </c>
      <c r="G289" s="71">
        <f t="shared" si="149"/>
        <v>306.92296766096405</v>
      </c>
      <c r="H289" s="72">
        <v>1.1399999999999999</v>
      </c>
      <c r="I289" s="71">
        <f t="shared" si="150"/>
        <v>322.33273434684384</v>
      </c>
      <c r="J289" s="71">
        <f t="shared" si="151"/>
        <v>629.25570200780794</v>
      </c>
      <c r="K289" s="73">
        <f t="shared" si="154"/>
        <v>0.2</v>
      </c>
      <c r="L289" s="71">
        <f t="shared" si="152"/>
        <v>125.85114040156159</v>
      </c>
      <c r="M289" s="71">
        <f t="shared" si="153"/>
        <v>800</v>
      </c>
      <c r="N289" s="15"/>
      <c r="O289" s="74"/>
    </row>
    <row r="290" spans="1:15" s="18" customFormat="1">
      <c r="A290" s="69" t="s">
        <v>208</v>
      </c>
      <c r="B290" s="69" t="s">
        <v>186</v>
      </c>
      <c r="C290" s="70"/>
      <c r="D290" s="71">
        <f>[97]калькуляция!H31</f>
        <v>264.83963747015252</v>
      </c>
      <c r="E290" s="71">
        <f>[97]калькуляция!I31</f>
        <v>22.643789003698043</v>
      </c>
      <c r="F290" s="71">
        <f>[97]калькуляция!K31</f>
        <v>0</v>
      </c>
      <c r="G290" s="71">
        <f t="shared" si="149"/>
        <v>287.48342647385056</v>
      </c>
      <c r="H290" s="72">
        <v>1.1399999999999999</v>
      </c>
      <c r="I290" s="71">
        <f t="shared" si="150"/>
        <v>301.91718671597386</v>
      </c>
      <c r="J290" s="71">
        <f t="shared" si="151"/>
        <v>589.40061318982441</v>
      </c>
      <c r="K290" s="73">
        <f t="shared" si="154"/>
        <v>0.2</v>
      </c>
      <c r="L290" s="71">
        <f t="shared" si="152"/>
        <v>117.88012263796489</v>
      </c>
      <c r="M290" s="71">
        <f t="shared" si="153"/>
        <v>800</v>
      </c>
      <c r="N290" s="15"/>
      <c r="O290" s="74"/>
    </row>
    <row r="291" spans="1:15" s="18" customFormat="1">
      <c r="A291" s="69" t="s">
        <v>209</v>
      </c>
      <c r="B291" s="69" t="s">
        <v>187</v>
      </c>
      <c r="C291" s="70"/>
      <c r="D291" s="71">
        <f>[97]калькуляция!H32</f>
        <v>282.74801258495074</v>
      </c>
      <c r="E291" s="71">
        <f>[97]калькуляция!I32</f>
        <v>24.174955076013291</v>
      </c>
      <c r="F291" s="71">
        <f>[97]калькуляция!K32</f>
        <v>0</v>
      </c>
      <c r="G291" s="71">
        <f t="shared" si="149"/>
        <v>306.92296766096405</v>
      </c>
      <c r="H291" s="72">
        <v>1.1399999999999999</v>
      </c>
      <c r="I291" s="71">
        <f t="shared" si="150"/>
        <v>322.33273434684384</v>
      </c>
      <c r="J291" s="71">
        <f t="shared" si="151"/>
        <v>629.25570200780794</v>
      </c>
      <c r="K291" s="73">
        <f t="shared" si="154"/>
        <v>0.2</v>
      </c>
      <c r="L291" s="71">
        <f t="shared" si="152"/>
        <v>125.85114040156159</v>
      </c>
      <c r="M291" s="71">
        <f t="shared" si="153"/>
        <v>800</v>
      </c>
      <c r="N291" s="15"/>
      <c r="O291" s="74"/>
    </row>
    <row r="292" spans="1:15" s="18" customFormat="1">
      <c r="A292" s="69" t="s">
        <v>210</v>
      </c>
      <c r="B292" s="69" t="s">
        <v>188</v>
      </c>
      <c r="C292" s="70"/>
      <c r="D292" s="71">
        <f>[97]калькуляция!H33</f>
        <v>282.74801258495074</v>
      </c>
      <c r="E292" s="71">
        <f>[97]калькуляция!I33</f>
        <v>24.174955076013291</v>
      </c>
      <c r="F292" s="71">
        <f>[97]калькуляция!K33</f>
        <v>0</v>
      </c>
      <c r="G292" s="71">
        <f t="shared" si="149"/>
        <v>306.92296766096405</v>
      </c>
      <c r="H292" s="72">
        <v>1.1399999999999999</v>
      </c>
      <c r="I292" s="71">
        <f t="shared" si="150"/>
        <v>322.33273434684384</v>
      </c>
      <c r="J292" s="71">
        <f t="shared" si="151"/>
        <v>629.25570200780794</v>
      </c>
      <c r="K292" s="73">
        <f t="shared" si="154"/>
        <v>0.2</v>
      </c>
      <c r="L292" s="71">
        <f t="shared" si="152"/>
        <v>125.85114040156159</v>
      </c>
      <c r="M292" s="71">
        <f t="shared" si="153"/>
        <v>800</v>
      </c>
      <c r="N292" s="15"/>
      <c r="O292" s="74"/>
    </row>
    <row r="293" spans="1:15" s="18" customFormat="1">
      <c r="A293" s="69" t="s">
        <v>211</v>
      </c>
      <c r="B293" s="69" t="s">
        <v>189</v>
      </c>
      <c r="C293" s="70"/>
      <c r="D293" s="71">
        <f>[97]калькуляция!H34</f>
        <v>211.1145121257577</v>
      </c>
      <c r="E293" s="71">
        <f>[97]калькуляция!I34</f>
        <v>18.050290786752281</v>
      </c>
      <c r="F293" s="71">
        <f>[97]калькуляция!K34</f>
        <v>0</v>
      </c>
      <c r="G293" s="71">
        <f t="shared" si="149"/>
        <v>229.16480291250997</v>
      </c>
      <c r="H293" s="72">
        <v>1.1399999999999999</v>
      </c>
      <c r="I293" s="71">
        <f t="shared" si="150"/>
        <v>240.67054382336374</v>
      </c>
      <c r="J293" s="71">
        <f t="shared" si="151"/>
        <v>469.83534673587371</v>
      </c>
      <c r="K293" s="73">
        <f t="shared" si="154"/>
        <v>0.2</v>
      </c>
      <c r="L293" s="71">
        <f t="shared" si="152"/>
        <v>93.967069347174743</v>
      </c>
      <c r="M293" s="71">
        <f t="shared" si="153"/>
        <v>600</v>
      </c>
      <c r="N293" s="15"/>
      <c r="O293" s="74"/>
    </row>
    <row r="294" spans="1:15" s="18" customFormat="1">
      <c r="A294" s="69" t="s">
        <v>212</v>
      </c>
      <c r="B294" s="69" t="s">
        <v>190</v>
      </c>
      <c r="C294" s="70"/>
      <c r="D294" s="71">
        <f>[97]калькуляция!H35</f>
        <v>336.47313792934557</v>
      </c>
      <c r="E294" s="71">
        <f>[97]калькуляция!I35</f>
        <v>28.768453292959048</v>
      </c>
      <c r="F294" s="71">
        <f>[97]калькуляция!K35</f>
        <v>0</v>
      </c>
      <c r="G294" s="71">
        <f t="shared" si="149"/>
        <v>365.24159122230463</v>
      </c>
      <c r="H294" s="72">
        <v>1.1399999999999999</v>
      </c>
      <c r="I294" s="71">
        <f t="shared" si="150"/>
        <v>383.57937723945389</v>
      </c>
      <c r="J294" s="71">
        <f t="shared" si="151"/>
        <v>748.82096846175853</v>
      </c>
      <c r="K294" s="73">
        <f t="shared" si="154"/>
        <v>0.2</v>
      </c>
      <c r="L294" s="71">
        <f t="shared" si="152"/>
        <v>149.76419369235171</v>
      </c>
      <c r="M294" s="71">
        <f t="shared" si="153"/>
        <v>900</v>
      </c>
      <c r="N294" s="15"/>
      <c r="O294" s="74"/>
    </row>
    <row r="295" spans="1:15" s="18" customFormat="1">
      <c r="A295" s="69" t="s">
        <v>213</v>
      </c>
      <c r="B295" s="69" t="s">
        <v>191</v>
      </c>
      <c r="C295" s="70"/>
      <c r="D295" s="71">
        <f>[97]калькуляция!H36</f>
        <v>246.93126235535422</v>
      </c>
      <c r="E295" s="71">
        <f>[97]калькуляция!I36</f>
        <v>21.112622931382784</v>
      </c>
      <c r="F295" s="71">
        <f>[97]калькуляция!K36</f>
        <v>0</v>
      </c>
      <c r="G295" s="71">
        <f t="shared" si="149"/>
        <v>268.04388528673701</v>
      </c>
      <c r="H295" s="72">
        <v>1.1399999999999999</v>
      </c>
      <c r="I295" s="71">
        <f t="shared" si="150"/>
        <v>281.50163908510376</v>
      </c>
      <c r="J295" s="71">
        <f t="shared" si="151"/>
        <v>549.54552437184077</v>
      </c>
      <c r="K295" s="73">
        <f t="shared" si="154"/>
        <v>0.2</v>
      </c>
      <c r="L295" s="71">
        <f t="shared" si="152"/>
        <v>109.90910487436815</v>
      </c>
      <c r="M295" s="71">
        <f t="shared" si="153"/>
        <v>700</v>
      </c>
      <c r="N295" s="15"/>
      <c r="O295" s="74"/>
    </row>
    <row r="296" spans="1:15" s="18" customFormat="1">
      <c r="A296" s="69" t="s">
        <v>214</v>
      </c>
      <c r="B296" s="69" t="s">
        <v>192</v>
      </c>
      <c r="C296" s="70"/>
      <c r="D296" s="71">
        <f>[97]калькуляция!H37</f>
        <v>193.20613701095942</v>
      </c>
      <c r="E296" s="71">
        <f>[97]калькуляция!I37</f>
        <v>16.51912471443703</v>
      </c>
      <c r="F296" s="71">
        <f>[97]калькуляция!K37</f>
        <v>0</v>
      </c>
      <c r="G296" s="71">
        <f t="shared" si="149"/>
        <v>209.72526172539645</v>
      </c>
      <c r="H296" s="72">
        <v>1.1399999999999999</v>
      </c>
      <c r="I296" s="71">
        <f t="shared" si="150"/>
        <v>220.25499619249373</v>
      </c>
      <c r="J296" s="71">
        <f t="shared" si="151"/>
        <v>429.98025791789019</v>
      </c>
      <c r="K296" s="73">
        <f t="shared" si="154"/>
        <v>0.2</v>
      </c>
      <c r="L296" s="71">
        <f t="shared" si="152"/>
        <v>85.996051583578037</v>
      </c>
      <c r="M296" s="71">
        <f t="shared" si="153"/>
        <v>600</v>
      </c>
      <c r="N296" s="15"/>
      <c r="O296" s="74"/>
    </row>
    <row r="297" spans="1:15" s="18" customFormat="1">
      <c r="A297" s="69" t="s">
        <v>215</v>
      </c>
      <c r="B297" s="69" t="s">
        <v>193</v>
      </c>
      <c r="C297" s="70"/>
      <c r="D297" s="71">
        <f>[97]калькуляция!H38</f>
        <v>193.20613701095942</v>
      </c>
      <c r="E297" s="71">
        <f>[97]калькуляция!I38</f>
        <v>16.51912471443703</v>
      </c>
      <c r="F297" s="71">
        <f>[97]калькуляция!K38</f>
        <v>0</v>
      </c>
      <c r="G297" s="71">
        <f t="shared" si="149"/>
        <v>209.72526172539645</v>
      </c>
      <c r="H297" s="72">
        <v>1.1399999999999999</v>
      </c>
      <c r="I297" s="71">
        <f t="shared" si="150"/>
        <v>220.25499619249373</v>
      </c>
      <c r="J297" s="71">
        <f t="shared" si="151"/>
        <v>429.98025791789019</v>
      </c>
      <c r="K297" s="73">
        <f t="shared" si="154"/>
        <v>0.2</v>
      </c>
      <c r="L297" s="71">
        <f t="shared" si="152"/>
        <v>85.996051583578037</v>
      </c>
      <c r="M297" s="71">
        <f t="shared" si="153"/>
        <v>600</v>
      </c>
      <c r="N297" s="15"/>
      <c r="O297" s="74"/>
    </row>
    <row r="298" spans="1:15" s="18" customFormat="1">
      <c r="A298" s="69" t="s">
        <v>216</v>
      </c>
      <c r="B298" s="69" t="s">
        <v>194</v>
      </c>
      <c r="C298" s="70"/>
      <c r="D298" s="71">
        <f>[97]калькуляция!H39</f>
        <v>193.20613701095942</v>
      </c>
      <c r="E298" s="71">
        <f>[97]калькуляция!I39</f>
        <v>16.51912471443703</v>
      </c>
      <c r="F298" s="71">
        <f>[97]калькуляция!K39</f>
        <v>0</v>
      </c>
      <c r="G298" s="71">
        <f t="shared" si="149"/>
        <v>209.72526172539645</v>
      </c>
      <c r="H298" s="72">
        <v>1.1399999999999999</v>
      </c>
      <c r="I298" s="71">
        <f t="shared" si="150"/>
        <v>220.25499619249373</v>
      </c>
      <c r="J298" s="71">
        <f t="shared" si="151"/>
        <v>429.98025791789019</v>
      </c>
      <c r="K298" s="73">
        <f t="shared" si="154"/>
        <v>0.2</v>
      </c>
      <c r="L298" s="71">
        <f t="shared" si="152"/>
        <v>85.996051583578037</v>
      </c>
      <c r="M298" s="71">
        <f t="shared" si="153"/>
        <v>600</v>
      </c>
      <c r="N298" s="15"/>
      <c r="O298" s="74"/>
    </row>
    <row r="299" spans="1:15" s="18" customFormat="1">
      <c r="A299" s="69" t="s">
        <v>217</v>
      </c>
      <c r="B299" s="69" t="s">
        <v>195</v>
      </c>
      <c r="C299" s="70"/>
      <c r="D299" s="71">
        <f>[97]калькуляция!H40</f>
        <v>2664.56190285312</v>
      </c>
      <c r="E299" s="71">
        <f>[97]калькуляция!I40</f>
        <v>227.82004269394176</v>
      </c>
      <c r="F299" s="71">
        <f>[97]калькуляция!K40</f>
        <v>0</v>
      </c>
      <c r="G299" s="71">
        <f t="shared" si="149"/>
        <v>2892.3819455470616</v>
      </c>
      <c r="H299" s="72">
        <v>1.1399999999999999</v>
      </c>
      <c r="I299" s="71">
        <f t="shared" si="150"/>
        <v>3037.6005692525564</v>
      </c>
      <c r="J299" s="71">
        <f t="shared" si="151"/>
        <v>5929.982514799618</v>
      </c>
      <c r="K299" s="73">
        <f t="shared" si="154"/>
        <v>0.2</v>
      </c>
      <c r="L299" s="71">
        <f t="shared" si="152"/>
        <v>1185.9965029599236</v>
      </c>
      <c r="M299" s="71">
        <f t="shared" si="153"/>
        <v>7200</v>
      </c>
      <c r="N299" s="15"/>
      <c r="O299" s="74"/>
    </row>
    <row r="300" spans="1:15" s="18" customFormat="1">
      <c r="A300" s="69"/>
      <c r="B300" s="68" t="str">
        <f>[98]иглотерапия!$B$7</f>
        <v>Иглотерапия</v>
      </c>
      <c r="C300" s="70"/>
      <c r="D300" s="71"/>
      <c r="E300" s="71"/>
      <c r="F300" s="71"/>
      <c r="G300" s="71"/>
      <c r="H300" s="72"/>
      <c r="I300" s="71"/>
      <c r="J300" s="71"/>
      <c r="K300" s="73"/>
      <c r="L300" s="71"/>
      <c r="M300" s="71"/>
      <c r="N300" s="15"/>
      <c r="O300" s="74"/>
    </row>
    <row r="301" spans="1:15" s="18" customFormat="1">
      <c r="A301" s="69" t="s">
        <v>414</v>
      </c>
      <c r="B301" s="69" t="str">
        <f>[98]иглотерапия!$B$7</f>
        <v>Иглотерапия</v>
      </c>
      <c r="C301" s="70">
        <f>[98]иглотерапия!$J$7</f>
        <v>144.88999999999999</v>
      </c>
      <c r="D301" s="71">
        <f>[98]иглотерапия!H7</f>
        <v>667.66978956713399</v>
      </c>
      <c r="E301" s="71">
        <f>[98]иглотерапия!I7</f>
        <v>57.085767007989958</v>
      </c>
      <c r="F301" s="71">
        <f>[98]иглотерапия!$K$7</f>
        <v>0</v>
      </c>
      <c r="G301" s="71">
        <f t="shared" ref="G301" si="155">SUM(C301:F301)</f>
        <v>869.64555657512392</v>
      </c>
      <c r="H301" s="72">
        <v>1.1399999999999999</v>
      </c>
      <c r="I301" s="71">
        <f t="shared" ref="I301" si="156">D301*H301</f>
        <v>761.14356010653273</v>
      </c>
      <c r="J301" s="71">
        <f t="shared" ref="J301" si="157">G301+I301</f>
        <v>1630.7891166816567</v>
      </c>
      <c r="K301" s="73">
        <f t="shared" si="154"/>
        <v>0.2</v>
      </c>
      <c r="L301" s="71">
        <f t="shared" ref="L301" si="158">J301*K301</f>
        <v>326.15782333633138</v>
      </c>
      <c r="M301" s="71">
        <f t="shared" ref="M301" si="159">ROUNDUP((J301+L301)/100,0)*100</f>
        <v>2000</v>
      </c>
      <c r="N301" s="15"/>
      <c r="O301" s="74"/>
    </row>
    <row r="302" spans="1:15" s="18" customFormat="1">
      <c r="A302" s="69"/>
      <c r="B302" s="68" t="s">
        <v>416</v>
      </c>
      <c r="C302" s="70"/>
      <c r="D302" s="71"/>
      <c r="E302" s="71"/>
      <c r="F302" s="71"/>
      <c r="G302" s="71"/>
      <c r="H302" s="72"/>
      <c r="I302" s="71"/>
      <c r="J302" s="71"/>
      <c r="K302" s="73"/>
      <c r="L302" s="71"/>
      <c r="M302" s="71"/>
      <c r="N302" s="15"/>
      <c r="O302" s="74"/>
    </row>
    <row r="303" spans="1:15" s="18" customFormat="1">
      <c r="A303" s="69" t="s">
        <v>417</v>
      </c>
      <c r="B303" s="69" t="str">
        <f>'[99]калькуляция '!B7</f>
        <v>Пункция верхнечелюстной пазухи</v>
      </c>
      <c r="C303" s="70">
        <f>'[99]калькуляция '!J7</f>
        <v>640.09</v>
      </c>
      <c r="D303" s="70">
        <f>'[99]калькуляция '!H7</f>
        <v>5320.732538403845</v>
      </c>
      <c r="E303" s="70">
        <f>'[99]калькуляция '!I7</f>
        <v>454.92263203352877</v>
      </c>
      <c r="F303" s="70">
        <f>'[99]калькуляция '!K7</f>
        <v>0</v>
      </c>
      <c r="G303" s="71">
        <f t="shared" ref="G303" si="160">SUM(C303:F303)</f>
        <v>6415.7451704373743</v>
      </c>
      <c r="H303" s="72">
        <v>1.1399999999999999</v>
      </c>
      <c r="I303" s="71">
        <f t="shared" ref="I303" si="161">D303*H303</f>
        <v>6065.6350937803827</v>
      </c>
      <c r="J303" s="71">
        <f t="shared" ref="J303" si="162">G303+I303</f>
        <v>12481.380264217758</v>
      </c>
      <c r="K303" s="73">
        <v>0.2</v>
      </c>
      <c r="L303" s="71">
        <f t="shared" ref="L303" si="163">J303*K303</f>
        <v>2496.276052843552</v>
      </c>
      <c r="M303" s="71">
        <f t="shared" ref="M303" si="164">ROUNDUP((J303+L303)/100,0)*100</f>
        <v>15000</v>
      </c>
      <c r="N303" s="15">
        <v>15000</v>
      </c>
      <c r="O303" s="75">
        <f>N303-M303</f>
        <v>0</v>
      </c>
    </row>
    <row r="304" spans="1:15" s="18" customFormat="1">
      <c r="A304" s="69" t="s">
        <v>418</v>
      </c>
      <c r="B304" s="69" t="str">
        <f>'[99]калькуляция '!B8</f>
        <v>Промывание наружного слухового прохода</v>
      </c>
      <c r="C304" s="70">
        <f>'[99]калькуляция '!J8</f>
        <v>640.09</v>
      </c>
      <c r="D304" s="70">
        <f>'[99]калькуляция '!H8</f>
        <v>1097.6805817516683</v>
      </c>
      <c r="E304" s="70">
        <f>'[99]калькуляция '!I8</f>
        <v>93.851689739767636</v>
      </c>
      <c r="F304" s="70">
        <f>'[99]калькуляция '!K8</f>
        <v>0</v>
      </c>
      <c r="G304" s="71">
        <f t="shared" ref="G304:G314" si="165">SUM(C304:F304)</f>
        <v>1831.6222714914361</v>
      </c>
      <c r="H304" s="72">
        <v>1.1399999999999999</v>
      </c>
      <c r="I304" s="71">
        <f t="shared" ref="I304:I314" si="166">D304*H304</f>
        <v>1251.3558631969017</v>
      </c>
      <c r="J304" s="71">
        <f t="shared" ref="J304:J314" si="167">G304+I304</f>
        <v>3082.9781346883378</v>
      </c>
      <c r="K304" s="73">
        <v>0.2</v>
      </c>
      <c r="L304" s="71">
        <f t="shared" ref="L304:L314" si="168">J304*K304</f>
        <v>616.59562693766759</v>
      </c>
      <c r="M304" s="71">
        <f t="shared" ref="M304:M314" si="169">ROUNDUP((J304+L304)/100,0)*100</f>
        <v>3700</v>
      </c>
      <c r="N304" s="15">
        <v>3700</v>
      </c>
      <c r="O304" s="75">
        <f t="shared" ref="O304:O315" si="170">N304-M304</f>
        <v>0</v>
      </c>
    </row>
    <row r="305" spans="1:15" s="18" customFormat="1" ht="30">
      <c r="A305" s="69" t="s">
        <v>419</v>
      </c>
      <c r="B305" s="69" t="str">
        <f>'[99]калькуляция '!B9</f>
        <v>Операция анемизация слизистой носового хода под местной анестезией</v>
      </c>
      <c r="C305" s="70">
        <f>'[99]калькуляция '!J9</f>
        <v>718.24</v>
      </c>
      <c r="D305" s="70">
        <f>'[99]калькуляция '!H9</f>
        <v>5295.1382841211043</v>
      </c>
      <c r="E305" s="70">
        <f>'[99]калькуляция '!I9</f>
        <v>452.73432329235442</v>
      </c>
      <c r="F305" s="70">
        <f>'[99]калькуляция '!K9</f>
        <v>0</v>
      </c>
      <c r="G305" s="71">
        <f t="shared" si="165"/>
        <v>6466.1126074134581</v>
      </c>
      <c r="H305" s="72">
        <v>1.1399999999999999</v>
      </c>
      <c r="I305" s="71">
        <f t="shared" si="166"/>
        <v>6036.4576438980584</v>
      </c>
      <c r="J305" s="71">
        <f t="shared" si="167"/>
        <v>12502.570251311517</v>
      </c>
      <c r="K305" s="73">
        <v>0.2</v>
      </c>
      <c r="L305" s="71">
        <f t="shared" si="168"/>
        <v>2500.5140502623035</v>
      </c>
      <c r="M305" s="71">
        <f>ROUNDUP((J305+L305)/100,0)*100-100</f>
        <v>15000</v>
      </c>
      <c r="N305" s="15">
        <v>15000</v>
      </c>
      <c r="O305" s="75">
        <f t="shared" si="170"/>
        <v>0</v>
      </c>
    </row>
    <row r="306" spans="1:15" s="18" customFormat="1">
      <c r="A306" s="69" t="s">
        <v>420</v>
      </c>
      <c r="B306" s="69" t="str">
        <f>'[99]калькуляция '!B10</f>
        <v>Промывание локун. нёбных миндалин</v>
      </c>
      <c r="C306" s="70">
        <f>'[99]калькуляция '!J10</f>
        <v>249.91</v>
      </c>
      <c r="D306" s="70">
        <f>'[99]калькуляция '!H10</f>
        <v>1097.6805817516683</v>
      </c>
      <c r="E306" s="70">
        <f>'[99]калькуляция '!I10</f>
        <v>93.851689739767636</v>
      </c>
      <c r="F306" s="70">
        <f>'[99]калькуляция '!K10</f>
        <v>0</v>
      </c>
      <c r="G306" s="71">
        <f t="shared" si="165"/>
        <v>1441.442271491436</v>
      </c>
      <c r="H306" s="72">
        <v>1.1399999999999999</v>
      </c>
      <c r="I306" s="71">
        <f t="shared" si="166"/>
        <v>1251.3558631969017</v>
      </c>
      <c r="J306" s="71">
        <f t="shared" si="167"/>
        <v>2692.798134688338</v>
      </c>
      <c r="K306" s="73">
        <v>0.2</v>
      </c>
      <c r="L306" s="71">
        <f t="shared" si="168"/>
        <v>538.55962693766764</v>
      </c>
      <c r="M306" s="71">
        <f>ROUNDUP((J306+L306)/100,0)*100-100</f>
        <v>3200</v>
      </c>
      <c r="N306" s="15">
        <v>3200</v>
      </c>
      <c r="O306" s="75">
        <f t="shared" si="170"/>
        <v>0</v>
      </c>
    </row>
    <row r="307" spans="1:15" s="18" customFormat="1">
      <c r="A307" s="69" t="s">
        <v>421</v>
      </c>
      <c r="B307" s="69" t="str">
        <f>'[99]калькуляция '!B11</f>
        <v>Анемизация слизистой носа</v>
      </c>
      <c r="C307" s="70">
        <f>'[99]калькуляция '!J11</f>
        <v>47.400000000000006</v>
      </c>
      <c r="D307" s="70">
        <f>'[99]калькуляция '!H11</f>
        <v>1097.6805817516683</v>
      </c>
      <c r="E307" s="70">
        <f>'[99]калькуляция '!I11</f>
        <v>93.851689739767636</v>
      </c>
      <c r="F307" s="70">
        <f>'[99]калькуляция '!K11</f>
        <v>0</v>
      </c>
      <c r="G307" s="71">
        <f t="shared" si="165"/>
        <v>1238.932271491436</v>
      </c>
      <c r="H307" s="72">
        <v>1.1399999999999999</v>
      </c>
      <c r="I307" s="71">
        <f t="shared" si="166"/>
        <v>1251.3558631969017</v>
      </c>
      <c r="J307" s="71">
        <f t="shared" si="167"/>
        <v>2490.2881346883378</v>
      </c>
      <c r="K307" s="73">
        <v>0.2</v>
      </c>
      <c r="L307" s="71">
        <f t="shared" si="168"/>
        <v>498.05762693766758</v>
      </c>
      <c r="M307" s="71">
        <f t="shared" si="169"/>
        <v>3000</v>
      </c>
      <c r="N307" s="15">
        <v>3000</v>
      </c>
      <c r="O307" s="75">
        <f t="shared" si="170"/>
        <v>0</v>
      </c>
    </row>
    <row r="308" spans="1:15" s="18" customFormat="1">
      <c r="A308" s="69" t="s">
        <v>422</v>
      </c>
      <c r="B308" s="69" t="str">
        <f>'[99]калькуляция '!B12</f>
        <v>Эндоназаальная блокада</v>
      </c>
      <c r="C308" s="70">
        <f>'[99]калькуляция '!J12</f>
        <v>64.860000000000014</v>
      </c>
      <c r="D308" s="70">
        <f>'[99]калькуляция '!H12</f>
        <v>944.11505605522564</v>
      </c>
      <c r="E308" s="70">
        <f>'[99]калькуляция '!I12</f>
        <v>80.721837292721787</v>
      </c>
      <c r="F308" s="70">
        <f>'[99]калькуляция '!K12</f>
        <v>0</v>
      </c>
      <c r="G308" s="71">
        <f t="shared" si="165"/>
        <v>1089.6968933479475</v>
      </c>
      <c r="H308" s="72">
        <v>1.1399999999999999</v>
      </c>
      <c r="I308" s="71">
        <f t="shared" si="166"/>
        <v>1076.2911639029571</v>
      </c>
      <c r="J308" s="71">
        <f t="shared" si="167"/>
        <v>2165.9880572509046</v>
      </c>
      <c r="K308" s="73">
        <v>0.2</v>
      </c>
      <c r="L308" s="71">
        <f t="shared" si="168"/>
        <v>433.19761145018094</v>
      </c>
      <c r="M308" s="71">
        <f t="shared" si="169"/>
        <v>2600</v>
      </c>
      <c r="N308" s="15">
        <v>2600</v>
      </c>
      <c r="O308" s="75">
        <f t="shared" si="170"/>
        <v>0</v>
      </c>
    </row>
    <row r="309" spans="1:15" s="18" customFormat="1">
      <c r="A309" s="69" t="s">
        <v>423</v>
      </c>
      <c r="B309" s="69" t="str">
        <f>'[99]калькуляция '!B13</f>
        <v>Смазывание глотки</v>
      </c>
      <c r="C309" s="70">
        <f>'[99]калькуляция '!J13</f>
        <v>117.25</v>
      </c>
      <c r="D309" s="70">
        <f>'[99]калькуляция '!H13</f>
        <v>329.85295326945447</v>
      </c>
      <c r="E309" s="70">
        <f>'[99]калькуляция '!I13</f>
        <v>28.202427504538356</v>
      </c>
      <c r="F309" s="70">
        <f>'[99]калькуляция '!K13</f>
        <v>0</v>
      </c>
      <c r="G309" s="71">
        <f t="shared" si="165"/>
        <v>475.30538077399285</v>
      </c>
      <c r="H309" s="72">
        <v>1.1399999999999999</v>
      </c>
      <c r="I309" s="71">
        <f t="shared" si="166"/>
        <v>376.03236672717804</v>
      </c>
      <c r="J309" s="71">
        <f t="shared" si="167"/>
        <v>851.33774750117095</v>
      </c>
      <c r="K309" s="73">
        <v>0.2</v>
      </c>
      <c r="L309" s="71">
        <f t="shared" si="168"/>
        <v>170.2675495002342</v>
      </c>
      <c r="M309" s="71">
        <f>ROUNDUP((J309+L309)/100,0)*100-100</f>
        <v>1000</v>
      </c>
      <c r="N309" s="15">
        <v>1000</v>
      </c>
      <c r="O309" s="75">
        <f t="shared" si="170"/>
        <v>0</v>
      </c>
    </row>
    <row r="310" spans="1:15" s="18" customFormat="1">
      <c r="A310" s="69" t="s">
        <v>424</v>
      </c>
      <c r="B310" s="69" t="str">
        <f>'[99]калькуляция '!B14</f>
        <v>Перевязка, туалет уха (фурункул)</v>
      </c>
      <c r="C310" s="70">
        <f>'[99]калькуляция '!J14</f>
        <v>272.69499999999994</v>
      </c>
      <c r="D310" s="70">
        <f>'[99]калькуляция '!H14</f>
        <v>688.1725132278209</v>
      </c>
      <c r="E310" s="70">
        <f>'[99]калькуляция '!I14</f>
        <v>58.838749880978682</v>
      </c>
      <c r="F310" s="70">
        <f>'[99]калькуляция '!K14</f>
        <v>0</v>
      </c>
      <c r="G310" s="71">
        <f t="shared" si="165"/>
        <v>1019.7062631087995</v>
      </c>
      <c r="H310" s="72">
        <v>1.1399999999999999</v>
      </c>
      <c r="I310" s="71">
        <f t="shared" si="166"/>
        <v>784.51666507971572</v>
      </c>
      <c r="J310" s="71">
        <f t="shared" si="167"/>
        <v>1804.2229281885152</v>
      </c>
      <c r="K310" s="73">
        <v>0.2</v>
      </c>
      <c r="L310" s="71">
        <f t="shared" si="168"/>
        <v>360.84458563770306</v>
      </c>
      <c r="M310" s="71">
        <f t="shared" si="169"/>
        <v>2200</v>
      </c>
      <c r="N310" s="15">
        <v>2200</v>
      </c>
      <c r="O310" s="75">
        <f t="shared" si="170"/>
        <v>0</v>
      </c>
    </row>
    <row r="311" spans="1:15" s="18" customFormat="1">
      <c r="A311" s="69" t="s">
        <v>425</v>
      </c>
      <c r="B311" s="69" t="str">
        <f>'[99]калькуляция '!B15</f>
        <v>Репозиция костей носа</v>
      </c>
      <c r="C311" s="70">
        <f>'[99]калькуляция '!J15</f>
        <v>56.85</v>
      </c>
      <c r="D311" s="70">
        <f>'[99]калькуляция '!H15</f>
        <v>7445.0556438713038</v>
      </c>
      <c r="E311" s="70">
        <f>'[99]калькуляция '!I15</f>
        <v>636.5522575509965</v>
      </c>
      <c r="F311" s="70">
        <f>'[99]калькуляция '!K15</f>
        <v>0</v>
      </c>
      <c r="G311" s="71">
        <f t="shared" si="165"/>
        <v>8138.4579014223009</v>
      </c>
      <c r="H311" s="72">
        <v>1.1399999999999999</v>
      </c>
      <c r="I311" s="71">
        <f t="shared" si="166"/>
        <v>8487.3634340132849</v>
      </c>
      <c r="J311" s="71">
        <f t="shared" si="167"/>
        <v>16625.821335435587</v>
      </c>
      <c r="K311" s="73">
        <v>0.2</v>
      </c>
      <c r="L311" s="71">
        <f t="shared" si="168"/>
        <v>3325.1642670871174</v>
      </c>
      <c r="M311" s="71">
        <f t="shared" si="169"/>
        <v>20000</v>
      </c>
      <c r="N311" s="15">
        <v>20000</v>
      </c>
      <c r="O311" s="75">
        <f t="shared" si="170"/>
        <v>0</v>
      </c>
    </row>
    <row r="312" spans="1:15" s="18" customFormat="1">
      <c r="A312" s="69" t="s">
        <v>426</v>
      </c>
      <c r="B312" s="69" t="str">
        <f>'[99]калькуляция '!B16</f>
        <v>Аденотомия</v>
      </c>
      <c r="C312" s="70">
        <f>'[99]калькуляция '!J16</f>
        <v>29.009999999999998</v>
      </c>
      <c r="D312" s="70">
        <f>'[99]калькуляция '!H16</f>
        <v>9339.030460794098</v>
      </c>
      <c r="E312" s="70">
        <f>'[99]калькуляция '!I16</f>
        <v>798.48710439789545</v>
      </c>
      <c r="F312" s="70">
        <f>'[99]калькуляция '!K16</f>
        <v>0</v>
      </c>
      <c r="G312" s="71">
        <f t="shared" si="165"/>
        <v>10166.527565191993</v>
      </c>
      <c r="H312" s="72">
        <v>1.1399999999999999</v>
      </c>
      <c r="I312" s="71">
        <f t="shared" si="166"/>
        <v>10646.494725305271</v>
      </c>
      <c r="J312" s="71">
        <f t="shared" si="167"/>
        <v>20813.022290497262</v>
      </c>
      <c r="K312" s="73">
        <v>0.2</v>
      </c>
      <c r="L312" s="71">
        <f t="shared" si="168"/>
        <v>4162.6044580994521</v>
      </c>
      <c r="M312" s="71">
        <f t="shared" si="169"/>
        <v>25000</v>
      </c>
      <c r="N312" s="15">
        <v>25000</v>
      </c>
      <c r="O312" s="75">
        <f t="shared" si="170"/>
        <v>0</v>
      </c>
    </row>
    <row r="313" spans="1:15" s="18" customFormat="1">
      <c r="A313" s="69" t="s">
        <v>427</v>
      </c>
      <c r="B313" s="69" t="str">
        <f>'[99]калькуляция '!B17</f>
        <v>Евстахиевой трубы продувание</v>
      </c>
      <c r="C313" s="70">
        <f>'[99]калькуляция '!J17</f>
        <v>700</v>
      </c>
      <c r="D313" s="70">
        <f>'[99]калькуляция '!H17</f>
        <v>841.73803892426372</v>
      </c>
      <c r="E313" s="70">
        <f>'[99]калькуляция '!I17</f>
        <v>71.968602328024545</v>
      </c>
      <c r="F313" s="70">
        <f>'[99]калькуляция '!K17</f>
        <v>0</v>
      </c>
      <c r="G313" s="71">
        <f t="shared" si="165"/>
        <v>1613.7066412522884</v>
      </c>
      <c r="H313" s="72">
        <v>1.1399999999999999</v>
      </c>
      <c r="I313" s="71">
        <f t="shared" si="166"/>
        <v>959.58136437366056</v>
      </c>
      <c r="J313" s="71">
        <f t="shared" si="167"/>
        <v>2573.2880056259492</v>
      </c>
      <c r="K313" s="73">
        <v>0.2</v>
      </c>
      <c r="L313" s="71">
        <f t="shared" si="168"/>
        <v>514.6576011251899</v>
      </c>
      <c r="M313" s="71">
        <f t="shared" si="169"/>
        <v>3100</v>
      </c>
      <c r="N313" s="15">
        <v>3100</v>
      </c>
      <c r="O313" s="75">
        <f t="shared" si="170"/>
        <v>0</v>
      </c>
    </row>
    <row r="314" spans="1:15" s="18" customFormat="1">
      <c r="A314" s="69" t="s">
        <v>428</v>
      </c>
      <c r="B314" s="69" t="str">
        <f>'[99]калькуляция '!B18</f>
        <v>Блокада нерва при невралгиях</v>
      </c>
      <c r="C314" s="70">
        <f>'[99]калькуляция '!J18</f>
        <v>24.14</v>
      </c>
      <c r="D314" s="70">
        <f>'[99]калькуляция '!H18</f>
        <v>1097.6805817516683</v>
      </c>
      <c r="E314" s="70">
        <f>'[99]калькуляция '!I18</f>
        <v>93.851689739767636</v>
      </c>
      <c r="F314" s="70">
        <f>'[99]калькуляция '!K18</f>
        <v>0</v>
      </c>
      <c r="G314" s="71">
        <f t="shared" si="165"/>
        <v>1215.672271491436</v>
      </c>
      <c r="H314" s="72">
        <v>1.1399999999999999</v>
      </c>
      <c r="I314" s="71">
        <f t="shared" si="166"/>
        <v>1251.3558631969017</v>
      </c>
      <c r="J314" s="71">
        <f t="shared" si="167"/>
        <v>2467.0281346883376</v>
      </c>
      <c r="K314" s="73">
        <v>0.2</v>
      </c>
      <c r="L314" s="71">
        <f t="shared" si="168"/>
        <v>493.40562693766753</v>
      </c>
      <c r="M314" s="71">
        <f t="shared" si="169"/>
        <v>3000</v>
      </c>
      <c r="N314" s="15">
        <v>3000</v>
      </c>
      <c r="O314" s="75">
        <f t="shared" si="170"/>
        <v>0</v>
      </c>
    </row>
    <row r="315" spans="1:15" s="18" customFormat="1">
      <c r="A315" s="69" t="s">
        <v>429</v>
      </c>
      <c r="B315" s="69" t="str">
        <f>'[99]калькуляция '!B19</f>
        <v>Внутригортанное вливание</v>
      </c>
      <c r="C315" s="70">
        <f>'[99]калькуляция '!J19</f>
        <v>120.46</v>
      </c>
      <c r="D315" s="70">
        <f>'[99]калькуляция '!H19</f>
        <v>1097.6805817516683</v>
      </c>
      <c r="E315" s="70">
        <f>'[99]калькуляция '!I19</f>
        <v>93.851689739767636</v>
      </c>
      <c r="F315" s="70">
        <f>'[99]калькуляция '!K19</f>
        <v>0</v>
      </c>
      <c r="G315" s="71">
        <f t="shared" ref="G315" si="171">SUM(C315:F315)</f>
        <v>1311.992271491436</v>
      </c>
      <c r="H315" s="72">
        <v>1.1399999999999999</v>
      </c>
      <c r="I315" s="71">
        <f t="shared" ref="I315" si="172">D315*H315</f>
        <v>1251.3558631969017</v>
      </c>
      <c r="J315" s="71">
        <f t="shared" ref="J315" si="173">G315+I315</f>
        <v>2563.3481346883377</v>
      </c>
      <c r="K315" s="73">
        <v>0.2</v>
      </c>
      <c r="L315" s="71">
        <f t="shared" ref="L315" si="174">J315*K315</f>
        <v>512.66962693766754</v>
      </c>
      <c r="M315" s="71">
        <f t="shared" ref="M315" si="175">ROUNDUP((J315+L315)/100,0)*100</f>
        <v>3100</v>
      </c>
      <c r="N315" s="15">
        <v>3100</v>
      </c>
      <c r="O315" s="75">
        <f t="shared" si="170"/>
        <v>0</v>
      </c>
    </row>
    <row r="316" spans="1:15" s="18" customFormat="1">
      <c r="A316" s="69"/>
      <c r="B316" s="68" t="s">
        <v>430</v>
      </c>
      <c r="C316" s="70"/>
      <c r="D316" s="71"/>
      <c r="E316" s="71"/>
      <c r="F316" s="71"/>
      <c r="G316" s="71"/>
      <c r="H316" s="72"/>
      <c r="I316" s="71"/>
      <c r="J316" s="71"/>
      <c r="K316" s="73"/>
      <c r="L316" s="71"/>
      <c r="M316" s="71"/>
      <c r="N316" s="15"/>
      <c r="O316" s="74"/>
    </row>
    <row r="317" spans="1:15" s="18" customFormat="1" ht="30">
      <c r="A317" s="69" t="s">
        <v>432</v>
      </c>
      <c r="B317" s="69" t="str">
        <f>'[100]калькуляция лор'!B7</f>
        <v>Операция полипотомия носа под местной анестезией</v>
      </c>
      <c r="C317" s="70">
        <f>'[100]калькуляция лор'!J7</f>
        <v>4465.9039999999995</v>
      </c>
      <c r="D317" s="70">
        <f>'[100]калькуляция лор'!H7</f>
        <v>3381.1639208963452</v>
      </c>
      <c r="E317" s="70">
        <f>'[100]калькуляция лор'!I7</f>
        <v>289.08951523663751</v>
      </c>
      <c r="F317" s="70">
        <f>'[100]калькуляция лор'!K7</f>
        <v>9722.1343649870414</v>
      </c>
      <c r="G317" s="71">
        <f t="shared" ref="G317:G326" si="176">SUM(C317:F317)</f>
        <v>17858.291801120024</v>
      </c>
      <c r="H317" s="72">
        <v>1.1399999999999999</v>
      </c>
      <c r="I317" s="71">
        <f t="shared" ref="I317:I326" si="177">D317*H317</f>
        <v>3854.5268698218333</v>
      </c>
      <c r="J317" s="71">
        <f t="shared" ref="J317:J326" si="178">G317+I317</f>
        <v>21712.818670941859</v>
      </c>
      <c r="K317" s="73">
        <v>0.2</v>
      </c>
      <c r="L317" s="71">
        <f t="shared" ref="L317:L326" si="179">J317*K317</f>
        <v>4342.5637341883721</v>
      </c>
      <c r="M317" s="71">
        <f t="shared" ref="M317:M318" si="180">ROUNDUP((J317+L317)/100,0)*100</f>
        <v>26100</v>
      </c>
      <c r="N317" s="15">
        <v>26100</v>
      </c>
      <c r="O317" s="75">
        <f>N317-M317</f>
        <v>0</v>
      </c>
    </row>
    <row r="318" spans="1:15" s="18" customFormat="1" ht="30">
      <c r="A318" s="69" t="s">
        <v>433</v>
      </c>
      <c r="B318" s="69" t="str">
        <f>'[100]калькуляция лор'!B8</f>
        <v>Операция вскрытия абцедирующего фурункула под местной анестезией</v>
      </c>
      <c r="C318" s="70">
        <f>'[100]калькуляция лор'!J8</f>
        <v>4465.9039999999995</v>
      </c>
      <c r="D318" s="70">
        <f>'[100]калькуляция лор'!H8</f>
        <v>1443.1062153003122</v>
      </c>
      <c r="E318" s="70">
        <f>'[100]калькуляция лор'!I8</f>
        <v>123.38558140817669</v>
      </c>
      <c r="F318" s="70">
        <f>'[100]калькуляция лор'!K8</f>
        <v>4050.8893187446006</v>
      </c>
      <c r="G318" s="71">
        <f t="shared" si="176"/>
        <v>10083.285115453089</v>
      </c>
      <c r="H318" s="72">
        <v>1.1399999999999999</v>
      </c>
      <c r="I318" s="71">
        <f t="shared" si="177"/>
        <v>1645.1410854423557</v>
      </c>
      <c r="J318" s="71">
        <f t="shared" si="178"/>
        <v>11728.426200895445</v>
      </c>
      <c r="K318" s="73">
        <v>0.2</v>
      </c>
      <c r="L318" s="71">
        <f t="shared" si="179"/>
        <v>2345.6852401790889</v>
      </c>
      <c r="M318" s="71">
        <f t="shared" si="180"/>
        <v>14100</v>
      </c>
      <c r="N318" s="15">
        <v>14100</v>
      </c>
      <c r="O318" s="75">
        <f t="shared" ref="O318:O326" si="181">N318-M318</f>
        <v>0</v>
      </c>
    </row>
    <row r="319" spans="1:15" s="18" customFormat="1" ht="30">
      <c r="A319" s="69" t="s">
        <v>434</v>
      </c>
      <c r="B319" s="69" t="str">
        <f>'[100]калькуляция лор'!B9</f>
        <v>Операция всерытия  абцедирующего фурункула под местной анестезией</v>
      </c>
      <c r="C319" s="70">
        <f>'[100]калькуляция лор'!J9</f>
        <v>4465.9039999999995</v>
      </c>
      <c r="D319" s="70">
        <f>'[100]калькуляция лор'!H9</f>
        <v>1709.8841833404767</v>
      </c>
      <c r="E319" s="70">
        <f>'[100]калькуляция лор'!I9</f>
        <v>146.19509767561075</v>
      </c>
      <c r="F319" s="70">
        <f>'[100]калькуляция лор'!K9</f>
        <v>4861.0671824935207</v>
      </c>
      <c r="G319" s="71">
        <f t="shared" si="176"/>
        <v>11183.050463509608</v>
      </c>
      <c r="H319" s="72">
        <v>1.1399999999999999</v>
      </c>
      <c r="I319" s="71">
        <f t="shared" si="177"/>
        <v>1949.2679690081434</v>
      </c>
      <c r="J319" s="71">
        <f t="shared" si="178"/>
        <v>13132.318432517752</v>
      </c>
      <c r="K319" s="73">
        <v>0.2</v>
      </c>
      <c r="L319" s="71">
        <f t="shared" si="179"/>
        <v>2626.4636865035504</v>
      </c>
      <c r="M319" s="71">
        <f>ROUNDUP((J319+L319)/100,0)*100</f>
        <v>15800</v>
      </c>
      <c r="N319" s="15">
        <v>15800</v>
      </c>
      <c r="O319" s="75">
        <f t="shared" si="181"/>
        <v>0</v>
      </c>
    </row>
    <row r="320" spans="1:15" s="18" customFormat="1" ht="30">
      <c r="A320" s="69" t="s">
        <v>435</v>
      </c>
      <c r="B320" s="69" t="str">
        <f>'[100]калькуляция лор'!B10</f>
        <v>Операция вскрытия  паратонзиллярного абцесса под   местной анестезией</v>
      </c>
      <c r="C320" s="70">
        <f>'[100]калькуляция лор'!J10</f>
        <v>4465.9039999999995</v>
      </c>
      <c r="D320" s="70">
        <f>'[100]калькуляция лор'!H10</f>
        <v>2243.4401194208049</v>
      </c>
      <c r="E320" s="70">
        <f>'[100]калькуляция лор'!I10</f>
        <v>191.81413021047882</v>
      </c>
      <c r="F320" s="70">
        <f>'[100]калькуляция лор'!K10</f>
        <v>6481.4229099913609</v>
      </c>
      <c r="G320" s="71">
        <f t="shared" si="176"/>
        <v>13382.581159622645</v>
      </c>
      <c r="H320" s="72">
        <v>1.1399999999999999</v>
      </c>
      <c r="I320" s="71">
        <f t="shared" si="177"/>
        <v>2557.5217361397172</v>
      </c>
      <c r="J320" s="71">
        <f t="shared" si="178"/>
        <v>15940.102895762362</v>
      </c>
      <c r="K320" s="73">
        <v>0.2</v>
      </c>
      <c r="L320" s="71">
        <f t="shared" si="179"/>
        <v>3188.0205791524727</v>
      </c>
      <c r="M320" s="71">
        <f>ROUNDUP((J320+L320)/100,0)*100-100</f>
        <v>19100</v>
      </c>
      <c r="N320" s="15">
        <v>19100</v>
      </c>
      <c r="O320" s="75">
        <f t="shared" si="181"/>
        <v>0</v>
      </c>
    </row>
    <row r="321" spans="1:15" s="18" customFormat="1">
      <c r="A321" s="69" t="s">
        <v>436</v>
      </c>
      <c r="B321" s="69" t="str">
        <f>'[100]калькуляция лор'!B11</f>
        <v>Операция конхотомия под местной анестезией</v>
      </c>
      <c r="C321" s="70">
        <f>'[100]калькуляция лор'!J11</f>
        <v>4465.9039999999995</v>
      </c>
      <c r="D321" s="70">
        <f>'[100]калькуляция лор'!H11</f>
        <v>2812.302020158575</v>
      </c>
      <c r="E321" s="70">
        <f>'[100]калькуляция лор'!I11</f>
        <v>240.45182272355814</v>
      </c>
      <c r="F321" s="70">
        <f>'[100]калькуляция лор'!K11</f>
        <v>8101.7786374892012</v>
      </c>
      <c r="G321" s="71">
        <f t="shared" si="176"/>
        <v>15620.436480371334</v>
      </c>
      <c r="H321" s="72">
        <v>1.1399999999999999</v>
      </c>
      <c r="I321" s="71">
        <f t="shared" si="177"/>
        <v>3206.0243029807752</v>
      </c>
      <c r="J321" s="71">
        <f t="shared" si="178"/>
        <v>18826.460783352108</v>
      </c>
      <c r="K321" s="73">
        <v>0.2</v>
      </c>
      <c r="L321" s="71">
        <f t="shared" si="179"/>
        <v>3765.2921566704217</v>
      </c>
      <c r="M321" s="71">
        <f t="shared" ref="M321:M322" si="182">ROUNDUP((J321+L321)/100,0)*100</f>
        <v>22600</v>
      </c>
      <c r="N321" s="15">
        <v>22600</v>
      </c>
      <c r="O321" s="75">
        <f t="shared" si="181"/>
        <v>0</v>
      </c>
    </row>
    <row r="322" spans="1:15" s="18" customFormat="1">
      <c r="A322" s="69" t="s">
        <v>437</v>
      </c>
      <c r="B322" s="69" t="str">
        <f>'[100]калькуляция лор'!B12</f>
        <v>Операция гайморотомия под общим наркозом</v>
      </c>
      <c r="C322" s="70">
        <f>'[100]калькуляция лор'!J12</f>
        <v>4465.9039999999995</v>
      </c>
      <c r="D322" s="70">
        <f>'[100]калькуляция лор'!H12</f>
        <v>3381.1639208963452</v>
      </c>
      <c r="E322" s="70">
        <f>'[100]калькуляция лор'!I12</f>
        <v>289.08951523663751</v>
      </c>
      <c r="F322" s="70">
        <f>'[100]калькуляция лор'!K12</f>
        <v>9722.1343649870414</v>
      </c>
      <c r="G322" s="71">
        <f t="shared" si="176"/>
        <v>17858.291801120024</v>
      </c>
      <c r="H322" s="72">
        <v>1.1399999999999999</v>
      </c>
      <c r="I322" s="71">
        <f t="shared" si="177"/>
        <v>3854.5268698218333</v>
      </c>
      <c r="J322" s="71">
        <f t="shared" si="178"/>
        <v>21712.818670941859</v>
      </c>
      <c r="K322" s="73">
        <v>0.2</v>
      </c>
      <c r="L322" s="71">
        <f t="shared" si="179"/>
        <v>4342.5637341883721</v>
      </c>
      <c r="M322" s="71">
        <f t="shared" si="182"/>
        <v>26100</v>
      </c>
      <c r="N322" s="15">
        <v>26100</v>
      </c>
      <c r="O322" s="75">
        <f t="shared" si="181"/>
        <v>0</v>
      </c>
    </row>
    <row r="323" spans="1:15" s="18" customFormat="1" ht="30">
      <c r="A323" s="69" t="s">
        <v>438</v>
      </c>
      <c r="B323" s="69" t="str">
        <f>'[100]калькуляция лор'!B13</f>
        <v>Операция подслизистая резекция носовой перегородки под местной анестезией</v>
      </c>
      <c r="C323" s="70">
        <f>'[100]калькуляция лор'!J13</f>
        <v>4465.9039999999995</v>
      </c>
      <c r="D323" s="70">
        <f>'[100]калькуляция лор'!H13</f>
        <v>2776.996055501133</v>
      </c>
      <c r="E323" s="70">
        <f>'[100]калькуляция лор'!I13</f>
        <v>237.43316274534689</v>
      </c>
      <c r="F323" s="70">
        <f>'[100]калькуляция лор'!K13</f>
        <v>8101.7786374892012</v>
      </c>
      <c r="G323" s="71">
        <f t="shared" si="176"/>
        <v>15582.11185573568</v>
      </c>
      <c r="H323" s="72">
        <v>1.1399999999999999</v>
      </c>
      <c r="I323" s="71">
        <f t="shared" si="177"/>
        <v>3165.7755032712912</v>
      </c>
      <c r="J323" s="71">
        <f t="shared" si="178"/>
        <v>18747.887359006971</v>
      </c>
      <c r="K323" s="73">
        <v>0.2</v>
      </c>
      <c r="L323" s="71">
        <f t="shared" si="179"/>
        <v>3749.5774718013945</v>
      </c>
      <c r="M323" s="71">
        <f>ROUNDUP((J323+L323)/100,0)*100</f>
        <v>22500</v>
      </c>
      <c r="N323" s="15">
        <v>22500</v>
      </c>
      <c r="O323" s="75">
        <f t="shared" si="181"/>
        <v>0</v>
      </c>
    </row>
    <row r="324" spans="1:15" s="18" customFormat="1" ht="30">
      <c r="A324" s="69" t="s">
        <v>439</v>
      </c>
      <c r="B324" s="69" t="str">
        <f>'[100]калькуляция лор'!B14</f>
        <v>Операция подслизистая резекция носовой перегородки под общим наркозом</v>
      </c>
      <c r="C324" s="70">
        <f>'[100]калькуляция лор'!J14</f>
        <v>4465.9039999999995</v>
      </c>
      <c r="D324" s="70">
        <f>'[100]калькуляция лор'!H14</f>
        <v>3345.8579562389032</v>
      </c>
      <c r="E324" s="70">
        <f>'[100]калькуляция лор'!I14</f>
        <v>286.07085525842621</v>
      </c>
      <c r="F324" s="70">
        <f>'[100]калькуляция лор'!K14</f>
        <v>9722.1343649870414</v>
      </c>
      <c r="G324" s="71">
        <f t="shared" si="176"/>
        <v>17819.96717648437</v>
      </c>
      <c r="H324" s="72">
        <v>1.1399999999999999</v>
      </c>
      <c r="I324" s="71">
        <f t="shared" si="177"/>
        <v>3814.2780701123493</v>
      </c>
      <c r="J324" s="71">
        <f t="shared" si="178"/>
        <v>21634.245246596718</v>
      </c>
      <c r="K324" s="73">
        <v>0.2</v>
      </c>
      <c r="L324" s="71">
        <f t="shared" si="179"/>
        <v>4326.849049319344</v>
      </c>
      <c r="M324" s="71">
        <f>ROUNDUP((J324+L324)/100,0)*100-100</f>
        <v>25900</v>
      </c>
      <c r="N324" s="15">
        <v>25900</v>
      </c>
      <c r="O324" s="75">
        <f t="shared" si="181"/>
        <v>0</v>
      </c>
    </row>
    <row r="325" spans="1:15" s="18" customFormat="1" ht="30">
      <c r="A325" s="69" t="s">
        <v>440</v>
      </c>
      <c r="B325" s="69" t="str">
        <f>'[100]калькуляция лор'!B15</f>
        <v>Операция коррекция наружной деформации костей носа под местной анестезией</v>
      </c>
      <c r="C325" s="70">
        <f>'[100]калькуляция лор'!J15</f>
        <v>4465.9039999999995</v>
      </c>
      <c r="D325" s="70">
        <f>'[100]калькуляция лор'!H15</f>
        <v>4981.8317291373296</v>
      </c>
      <c r="E325" s="70">
        <f>'[100]калькуляция лор'!I15</f>
        <v>425.94661284124169</v>
      </c>
      <c r="F325" s="70">
        <f>'[100]калькуляция лор'!K15</f>
        <v>14583.201547480563</v>
      </c>
      <c r="G325" s="71">
        <f t="shared" si="176"/>
        <v>24456.883889459135</v>
      </c>
      <c r="H325" s="72">
        <v>1.1399999999999999</v>
      </c>
      <c r="I325" s="71">
        <f t="shared" si="177"/>
        <v>5679.2881712165554</v>
      </c>
      <c r="J325" s="71">
        <f t="shared" si="178"/>
        <v>30136.17206067569</v>
      </c>
      <c r="K325" s="73">
        <v>0.2</v>
      </c>
      <c r="L325" s="71">
        <f t="shared" si="179"/>
        <v>6027.234412135138</v>
      </c>
      <c r="M325" s="71">
        <f t="shared" ref="M325" si="183">ROUNDUP((J325+L325)/100,0)*100</f>
        <v>36200</v>
      </c>
      <c r="N325" s="15">
        <v>36200</v>
      </c>
      <c r="O325" s="75">
        <f t="shared" si="181"/>
        <v>0</v>
      </c>
    </row>
    <row r="326" spans="1:15" s="18" customFormat="1" ht="30">
      <c r="A326" s="69" t="s">
        <v>441</v>
      </c>
      <c r="B326" s="69" t="str">
        <f>'[100]калькуляция лор'!B16</f>
        <v>Операция коррекция наружной деформации костей носа подобщим наркозом</v>
      </c>
      <c r="C326" s="70">
        <f>'[100]калькуляция лор'!J16</f>
        <v>4465.9039999999995</v>
      </c>
      <c r="D326" s="70">
        <f>'[100]калькуляция лор'!H16</f>
        <v>5515.3876652176577</v>
      </c>
      <c r="E326" s="70">
        <f>'[100]калькуляция лор'!I16</f>
        <v>471.56564537610973</v>
      </c>
      <c r="F326" s="70">
        <f>'[100]калькуляция лор'!K16</f>
        <v>16203.557274978402</v>
      </c>
      <c r="G326" s="71">
        <f t="shared" si="176"/>
        <v>26656.414585572169</v>
      </c>
      <c r="H326" s="72">
        <v>1.1399999999999999</v>
      </c>
      <c r="I326" s="71">
        <f t="shared" si="177"/>
        <v>6287.5419383481294</v>
      </c>
      <c r="J326" s="71">
        <f t="shared" si="178"/>
        <v>32943.9565239203</v>
      </c>
      <c r="K326" s="73">
        <v>0.2</v>
      </c>
      <c r="L326" s="71">
        <f t="shared" si="179"/>
        <v>6588.7913047840602</v>
      </c>
      <c r="M326" s="71">
        <f>ROUNDUP((J326+L326)/100,0)*100-100</f>
        <v>39500</v>
      </c>
      <c r="N326" s="15">
        <v>39500</v>
      </c>
      <c r="O326" s="75">
        <f t="shared" si="181"/>
        <v>0</v>
      </c>
    </row>
    <row r="327" spans="1:15" s="18" customFormat="1" ht="28.5">
      <c r="A327" s="69"/>
      <c r="B327" s="68" t="s">
        <v>431</v>
      </c>
      <c r="C327" s="70"/>
      <c r="D327" s="71"/>
      <c r="E327" s="71"/>
      <c r="F327" s="71"/>
      <c r="G327" s="71"/>
      <c r="H327" s="72"/>
      <c r="I327" s="71"/>
      <c r="J327" s="71"/>
      <c r="K327" s="73"/>
      <c r="L327" s="71"/>
      <c r="M327" s="71"/>
      <c r="N327" s="15"/>
      <c r="O327" s="74"/>
    </row>
    <row r="328" spans="1:15" s="18" customFormat="1">
      <c r="A328" s="69" t="s">
        <v>442</v>
      </c>
      <c r="B328" s="69" t="str">
        <f>'[100]калькуляция урол'!B7</f>
        <v>Фимоз и парафимоз</v>
      </c>
      <c r="C328" s="70"/>
      <c r="D328" s="70"/>
      <c r="E328" s="70"/>
      <c r="F328" s="70"/>
      <c r="G328" s="71"/>
      <c r="H328" s="72"/>
      <c r="I328" s="71"/>
      <c r="J328" s="71"/>
      <c r="K328" s="73"/>
      <c r="L328" s="71"/>
      <c r="M328" s="71"/>
      <c r="N328" s="15"/>
      <c r="O328" s="75">
        <f>N328-M328</f>
        <v>0</v>
      </c>
    </row>
    <row r="329" spans="1:15" s="18" customFormat="1">
      <c r="A329" s="69"/>
      <c r="B329" s="69" t="str">
        <f>'[100]калькуляция урол'!B8</f>
        <v xml:space="preserve"> - местное обезболивание</v>
      </c>
      <c r="C329" s="70">
        <f>'[100]калькуляция урол'!J8</f>
        <v>10510.714</v>
      </c>
      <c r="D329" s="70">
        <f>'[100]калькуляция урол'!H8</f>
        <v>2757.3598400630622</v>
      </c>
      <c r="E329" s="70">
        <f>'[100]калькуляция урол'!I8</f>
        <v>235.7542663253918</v>
      </c>
      <c r="F329" s="70">
        <f>'[100]калькуляция урол'!K8</f>
        <v>7291.6007737402815</v>
      </c>
      <c r="G329" s="71">
        <f t="shared" ref="G329:G333" si="184">SUM(C329:F329)</f>
        <v>20795.428880128733</v>
      </c>
      <c r="H329" s="72">
        <v>1.1399999999999999</v>
      </c>
      <c r="I329" s="71">
        <f t="shared" ref="I329:I333" si="185">D329*H329</f>
        <v>3143.3902176718907</v>
      </c>
      <c r="J329" s="71">
        <f t="shared" ref="J329:J333" si="186">G329+I329</f>
        <v>23938.819097800624</v>
      </c>
      <c r="K329" s="73">
        <v>0.2</v>
      </c>
      <c r="L329" s="71">
        <f t="shared" ref="L329:L333" si="187">J329*K329</f>
        <v>4787.7638195601248</v>
      </c>
      <c r="M329" s="71">
        <f>ROUNDUP((J329+L329)/100,0)*100-100</f>
        <v>28700</v>
      </c>
      <c r="N329" s="15">
        <v>28700</v>
      </c>
      <c r="O329" s="75">
        <f t="shared" ref="O329:O333" si="188">N329-M329</f>
        <v>0</v>
      </c>
    </row>
    <row r="330" spans="1:15" s="18" customFormat="1">
      <c r="A330" s="69"/>
      <c r="B330" s="69" t="str">
        <f>'[100]калькуляция урол'!B9</f>
        <v xml:space="preserve"> - общее обезболивание</v>
      </c>
      <c r="C330" s="70">
        <f>'[100]калькуляция урол'!J9</f>
        <v>10510.714</v>
      </c>
      <c r="D330" s="70">
        <f>'[100]калькуляция урол'!H9</f>
        <v>3663.6116381558809</v>
      </c>
      <c r="E330" s="70">
        <f>'[100]калькуляция урол'!I9</f>
        <v>313.23879506232782</v>
      </c>
      <c r="F330" s="70">
        <f>'[100]калькуляция урол'!K9</f>
        <v>9722.1343649870414</v>
      </c>
      <c r="G330" s="71">
        <f t="shared" si="184"/>
        <v>24209.698798205249</v>
      </c>
      <c r="H330" s="72">
        <v>1.1399999999999999</v>
      </c>
      <c r="I330" s="71">
        <f t="shared" si="185"/>
        <v>4176.5172674977039</v>
      </c>
      <c r="J330" s="71">
        <f t="shared" si="186"/>
        <v>28386.216065702953</v>
      </c>
      <c r="K330" s="73">
        <v>0.2</v>
      </c>
      <c r="L330" s="71">
        <f t="shared" si="187"/>
        <v>5677.2432131405913</v>
      </c>
      <c r="M330" s="71">
        <f>ROUNDUP((J330+L330)/100,0)*100</f>
        <v>34100</v>
      </c>
      <c r="N330" s="15">
        <v>34100</v>
      </c>
      <c r="O330" s="75">
        <f t="shared" si="188"/>
        <v>0</v>
      </c>
    </row>
    <row r="331" spans="1:15" s="18" customFormat="1" ht="30">
      <c r="A331" s="69" t="s">
        <v>442</v>
      </c>
      <c r="B331" s="69" t="str">
        <f>'[100]калькуляция урол'!B10</f>
        <v>Водянка яичек и семенного канатика, варикоцеле</v>
      </c>
      <c r="C331" s="70"/>
      <c r="D331" s="70"/>
      <c r="E331" s="70"/>
      <c r="F331" s="70"/>
      <c r="G331" s="71"/>
      <c r="H331" s="72"/>
      <c r="I331" s="71"/>
      <c r="J331" s="71"/>
      <c r="K331" s="73"/>
      <c r="L331" s="71"/>
      <c r="M331" s="71"/>
      <c r="N331" s="15"/>
      <c r="O331" s="75">
        <f t="shared" si="188"/>
        <v>0</v>
      </c>
    </row>
    <row r="332" spans="1:15" s="18" customFormat="1">
      <c r="A332" s="69"/>
      <c r="B332" s="69" t="str">
        <f>'[100]калькуляция урол'!B11</f>
        <v xml:space="preserve"> - местное обезболивание</v>
      </c>
      <c r="C332" s="70">
        <f>'[100]калькуляция урол'!J11</f>
        <v>10510.714</v>
      </c>
      <c r="D332" s="70">
        <f>'[100]калькуляция урол'!H11</f>
        <v>2455.2759073654565</v>
      </c>
      <c r="E332" s="70">
        <f>'[100]калькуляция урол'!I11</f>
        <v>209.92609007974653</v>
      </c>
      <c r="F332" s="70">
        <f>'[100]калькуляция урол'!K11</f>
        <v>6481.4229099913609</v>
      </c>
      <c r="G332" s="71">
        <f t="shared" si="184"/>
        <v>19657.338907436562</v>
      </c>
      <c r="H332" s="72">
        <v>1.1399999999999999</v>
      </c>
      <c r="I332" s="71">
        <f t="shared" si="185"/>
        <v>2799.0145343966201</v>
      </c>
      <c r="J332" s="71">
        <f t="shared" si="186"/>
        <v>22456.353441833184</v>
      </c>
      <c r="K332" s="73">
        <v>0.2</v>
      </c>
      <c r="L332" s="71">
        <f t="shared" si="187"/>
        <v>4491.2706883666369</v>
      </c>
      <c r="M332" s="71">
        <f>ROUNDUP((J332+L332)/100,0)*100-100</f>
        <v>26900</v>
      </c>
      <c r="N332" s="15">
        <v>26900</v>
      </c>
      <c r="O332" s="75">
        <f t="shared" si="188"/>
        <v>0</v>
      </c>
    </row>
    <row r="333" spans="1:15" s="18" customFormat="1">
      <c r="A333" s="69"/>
      <c r="B333" s="69" t="str">
        <f>'[100]калькуляция урол'!B12</f>
        <v xml:space="preserve"> - общее обезболивание</v>
      </c>
      <c r="C333" s="70">
        <f>'[100]калькуляция урол'!J12</f>
        <v>10510.714</v>
      </c>
      <c r="D333" s="70">
        <f>'[100]калькуляция урол'!H12</f>
        <v>3663.6116381558809</v>
      </c>
      <c r="E333" s="70">
        <f>'[100]калькуляция урол'!I12</f>
        <v>313.23879506232782</v>
      </c>
      <c r="F333" s="70">
        <f>'[100]калькуляция урол'!K12</f>
        <v>9722.1343649870414</v>
      </c>
      <c r="G333" s="71">
        <f t="shared" si="184"/>
        <v>24209.698798205249</v>
      </c>
      <c r="H333" s="72">
        <v>1.1399999999999999</v>
      </c>
      <c r="I333" s="71">
        <f t="shared" si="185"/>
        <v>4176.5172674977039</v>
      </c>
      <c r="J333" s="71">
        <f t="shared" si="186"/>
        <v>28386.216065702953</v>
      </c>
      <c r="K333" s="73">
        <v>0.2</v>
      </c>
      <c r="L333" s="71">
        <f t="shared" si="187"/>
        <v>5677.2432131405913</v>
      </c>
      <c r="M333" s="71">
        <f t="shared" ref="M333" si="189">ROUNDUP((J333+L333)/100,0)*100</f>
        <v>34100</v>
      </c>
      <c r="N333" s="15">
        <v>34100</v>
      </c>
      <c r="O333" s="75">
        <f t="shared" si="188"/>
        <v>0</v>
      </c>
    </row>
    <row r="334" spans="1:15" s="18" customFormat="1">
      <c r="A334" s="69"/>
      <c r="B334" s="68" t="s">
        <v>443</v>
      </c>
      <c r="C334" s="70"/>
      <c r="D334" s="71"/>
      <c r="E334" s="71"/>
      <c r="F334" s="71"/>
      <c r="G334" s="71"/>
      <c r="H334" s="72"/>
      <c r="I334" s="71"/>
      <c r="J334" s="71"/>
      <c r="K334" s="73"/>
      <c r="L334" s="71"/>
      <c r="M334" s="71"/>
      <c r="N334" s="15"/>
      <c r="O334" s="74"/>
    </row>
    <row r="335" spans="1:15" s="18" customFormat="1">
      <c r="A335" s="69" t="s">
        <v>444</v>
      </c>
      <c r="B335" s="69" t="str">
        <f>'[100]калькуляция хир '!B7</f>
        <v>Операция рубцовых тканей кожи</v>
      </c>
      <c r="C335" s="70"/>
      <c r="D335" s="70"/>
      <c r="E335" s="70"/>
      <c r="F335" s="70"/>
      <c r="G335" s="71"/>
      <c r="H335" s="72"/>
      <c r="I335" s="71"/>
      <c r="J335" s="71"/>
      <c r="K335" s="73"/>
      <c r="L335" s="71"/>
      <c r="M335" s="71"/>
      <c r="N335" s="15"/>
      <c r="O335" s="75">
        <f>N335-M335</f>
        <v>0</v>
      </c>
    </row>
    <row r="336" spans="1:15" s="18" customFormat="1">
      <c r="A336" s="69"/>
      <c r="B336" s="69" t="str">
        <f>'[100]калькуляция хир '!B8</f>
        <v xml:space="preserve"> - местное обезболивание</v>
      </c>
      <c r="C336" s="70">
        <f>'[100]калькуляция хир '!J8</f>
        <v>5451.3640000000005</v>
      </c>
      <c r="D336" s="70">
        <f>'[100]калькуляция хир '!H8</f>
        <v>2334.4423342864143</v>
      </c>
      <c r="E336" s="70">
        <f>'[100]калькуляция хир '!I8</f>
        <v>199.59481958148842</v>
      </c>
      <c r="F336" s="70">
        <f>'[100]калькуляция хир '!K8</f>
        <v>6157.3517644917929</v>
      </c>
      <c r="G336" s="71">
        <f t="shared" ref="G336:G343" si="190">SUM(C336:F336)</f>
        <v>14142.752918359696</v>
      </c>
      <c r="H336" s="72">
        <v>1.1399999999999999</v>
      </c>
      <c r="I336" s="71">
        <f t="shared" ref="I336:I343" si="191">D336*H336</f>
        <v>2661.2642610865119</v>
      </c>
      <c r="J336" s="71">
        <f t="shared" ref="J336:J343" si="192">G336+I336</f>
        <v>16804.017179446208</v>
      </c>
      <c r="K336" s="73">
        <v>0.2</v>
      </c>
      <c r="L336" s="71">
        <f t="shared" ref="L336:L343" si="193">J336*K336</f>
        <v>3360.8034358892419</v>
      </c>
      <c r="M336" s="71">
        <f t="shared" ref="M336:M349" si="194">ROUNDUP((J336+L336)/100,0)*100</f>
        <v>20200</v>
      </c>
      <c r="N336" s="15">
        <v>20200</v>
      </c>
      <c r="O336" s="75">
        <f t="shared" ref="O336:O344" si="195">N336-M336</f>
        <v>0</v>
      </c>
    </row>
    <row r="337" spans="1:15" s="18" customFormat="1">
      <c r="A337" s="69"/>
      <c r="B337" s="69" t="str">
        <f>'[100]калькуляция хир '!B9</f>
        <v xml:space="preserve"> - общее обезболивание</v>
      </c>
      <c r="C337" s="70">
        <f>'[100]калькуляция хир '!J9</f>
        <v>11205.303999999998</v>
      </c>
      <c r="D337" s="70">
        <f>'[100]калькуляция хир '!H9</f>
        <v>2352.5673702482704</v>
      </c>
      <c r="E337" s="70">
        <f>'[100]калькуляция хир '!I9</f>
        <v>201.14451015622711</v>
      </c>
      <c r="F337" s="70">
        <f>'[100]калькуляция хир '!K9</f>
        <v>6205.9624363167277</v>
      </c>
      <c r="G337" s="71">
        <f t="shared" si="190"/>
        <v>19964.978316721223</v>
      </c>
      <c r="H337" s="72">
        <v>1.1399999999999999</v>
      </c>
      <c r="I337" s="71">
        <f t="shared" si="191"/>
        <v>2681.9268020830282</v>
      </c>
      <c r="J337" s="71">
        <f t="shared" si="192"/>
        <v>22646.90511880425</v>
      </c>
      <c r="K337" s="73">
        <v>0.2</v>
      </c>
      <c r="L337" s="71">
        <f t="shared" si="193"/>
        <v>4529.3810237608504</v>
      </c>
      <c r="M337" s="71">
        <f t="shared" si="194"/>
        <v>27200</v>
      </c>
      <c r="N337" s="15">
        <v>27200</v>
      </c>
      <c r="O337" s="75">
        <f t="shared" si="195"/>
        <v>0</v>
      </c>
    </row>
    <row r="338" spans="1:15" s="18" customFormat="1">
      <c r="A338" s="69" t="s">
        <v>445</v>
      </c>
      <c r="B338" s="69" t="str">
        <f>'[100]калькуляция хир '!B10</f>
        <v>Вскрытие абсцесса</v>
      </c>
      <c r="C338" s="70"/>
      <c r="D338" s="70"/>
      <c r="E338" s="70"/>
      <c r="F338" s="70"/>
      <c r="G338" s="71"/>
      <c r="H338" s="72"/>
      <c r="I338" s="71"/>
      <c r="J338" s="71"/>
      <c r="K338" s="73"/>
      <c r="L338" s="71"/>
      <c r="M338" s="71"/>
      <c r="N338" s="15"/>
      <c r="O338" s="75">
        <f t="shared" si="195"/>
        <v>0</v>
      </c>
    </row>
    <row r="339" spans="1:15" s="18" customFormat="1">
      <c r="A339" s="69"/>
      <c r="B339" s="69" t="str">
        <f>'[100]калькуляция хир '!B11</f>
        <v xml:space="preserve"> - местное обезболивание</v>
      </c>
      <c r="C339" s="70">
        <f>'[100]калькуляция хир '!J11</f>
        <v>5451.3640000000005</v>
      </c>
      <c r="D339" s="70">
        <f>'[100]калькуляция хир '!H11</f>
        <v>1051.5674310934919</v>
      </c>
      <c r="E339" s="70">
        <f>'[100]калькуляция хир '!I11</f>
        <v>89.909015358493548</v>
      </c>
      <c r="F339" s="70">
        <f>'[100]калькуляция хир '!K11</f>
        <v>2754.6047367463284</v>
      </c>
      <c r="G339" s="71">
        <f t="shared" si="190"/>
        <v>9347.4451831983151</v>
      </c>
      <c r="H339" s="72">
        <v>1.1399999999999999</v>
      </c>
      <c r="I339" s="71">
        <f t="shared" si="191"/>
        <v>1198.7868714465806</v>
      </c>
      <c r="J339" s="71">
        <f t="shared" si="192"/>
        <v>10546.232054644895</v>
      </c>
      <c r="K339" s="73">
        <v>0.2</v>
      </c>
      <c r="L339" s="71">
        <f t="shared" si="193"/>
        <v>2109.246410928979</v>
      </c>
      <c r="M339" s="71">
        <f t="shared" si="194"/>
        <v>12700</v>
      </c>
      <c r="N339" s="15">
        <v>12700</v>
      </c>
      <c r="O339" s="75">
        <f t="shared" si="195"/>
        <v>0</v>
      </c>
    </row>
    <row r="340" spans="1:15" s="18" customFormat="1">
      <c r="A340" s="69"/>
      <c r="B340" s="69" t="str">
        <f>'[100]калькуляция хир '!B12</f>
        <v xml:space="preserve"> - общее обезболивание</v>
      </c>
      <c r="C340" s="70">
        <f>'[100]калькуляция хир '!J12</f>
        <v>11205.303999999998</v>
      </c>
      <c r="D340" s="70">
        <f>'[100]калькуляция хир '!H12</f>
        <v>1051.5674310934919</v>
      </c>
      <c r="E340" s="70">
        <f>'[100]калькуляция хир '!I12</f>
        <v>89.909015358493548</v>
      </c>
      <c r="F340" s="70">
        <f>'[100]калькуляция хир '!K12</f>
        <v>2754.6047367463284</v>
      </c>
      <c r="G340" s="71">
        <f t="shared" si="190"/>
        <v>15101.385183198312</v>
      </c>
      <c r="H340" s="72">
        <v>1.1399999999999999</v>
      </c>
      <c r="I340" s="71">
        <f t="shared" si="191"/>
        <v>1198.7868714465806</v>
      </c>
      <c r="J340" s="71">
        <f t="shared" si="192"/>
        <v>16300.172054644892</v>
      </c>
      <c r="K340" s="73">
        <v>0.2</v>
      </c>
      <c r="L340" s="71">
        <f t="shared" si="193"/>
        <v>3260.0344109289786</v>
      </c>
      <c r="M340" s="71">
        <f t="shared" si="194"/>
        <v>19600</v>
      </c>
      <c r="N340" s="15">
        <v>19600</v>
      </c>
      <c r="O340" s="75">
        <f t="shared" si="195"/>
        <v>0</v>
      </c>
    </row>
    <row r="341" spans="1:15" s="18" customFormat="1">
      <c r="A341" s="69" t="s">
        <v>446</v>
      </c>
      <c r="B341" s="69" t="str">
        <f>'[100]калькуляция хир '!B13</f>
        <v>Удаление доброкачественных опухолей кожи</v>
      </c>
      <c r="C341" s="70"/>
      <c r="D341" s="70"/>
      <c r="E341" s="70"/>
      <c r="F341" s="70"/>
      <c r="G341" s="71"/>
      <c r="H341" s="72"/>
      <c r="I341" s="71"/>
      <c r="J341" s="71"/>
      <c r="K341" s="73"/>
      <c r="L341" s="71"/>
      <c r="M341" s="71"/>
      <c r="N341" s="15"/>
      <c r="O341" s="75">
        <f t="shared" si="195"/>
        <v>0</v>
      </c>
    </row>
    <row r="342" spans="1:15" s="18" customFormat="1">
      <c r="A342" s="69"/>
      <c r="B342" s="69" t="str">
        <f>'[100]калькуляция хир '!B14</f>
        <v xml:space="preserve"> - местное обезболивание</v>
      </c>
      <c r="C342" s="70">
        <f>'[100]калькуляция хир '!J14</f>
        <v>5451.3640000000005</v>
      </c>
      <c r="D342" s="70">
        <f>'[100]калькуляция хир '!H14</f>
        <v>1851.1080419702446</v>
      </c>
      <c r="E342" s="70">
        <f>'[100]калькуляция хир '!I14</f>
        <v>158.26973758845591</v>
      </c>
      <c r="F342" s="70">
        <f>'[100]калькуляция хир '!K14</f>
        <v>4861.0671824935207</v>
      </c>
      <c r="G342" s="71">
        <f t="shared" si="190"/>
        <v>12321.808962052222</v>
      </c>
      <c r="H342" s="72">
        <v>1.1399999999999999</v>
      </c>
      <c r="I342" s="71">
        <f t="shared" si="191"/>
        <v>2110.2631678460784</v>
      </c>
      <c r="J342" s="71">
        <f t="shared" si="192"/>
        <v>14432.072129898301</v>
      </c>
      <c r="K342" s="73">
        <v>0.2</v>
      </c>
      <c r="L342" s="71">
        <f t="shared" si="193"/>
        <v>2886.4144259796603</v>
      </c>
      <c r="M342" s="71">
        <f>ROUNDUP((J342+L342)/100,0)*100-100</f>
        <v>17300</v>
      </c>
      <c r="N342" s="15">
        <v>17300</v>
      </c>
      <c r="O342" s="75">
        <f t="shared" si="195"/>
        <v>0</v>
      </c>
    </row>
    <row r="343" spans="1:15" s="18" customFormat="1">
      <c r="A343" s="69"/>
      <c r="B343" s="69" t="str">
        <f>'[100]калькуляция хир '!B15</f>
        <v xml:space="preserve"> - общее обезболивание</v>
      </c>
      <c r="C343" s="70">
        <f>'[100]калькуляция хир '!J15</f>
        <v>11205.303999999998</v>
      </c>
      <c r="D343" s="70">
        <f>'[100]калькуляция хир '!H15</f>
        <v>1851.1080419702446</v>
      </c>
      <c r="E343" s="70">
        <f>'[100]калькуляция хир '!I15</f>
        <v>158.26973758845591</v>
      </c>
      <c r="F343" s="70">
        <f>'[100]калькуляция хир '!K15</f>
        <v>4861.0671824935207</v>
      </c>
      <c r="G343" s="71">
        <f t="shared" si="190"/>
        <v>18075.748962052221</v>
      </c>
      <c r="H343" s="72">
        <v>1.1399999999999999</v>
      </c>
      <c r="I343" s="71">
        <f t="shared" si="191"/>
        <v>2110.2631678460784</v>
      </c>
      <c r="J343" s="71">
        <f t="shared" si="192"/>
        <v>20186.012129898299</v>
      </c>
      <c r="K343" s="73">
        <v>0.2</v>
      </c>
      <c r="L343" s="71">
        <f t="shared" si="193"/>
        <v>4037.2024259796599</v>
      </c>
      <c r="M343" s="71">
        <f>ROUNDUP((J343+L343)/100,0)*100-100</f>
        <v>24200</v>
      </c>
      <c r="N343" s="15">
        <v>24200</v>
      </c>
      <c r="O343" s="75">
        <f t="shared" si="195"/>
        <v>0</v>
      </c>
    </row>
    <row r="344" spans="1:15" s="18" customFormat="1">
      <c r="A344" s="69" t="s">
        <v>447</v>
      </c>
      <c r="B344" s="69" t="str">
        <f>'[100]калькуляция хир '!B16</f>
        <v>Поверхностная грыжа</v>
      </c>
      <c r="C344" s="70"/>
      <c r="D344" s="70"/>
      <c r="E344" s="70"/>
      <c r="F344" s="70"/>
      <c r="G344" s="71"/>
      <c r="H344" s="72"/>
      <c r="I344" s="71"/>
      <c r="J344" s="71"/>
      <c r="K344" s="73"/>
      <c r="L344" s="71"/>
      <c r="M344" s="71"/>
      <c r="N344" s="15"/>
      <c r="O344" s="75">
        <f t="shared" si="195"/>
        <v>0</v>
      </c>
    </row>
    <row r="345" spans="1:15" s="18" customFormat="1">
      <c r="A345" s="69"/>
      <c r="B345" s="69" t="str">
        <f>'[100]калькуляция хир '!B17</f>
        <v xml:space="preserve"> - местное обезболивание</v>
      </c>
      <c r="C345" s="70">
        <f>'[100]калькуляция хир '!J17</f>
        <v>5451.3640000000005</v>
      </c>
      <c r="D345" s="70">
        <f>'[100]калькуляция хир '!H17</f>
        <v>4003.6369976428091</v>
      </c>
      <c r="E345" s="70">
        <f>'[100]калькуляция хир '!I17</f>
        <v>342.31096329846014</v>
      </c>
      <c r="F345" s="70">
        <f>'[100]калькуляция хир '!K17</f>
        <v>10532.312228735962</v>
      </c>
      <c r="G345" s="71">
        <f t="shared" ref="G345:G348" si="196">SUM(C345:F345)</f>
        <v>20329.624189677234</v>
      </c>
      <c r="H345" s="72">
        <v>1.1399999999999999</v>
      </c>
      <c r="I345" s="71">
        <f t="shared" ref="I345:I348" si="197">D345*H345</f>
        <v>4564.1461773128021</v>
      </c>
      <c r="J345" s="71">
        <f t="shared" ref="J345:J348" si="198">G345+I345</f>
        <v>24893.770366990037</v>
      </c>
      <c r="K345" s="73">
        <v>0.2</v>
      </c>
      <c r="L345" s="71">
        <f t="shared" ref="L345:L348" si="199">J345*K345</f>
        <v>4978.7540733980077</v>
      </c>
      <c r="M345" s="71">
        <f t="shared" si="194"/>
        <v>29900</v>
      </c>
      <c r="N345" s="15">
        <v>29900</v>
      </c>
      <c r="O345" s="75">
        <f t="shared" ref="O345:O348" si="200">N345-M345</f>
        <v>0</v>
      </c>
    </row>
    <row r="346" spans="1:15" s="18" customFormat="1">
      <c r="A346" s="69"/>
      <c r="B346" s="69" t="str">
        <f>'[100]калькуляция хир '!B18</f>
        <v xml:space="preserve"> - общее обезболивание</v>
      </c>
      <c r="C346" s="70">
        <f>'[100]калькуляция хир '!J18</f>
        <v>11205.303999999998</v>
      </c>
      <c r="D346" s="70">
        <f>'[100]калькуляция хир '!H18</f>
        <v>3663.6116381558809</v>
      </c>
      <c r="E346" s="70">
        <f>'[100]калькуляция хир '!I18</f>
        <v>313.23879506232782</v>
      </c>
      <c r="F346" s="70">
        <f>'[100]калькуляция хир '!K18</f>
        <v>9722.1343649870414</v>
      </c>
      <c r="G346" s="71">
        <f t="shared" si="196"/>
        <v>24904.288798205249</v>
      </c>
      <c r="H346" s="72">
        <v>1.1399999999999999</v>
      </c>
      <c r="I346" s="71">
        <f t="shared" si="197"/>
        <v>4176.5172674977039</v>
      </c>
      <c r="J346" s="71">
        <f t="shared" si="198"/>
        <v>29080.806065702953</v>
      </c>
      <c r="K346" s="73">
        <v>0.2</v>
      </c>
      <c r="L346" s="71">
        <f t="shared" si="199"/>
        <v>5816.1612131405909</v>
      </c>
      <c r="M346" s="71">
        <f t="shared" si="194"/>
        <v>34900</v>
      </c>
      <c r="N346" s="15">
        <v>34900</v>
      </c>
      <c r="O346" s="75">
        <f t="shared" si="200"/>
        <v>0</v>
      </c>
    </row>
    <row r="347" spans="1:15" s="18" customFormat="1">
      <c r="A347" s="69" t="s">
        <v>448</v>
      </c>
      <c r="B347" s="69" t="str">
        <f>'[100]калькуляция хир '!B19</f>
        <v>Большие вентральные грыжи</v>
      </c>
      <c r="C347" s="70">
        <f>'[100]калькуляция хир '!J19</f>
        <v>5451.3640000000005</v>
      </c>
      <c r="D347" s="70">
        <f>'[100]калькуляция хир '!H19</f>
        <v>6684.4509651319413</v>
      </c>
      <c r="E347" s="70">
        <f>'[100]калькуляция хир '!I19</f>
        <v>571.52055751878106</v>
      </c>
      <c r="F347" s="70">
        <f>'[100]калькуляция хир '!K19</f>
        <v>17823.913002476242</v>
      </c>
      <c r="G347" s="71">
        <f t="shared" si="196"/>
        <v>30531.248525126965</v>
      </c>
      <c r="H347" s="72">
        <v>1.1399999999999999</v>
      </c>
      <c r="I347" s="71">
        <f t="shared" si="197"/>
        <v>7620.2741002504126</v>
      </c>
      <c r="J347" s="71">
        <f t="shared" si="198"/>
        <v>38151.52262537738</v>
      </c>
      <c r="K347" s="73">
        <v>0.2</v>
      </c>
      <c r="L347" s="71">
        <f t="shared" si="199"/>
        <v>7630.3045250754767</v>
      </c>
      <c r="M347" s="71">
        <f t="shared" si="194"/>
        <v>45800</v>
      </c>
      <c r="N347" s="15">
        <v>45800</v>
      </c>
      <c r="O347" s="75">
        <f t="shared" si="200"/>
        <v>0</v>
      </c>
    </row>
    <row r="348" spans="1:15" s="18" customFormat="1">
      <c r="A348" s="69" t="s">
        <v>449</v>
      </c>
      <c r="B348" s="69" t="str">
        <f>'[100]калькуляция хир '!B20</f>
        <v>Хронический аппендицит</v>
      </c>
      <c r="C348" s="70">
        <f>'[100]калькуляция хир '!J20</f>
        <v>11365.813999999998</v>
      </c>
      <c r="D348" s="70">
        <f>'[100]калькуляция хир '!H20</f>
        <v>3663.6116381558809</v>
      </c>
      <c r="E348" s="70">
        <f>'[100]калькуляция хир '!I20</f>
        <v>313.23879506232782</v>
      </c>
      <c r="F348" s="70">
        <f>'[100]калькуляция хир '!K20</f>
        <v>9722.1343649870414</v>
      </c>
      <c r="G348" s="71">
        <f t="shared" si="196"/>
        <v>25064.798798205247</v>
      </c>
      <c r="H348" s="72">
        <v>1.1399999999999999</v>
      </c>
      <c r="I348" s="71">
        <f t="shared" si="197"/>
        <v>4176.5172674977039</v>
      </c>
      <c r="J348" s="71">
        <f t="shared" si="198"/>
        <v>29241.316065702951</v>
      </c>
      <c r="K348" s="73">
        <v>0.2</v>
      </c>
      <c r="L348" s="71">
        <f t="shared" si="199"/>
        <v>5848.2632131405908</v>
      </c>
      <c r="M348" s="71">
        <f t="shared" si="194"/>
        <v>35100</v>
      </c>
      <c r="N348" s="15">
        <v>35100</v>
      </c>
      <c r="O348" s="75">
        <f t="shared" si="200"/>
        <v>0</v>
      </c>
    </row>
    <row r="349" spans="1:15" s="18" customFormat="1">
      <c r="A349" s="69" t="s">
        <v>450</v>
      </c>
      <c r="B349" s="69" t="str">
        <f>'[100]калькуляция хир '!B21</f>
        <v>Лапароскопическая холецистэктомия</v>
      </c>
      <c r="C349" s="70">
        <f>'[100]калькуляция хир '!J21</f>
        <v>9130.7239999999983</v>
      </c>
      <c r="D349" s="70">
        <f>'[100]калькуляция хир '!H21</f>
        <v>6684.4509651319413</v>
      </c>
      <c r="E349" s="70">
        <f>'[100]калькуляция хир '!I21</f>
        <v>571.52055751878106</v>
      </c>
      <c r="F349" s="70">
        <f>'[100]калькуляция хир '!K21</f>
        <v>17823.913002476242</v>
      </c>
      <c r="G349" s="71">
        <f t="shared" ref="G349:G351" si="201">SUM(C349:F349)</f>
        <v>34210.608525126961</v>
      </c>
      <c r="H349" s="72">
        <v>1.1399999999999999</v>
      </c>
      <c r="I349" s="71">
        <f t="shared" ref="I349:I351" si="202">D349*H349</f>
        <v>7620.2741002504126</v>
      </c>
      <c r="J349" s="71">
        <f t="shared" ref="J349:J351" si="203">G349+I349</f>
        <v>41830.882625377373</v>
      </c>
      <c r="K349" s="73">
        <v>0.2</v>
      </c>
      <c r="L349" s="71">
        <f t="shared" ref="L349:L351" si="204">J349*K349</f>
        <v>8366.1765250754743</v>
      </c>
      <c r="M349" s="71">
        <f t="shared" si="194"/>
        <v>50200</v>
      </c>
      <c r="N349" s="15">
        <v>50200</v>
      </c>
      <c r="O349" s="75">
        <f t="shared" ref="O349:O351" si="205">N349-M349</f>
        <v>0</v>
      </c>
    </row>
    <row r="350" spans="1:15" s="18" customFormat="1">
      <c r="A350" s="69" t="s">
        <v>451</v>
      </c>
      <c r="B350" s="69" t="str">
        <f>'[100]калькуляция хир '!B22</f>
        <v>Операция на кистах печении</v>
      </c>
      <c r="C350" s="70">
        <f>'[100]калькуляция хир '!J22</f>
        <v>9130.7239999999983</v>
      </c>
      <c r="D350" s="70">
        <f>'[100]калькуляция хир '!H22</f>
        <v>10913.626022898427</v>
      </c>
      <c r="E350" s="70">
        <f>'[100]калькуляция хир '!I22</f>
        <v>933.11502495781554</v>
      </c>
      <c r="F350" s="70">
        <f>'[100]калькуляция хир '!K22</f>
        <v>29166.403094961126</v>
      </c>
      <c r="G350" s="71">
        <f t="shared" si="201"/>
        <v>50143.868142817373</v>
      </c>
      <c r="H350" s="72">
        <v>1.1399999999999999</v>
      </c>
      <c r="I350" s="71">
        <f t="shared" si="202"/>
        <v>12441.533666104206</v>
      </c>
      <c r="J350" s="71">
        <f t="shared" si="203"/>
        <v>62585.401808921582</v>
      </c>
      <c r="K350" s="73">
        <v>0.2</v>
      </c>
      <c r="L350" s="71">
        <f t="shared" si="204"/>
        <v>12517.080361784318</v>
      </c>
      <c r="M350" s="71">
        <f t="shared" ref="M350:M351" si="206">ROUNDUP((J350+L350)/100,0)*100-100</f>
        <v>75100</v>
      </c>
      <c r="N350" s="15">
        <v>75100</v>
      </c>
      <c r="O350" s="75">
        <f t="shared" si="205"/>
        <v>0</v>
      </c>
    </row>
    <row r="351" spans="1:15" s="18" customFormat="1">
      <c r="A351" s="69" t="s">
        <v>452</v>
      </c>
      <c r="B351" s="69" t="str">
        <f>'[100]калькуляция хир '!B23</f>
        <v>Традиоционная холецистэктомия</v>
      </c>
      <c r="C351" s="70">
        <f>'[100]калькуляция хир '!J23</f>
        <v>9130.7239999999983</v>
      </c>
      <c r="D351" s="70">
        <f>'[100]калькуляция хир '!H23</f>
        <v>3663.6116381558809</v>
      </c>
      <c r="E351" s="70">
        <f>'[100]калькуляция хир '!I23</f>
        <v>313.23879506232782</v>
      </c>
      <c r="F351" s="70">
        <f>'[100]калькуляция хир '!K23</f>
        <v>9722.1343649870414</v>
      </c>
      <c r="G351" s="71">
        <f t="shared" si="201"/>
        <v>22829.708798205247</v>
      </c>
      <c r="H351" s="72">
        <v>1.1399999999999999</v>
      </c>
      <c r="I351" s="71">
        <f t="shared" si="202"/>
        <v>4176.5172674977039</v>
      </c>
      <c r="J351" s="71">
        <f t="shared" si="203"/>
        <v>27006.226065702951</v>
      </c>
      <c r="K351" s="73">
        <v>0.2</v>
      </c>
      <c r="L351" s="71">
        <f t="shared" si="204"/>
        <v>5401.2452131405907</v>
      </c>
      <c r="M351" s="71">
        <f t="shared" si="206"/>
        <v>32400</v>
      </c>
      <c r="N351" s="15">
        <v>32400</v>
      </c>
      <c r="O351" s="75">
        <f t="shared" si="205"/>
        <v>0</v>
      </c>
    </row>
    <row r="352" spans="1:15" s="18" customFormat="1">
      <c r="A352" s="69"/>
      <c r="B352" s="68" t="s">
        <v>430</v>
      </c>
      <c r="C352" s="70"/>
      <c r="D352" s="71"/>
      <c r="E352" s="71"/>
      <c r="F352" s="71"/>
      <c r="G352" s="71"/>
      <c r="H352" s="72"/>
      <c r="I352" s="71"/>
      <c r="J352" s="71"/>
      <c r="K352" s="73"/>
      <c r="L352" s="71"/>
      <c r="M352" s="71"/>
      <c r="N352" s="15"/>
      <c r="O352" s="74"/>
    </row>
    <row r="353" spans="1:15" s="18" customFormat="1">
      <c r="A353" s="69" t="s">
        <v>457</v>
      </c>
      <c r="B353" s="69" t="str">
        <f>'[101]калькуляция '!B7</f>
        <v>Медицинский аборт</v>
      </c>
      <c r="C353" s="70">
        <f>'[101]калькуляция '!J7</f>
        <v>6993.5190000000002</v>
      </c>
      <c r="D353" s="70">
        <f>'[101]калькуляция '!H7</f>
        <v>1566.1618365425825</v>
      </c>
      <c r="E353" s="70">
        <f>'[101]калькуляция '!I7</f>
        <v>133.9068370243908</v>
      </c>
      <c r="F353" s="70">
        <f>'[101]калькуляция '!K7</f>
        <v>5368.5257715633643</v>
      </c>
      <c r="G353" s="71">
        <f t="shared" ref="G353:G362" si="207">SUM(C353:F353)</f>
        <v>14062.113445130337</v>
      </c>
      <c r="H353" s="72">
        <v>1.1399999999999999</v>
      </c>
      <c r="I353" s="71">
        <f t="shared" ref="I353:I362" si="208">D353*H353</f>
        <v>1785.424493658544</v>
      </c>
      <c r="J353" s="71">
        <f t="shared" ref="J353:J362" si="209">G353+I353</f>
        <v>15847.537938788881</v>
      </c>
      <c r="K353" s="73">
        <v>0.2</v>
      </c>
      <c r="L353" s="71">
        <f t="shared" ref="L353:L362" si="210">J353*K353</f>
        <v>3169.5075877577765</v>
      </c>
      <c r="M353" s="71">
        <f t="shared" ref="M353:M355" si="211">ROUNDUP((J353+L353)/100,0)*100-100</f>
        <v>19000</v>
      </c>
      <c r="N353" s="15">
        <v>19000</v>
      </c>
      <c r="O353" s="75">
        <f>N353-M353</f>
        <v>0</v>
      </c>
    </row>
    <row r="354" spans="1:15" s="18" customFormat="1">
      <c r="A354" s="69" t="s">
        <v>458</v>
      </c>
      <c r="B354" s="69" t="str">
        <f>'[101]калькуляция '!B8</f>
        <v>Клиновидная резекция яичника</v>
      </c>
      <c r="C354" s="70">
        <f>'[101]калькуляция '!J8</f>
        <v>39889.977999999988</v>
      </c>
      <c r="D354" s="70">
        <f>'[101]калькуляция '!H8</f>
        <v>9051.1930512566578</v>
      </c>
      <c r="E354" s="70">
        <f>'[101]калькуляция '!I8</f>
        <v>773.87700588244422</v>
      </c>
      <c r="F354" s="70">
        <f>'[101]калькуляция '!K8</f>
        <v>31674.302052223851</v>
      </c>
      <c r="G354" s="71">
        <f t="shared" si="207"/>
        <v>81389.350109362946</v>
      </c>
      <c r="H354" s="72">
        <v>1.1399999999999999</v>
      </c>
      <c r="I354" s="71">
        <f t="shared" si="208"/>
        <v>10318.360078432588</v>
      </c>
      <c r="J354" s="71">
        <f t="shared" si="209"/>
        <v>91707.710187795528</v>
      </c>
      <c r="K354" s="73">
        <v>0.2</v>
      </c>
      <c r="L354" s="71">
        <f t="shared" si="210"/>
        <v>18341.542037559106</v>
      </c>
      <c r="M354" s="71">
        <f t="shared" si="211"/>
        <v>110000</v>
      </c>
      <c r="N354" s="15">
        <v>110000</v>
      </c>
      <c r="O354" s="75">
        <f t="shared" ref="O354:O362" si="212">N354-M354</f>
        <v>0</v>
      </c>
    </row>
    <row r="355" spans="1:15" s="18" customFormat="1">
      <c r="A355" s="69" t="s">
        <v>459</v>
      </c>
      <c r="B355" s="69" t="str">
        <f>'[101]калькуляция '!B9</f>
        <v>Вскрытие абсцесса большой железы предверия</v>
      </c>
      <c r="C355" s="70">
        <f>'[101]калькуляция '!J9</f>
        <v>6765.9679999999998</v>
      </c>
      <c r="D355" s="70">
        <f>'[101]калькуляция '!H9</f>
        <v>738.32428284148648</v>
      </c>
      <c r="E355" s="70">
        <f>'[101]калькуляция '!I9</f>
        <v>63.126726182947088</v>
      </c>
      <c r="F355" s="70">
        <f>'[101]калькуляция '!K9</f>
        <v>2459.1311598774118</v>
      </c>
      <c r="G355" s="71">
        <f t="shared" si="207"/>
        <v>10026.550168901846</v>
      </c>
      <c r="H355" s="72">
        <v>1.1399999999999999</v>
      </c>
      <c r="I355" s="71">
        <f t="shared" si="208"/>
        <v>841.68968243929453</v>
      </c>
      <c r="J355" s="71">
        <f t="shared" si="209"/>
        <v>10868.239851341141</v>
      </c>
      <c r="K355" s="73">
        <v>0.2</v>
      </c>
      <c r="L355" s="71">
        <f t="shared" si="210"/>
        <v>2173.6479702682282</v>
      </c>
      <c r="M355" s="71">
        <f t="shared" si="211"/>
        <v>13000</v>
      </c>
      <c r="N355" s="15">
        <v>13000</v>
      </c>
      <c r="O355" s="75">
        <f t="shared" si="212"/>
        <v>0</v>
      </c>
    </row>
    <row r="356" spans="1:15" s="18" customFormat="1">
      <c r="A356" s="69" t="s">
        <v>460</v>
      </c>
      <c r="B356" s="69" t="str">
        <f>'[101]калькуляция '!B10</f>
        <v>Метросальпинография (непроходимость труб)</v>
      </c>
      <c r="C356" s="70">
        <f>'[101]калькуляция '!J10</f>
        <v>6968.8590000000004</v>
      </c>
      <c r="D356" s="70">
        <f>'[101]калькуляция '!H10</f>
        <v>1134.461538539766</v>
      </c>
      <c r="E356" s="70">
        <f>'[101]калькуляция '!I10</f>
        <v>96.996461545149998</v>
      </c>
      <c r="F356" s="70">
        <f>'[101]калькуляция '!K10</f>
        <v>3827.2393403725923</v>
      </c>
      <c r="G356" s="71">
        <f t="shared" si="207"/>
        <v>12027.55634045751</v>
      </c>
      <c r="H356" s="72">
        <v>1.1399999999999999</v>
      </c>
      <c r="I356" s="71">
        <f t="shared" si="208"/>
        <v>1293.2861539353332</v>
      </c>
      <c r="J356" s="71">
        <f t="shared" si="209"/>
        <v>13320.842494392842</v>
      </c>
      <c r="K356" s="73">
        <v>0.2</v>
      </c>
      <c r="L356" s="71">
        <f t="shared" si="210"/>
        <v>2664.1684988785687</v>
      </c>
      <c r="M356" s="71">
        <f>ROUNDUP((J356+L356)/100,0)*100</f>
        <v>16000</v>
      </c>
      <c r="N356" s="15">
        <v>16000</v>
      </c>
      <c r="O356" s="75">
        <f t="shared" si="212"/>
        <v>0</v>
      </c>
    </row>
    <row r="357" spans="1:15" s="18" customFormat="1">
      <c r="A357" s="69" t="s">
        <v>461</v>
      </c>
      <c r="B357" s="69" t="str">
        <f>'[101]калькуляция '!B11</f>
        <v>Диагностическое выскабливание</v>
      </c>
      <c r="C357" s="70">
        <f>'[101]калькуляция '!J11</f>
        <v>6968.8590000000004</v>
      </c>
      <c r="D357" s="70">
        <f>'[101]калькуляция '!H11</f>
        <v>1245.8675449320394</v>
      </c>
      <c r="E357" s="70">
        <f>'[101]калькуляция '!I11</f>
        <v>106.52167509168937</v>
      </c>
      <c r="F357" s="70">
        <f>'[101]калькуляция '!K11</f>
        <v>4242.8671420420142</v>
      </c>
      <c r="G357" s="71">
        <f t="shared" si="207"/>
        <v>12564.115362065744</v>
      </c>
      <c r="H357" s="72">
        <v>1.1399999999999999</v>
      </c>
      <c r="I357" s="71">
        <f t="shared" si="208"/>
        <v>1420.2890012225248</v>
      </c>
      <c r="J357" s="71">
        <f t="shared" si="209"/>
        <v>13984.404363288269</v>
      </c>
      <c r="K357" s="73">
        <v>0.2</v>
      </c>
      <c r="L357" s="71">
        <f t="shared" si="210"/>
        <v>2796.880872657654</v>
      </c>
      <c r="M357" s="71">
        <f t="shared" ref="M357" si="213">ROUNDUP((J357+L357)/100,0)*100</f>
        <v>16800</v>
      </c>
      <c r="N357" s="15">
        <v>16800</v>
      </c>
      <c r="O357" s="75">
        <f t="shared" si="212"/>
        <v>0</v>
      </c>
    </row>
    <row r="358" spans="1:15" s="18" customFormat="1">
      <c r="A358" s="69" t="s">
        <v>462</v>
      </c>
      <c r="B358" s="69" t="str">
        <f>'[101]калькуляция '!B12</f>
        <v>Полипэктомия</v>
      </c>
      <c r="C358" s="70">
        <f>'[101]калькуляция '!J12</f>
        <v>5523.4789999999994</v>
      </c>
      <c r="D358" s="70">
        <f>'[101]калькуляция '!H12</f>
        <v>1024.1253430478173</v>
      </c>
      <c r="E358" s="70">
        <f>'[101]калькуляция '!I12</f>
        <v>87.562716830588386</v>
      </c>
      <c r="F358" s="70">
        <f>'[101]калькуляция '!K12</f>
        <v>3463.5650139118479</v>
      </c>
      <c r="G358" s="71">
        <f t="shared" si="207"/>
        <v>10098.732073790252</v>
      </c>
      <c r="H358" s="72">
        <v>1.1399999999999999</v>
      </c>
      <c r="I358" s="71">
        <f t="shared" si="208"/>
        <v>1167.5028910745116</v>
      </c>
      <c r="J358" s="71">
        <f t="shared" si="209"/>
        <v>11266.234964864763</v>
      </c>
      <c r="K358" s="73">
        <v>0.2</v>
      </c>
      <c r="L358" s="71">
        <f t="shared" si="210"/>
        <v>2253.2469929729527</v>
      </c>
      <c r="M358" s="71">
        <f>ROUNDUP((J358+L358)/100,0)*100-100</f>
        <v>13500</v>
      </c>
      <c r="N358" s="15">
        <v>13500</v>
      </c>
      <c r="O358" s="75">
        <f t="shared" si="212"/>
        <v>0</v>
      </c>
    </row>
    <row r="359" spans="1:15" s="18" customFormat="1">
      <c r="A359" s="69" t="s">
        <v>463</v>
      </c>
      <c r="B359" s="69" t="str">
        <f>'[101]калькуляция '!B13</f>
        <v>Раздельное диагностическое выскабливание</v>
      </c>
      <c r="C359" s="70">
        <f>'[101]калькуляция '!J13</f>
        <v>6968.8590000000004</v>
      </c>
      <c r="D359" s="70">
        <f>'[101]калькуляция '!H13</f>
        <v>1127.6050372604541</v>
      </c>
      <c r="E359" s="70">
        <f>'[101]калькуляция '!I13</f>
        <v>96.410230685768823</v>
      </c>
      <c r="F359" s="70">
        <f>'[101]калькуляция '!K13</f>
        <v>3827.2393403725923</v>
      </c>
      <c r="G359" s="71">
        <f t="shared" si="207"/>
        <v>12020.113608318816</v>
      </c>
      <c r="H359" s="72">
        <v>1.1399999999999999</v>
      </c>
      <c r="I359" s="71">
        <f t="shared" si="208"/>
        <v>1285.4697424769176</v>
      </c>
      <c r="J359" s="71">
        <f t="shared" si="209"/>
        <v>13305.583350795734</v>
      </c>
      <c r="K359" s="73">
        <v>0.2</v>
      </c>
      <c r="L359" s="71">
        <f t="shared" si="210"/>
        <v>2661.1166701591469</v>
      </c>
      <c r="M359" s="71">
        <f>ROUNDUP((J359+L359)/100,0)*100</f>
        <v>16000</v>
      </c>
      <c r="N359" s="15">
        <v>16000</v>
      </c>
      <c r="O359" s="75">
        <f t="shared" si="212"/>
        <v>0</v>
      </c>
    </row>
    <row r="360" spans="1:15" s="18" customFormat="1">
      <c r="A360" s="69" t="s">
        <v>464</v>
      </c>
      <c r="B360" s="69" t="str">
        <f>'[101]калькуляция '!B14</f>
        <v>Удаление ВМС</v>
      </c>
      <c r="C360" s="70">
        <f>'[101]калькуляция '!J14</f>
        <v>3322.3530000000001</v>
      </c>
      <c r="D360" s="70">
        <f>'[101]калькуляция '!H14</f>
        <v>733.99618368823849</v>
      </c>
      <c r="E360" s="70">
        <f>'[101]калькуляция '!I14</f>
        <v>62.75667370534439</v>
      </c>
      <c r="F360" s="70">
        <f>'[101]калькуляция '!K14</f>
        <v>2563.0381102947676</v>
      </c>
      <c r="G360" s="71">
        <f t="shared" si="207"/>
        <v>6682.143967688351</v>
      </c>
      <c r="H360" s="72">
        <v>1.1399999999999999</v>
      </c>
      <c r="I360" s="71">
        <f t="shared" si="208"/>
        <v>836.75564940459185</v>
      </c>
      <c r="J360" s="71">
        <f t="shared" si="209"/>
        <v>7518.8996170929431</v>
      </c>
      <c r="K360" s="73">
        <v>0.2</v>
      </c>
      <c r="L360" s="71">
        <f t="shared" si="210"/>
        <v>1503.7799234185886</v>
      </c>
      <c r="M360" s="71">
        <f>ROUNDUP((J360+L360)/100,0)*100-100</f>
        <v>9000</v>
      </c>
      <c r="N360" s="15">
        <v>9000</v>
      </c>
      <c r="O360" s="75">
        <f t="shared" si="212"/>
        <v>0</v>
      </c>
    </row>
    <row r="361" spans="1:15" s="18" customFormat="1">
      <c r="A361" s="69" t="s">
        <v>465</v>
      </c>
      <c r="B361" s="69" t="str">
        <f>'[101]калькуляция '!B15</f>
        <v>Экстирпация матки</v>
      </c>
      <c r="C361" s="70">
        <f>'[101]калькуляция '!J15</f>
        <v>89364.69200000001</v>
      </c>
      <c r="D361" s="70">
        <f>'[101]калькуляция '!H15</f>
        <v>8908.292521153493</v>
      </c>
      <c r="E361" s="70">
        <f>'[101]калькуляция '!I15</f>
        <v>761.65901055862366</v>
      </c>
      <c r="F361" s="70">
        <f>'[101]калькуляция '!K15</f>
        <v>31172.085125206631</v>
      </c>
      <c r="G361" s="71">
        <f t="shared" si="207"/>
        <v>130206.72865691876</v>
      </c>
      <c r="H361" s="72">
        <v>1.1399999999999999</v>
      </c>
      <c r="I361" s="71">
        <f t="shared" si="208"/>
        <v>10155.453474114982</v>
      </c>
      <c r="J361" s="71">
        <f t="shared" si="209"/>
        <v>140362.18213103374</v>
      </c>
      <c r="K361" s="73">
        <v>0.2</v>
      </c>
      <c r="L361" s="71">
        <f t="shared" si="210"/>
        <v>28072.43642620675</v>
      </c>
      <c r="M361" s="71">
        <f>ROUNDUP((J361+L361)/100,0)*100-100</f>
        <v>168400</v>
      </c>
      <c r="N361" s="15">
        <v>168400</v>
      </c>
      <c r="O361" s="75">
        <f t="shared" si="212"/>
        <v>0</v>
      </c>
    </row>
    <row r="362" spans="1:15" s="18" customFormat="1">
      <c r="A362" s="69" t="s">
        <v>466</v>
      </c>
      <c r="B362" s="69" t="str">
        <f>'[101]калькуляция '!B16</f>
        <v>Надвлагалищная ампутация матки</v>
      </c>
      <c r="C362" s="70">
        <f>'[101]калькуляция '!J16</f>
        <v>89364.69200000001</v>
      </c>
      <c r="D362" s="70">
        <f>'[101]калькуляция '!H16</f>
        <v>3757.4675516073285</v>
      </c>
      <c r="E362" s="70">
        <f>'[101]калькуляция '!I16</f>
        <v>321.26347566242657</v>
      </c>
      <c r="F362" s="70">
        <f>'[101]калькуляция '!K16</f>
        <v>13069.762579996357</v>
      </c>
      <c r="G362" s="71">
        <f t="shared" si="207"/>
        <v>106513.18560726613</v>
      </c>
      <c r="H362" s="72">
        <v>1.1399999999999999</v>
      </c>
      <c r="I362" s="71">
        <f t="shared" si="208"/>
        <v>4283.513008832354</v>
      </c>
      <c r="J362" s="71">
        <f t="shared" si="209"/>
        <v>110796.69861609848</v>
      </c>
      <c r="K362" s="73">
        <v>0.2</v>
      </c>
      <c r="L362" s="71">
        <f t="shared" si="210"/>
        <v>22159.339723219698</v>
      </c>
      <c r="M362" s="71">
        <f>ROUNDUP((J362+L362)/100,0)*100</f>
        <v>133000</v>
      </c>
      <c r="N362" s="15">
        <v>133000</v>
      </c>
      <c r="O362" s="75">
        <f t="shared" si="212"/>
        <v>0</v>
      </c>
    </row>
    <row r="363" spans="1:15" s="18" customFormat="1">
      <c r="A363" s="69" t="s">
        <v>467</v>
      </c>
      <c r="B363" s="69" t="str">
        <f>'[101]калькуляция '!B17</f>
        <v>Консервативная миомэктомия</v>
      </c>
      <c r="C363" s="70">
        <f>'[101]калькуляция '!J17</f>
        <v>72716.691999999995</v>
      </c>
      <c r="D363" s="70">
        <f>'[101]калькуляция '!H17</f>
        <v>1870.2610761078795</v>
      </c>
      <c r="E363" s="70">
        <f>'[101]калькуляция '!I17</f>
        <v>159.90732200722371</v>
      </c>
      <c r="F363" s="70">
        <f>'[101]калькуляция '!K17</f>
        <v>6442.2309258760379</v>
      </c>
      <c r="G363" s="71">
        <f t="shared" ref="G363:G372" si="214">SUM(C363:F363)</f>
        <v>81189.091323991132</v>
      </c>
      <c r="H363" s="72">
        <v>1.1399999999999999</v>
      </c>
      <c r="I363" s="71">
        <f t="shared" ref="I363:I372" si="215">D363*H363</f>
        <v>2132.0976267629826</v>
      </c>
      <c r="J363" s="71">
        <f t="shared" ref="J363:J372" si="216">G363+I363</f>
        <v>83321.18895075412</v>
      </c>
      <c r="K363" s="73">
        <v>0.2</v>
      </c>
      <c r="L363" s="71">
        <f t="shared" ref="L363:L372" si="217">J363*K363</f>
        <v>16664.237790150826</v>
      </c>
      <c r="M363" s="71">
        <f t="shared" ref="M363:M364" si="218">ROUNDUP((J363+L363)/100,0)*100</f>
        <v>100000</v>
      </c>
      <c r="N363" s="15">
        <v>100000</v>
      </c>
      <c r="O363" s="75">
        <f>N363-M363</f>
        <v>0</v>
      </c>
    </row>
    <row r="364" spans="1:15" s="18" customFormat="1">
      <c r="A364" s="69" t="s">
        <v>468</v>
      </c>
      <c r="B364" s="69" t="str">
        <f>'[101]калькуляция '!B18</f>
        <v>Стерилизация маточных труб Лапаротомически</v>
      </c>
      <c r="C364" s="70">
        <f>'[101]калькуляция '!J18</f>
        <v>47679.227999999996</v>
      </c>
      <c r="D364" s="70">
        <f>'[101]калькуляция '!H18</f>
        <v>6956.9611445723385</v>
      </c>
      <c r="E364" s="70">
        <f>'[101]калькуляция '!I18</f>
        <v>594.8201778609349</v>
      </c>
      <c r="F364" s="70">
        <f>'[101]калькуляция '!K18</f>
        <v>24314.226397661172</v>
      </c>
      <c r="G364" s="71">
        <f t="shared" si="214"/>
        <v>79545.235720094439</v>
      </c>
      <c r="H364" s="72">
        <v>1.1399999999999999</v>
      </c>
      <c r="I364" s="71">
        <f t="shared" si="215"/>
        <v>7930.9357048124648</v>
      </c>
      <c r="J364" s="71">
        <f t="shared" si="216"/>
        <v>87476.171424906905</v>
      </c>
      <c r="K364" s="73">
        <v>0.2</v>
      </c>
      <c r="L364" s="71">
        <f t="shared" si="217"/>
        <v>17495.234284981383</v>
      </c>
      <c r="M364" s="71">
        <f t="shared" si="218"/>
        <v>105000</v>
      </c>
      <c r="N364" s="15">
        <v>105000</v>
      </c>
      <c r="O364" s="75">
        <f t="shared" ref="O364:O372" si="219">N364-M364</f>
        <v>0</v>
      </c>
    </row>
    <row r="365" spans="1:15" s="18" customFormat="1">
      <c r="A365" s="69" t="s">
        <v>469</v>
      </c>
      <c r="B365" s="69" t="str">
        <f>'[101]калькуляция '!B19</f>
        <v>Стерилизация маточных труб Лапароскопически</v>
      </c>
      <c r="C365" s="70">
        <f>'[101]калькуляция '!J19</f>
        <v>32141.208000000002</v>
      </c>
      <c r="D365" s="70">
        <f>'[101]калькуляция '!H19</f>
        <v>9662.2160075598476</v>
      </c>
      <c r="E365" s="70">
        <f>'[101]калькуляция '!I19</f>
        <v>826.11946864636695</v>
      </c>
      <c r="F365" s="70">
        <f>'[101]калькуляция '!K19</f>
        <v>33821.712360849197</v>
      </c>
      <c r="G365" s="71">
        <f t="shared" si="214"/>
        <v>76451.255837055418</v>
      </c>
      <c r="H365" s="72">
        <v>1.1399999999999999</v>
      </c>
      <c r="I365" s="71">
        <f t="shared" si="215"/>
        <v>11014.926248618225</v>
      </c>
      <c r="J365" s="71">
        <f t="shared" si="216"/>
        <v>87466.182085673645</v>
      </c>
      <c r="K365" s="73">
        <v>0.2</v>
      </c>
      <c r="L365" s="71">
        <f t="shared" si="217"/>
        <v>17493.236417134729</v>
      </c>
      <c r="M365" s="71">
        <f>ROUNDUP((J365+L365)/100,0)*100</f>
        <v>105000</v>
      </c>
      <c r="N365" s="15">
        <v>105000</v>
      </c>
      <c r="O365" s="75">
        <f t="shared" si="219"/>
        <v>0</v>
      </c>
    </row>
    <row r="366" spans="1:15" s="18" customFormat="1">
      <c r="A366" s="69" t="s">
        <v>470</v>
      </c>
      <c r="B366" s="69" t="str">
        <f>'[101]калькуляция '!B20</f>
        <v>Удаление кисты влагалища</v>
      </c>
      <c r="C366" s="70">
        <f>'[101]калькуляция '!J20</f>
        <v>21070.913</v>
      </c>
      <c r="D366" s="70">
        <f>'[101]калькуляция '!H20</f>
        <v>777.74511873201482</v>
      </c>
      <c r="E366" s="70">
        <f>'[101]калькуляция '!I20</f>
        <v>66.49720765158726</v>
      </c>
      <c r="F366" s="70">
        <f>'[101]калькуляция '!K20</f>
        <v>2597.6737604338859</v>
      </c>
      <c r="G366" s="71">
        <f t="shared" si="214"/>
        <v>24512.829086817488</v>
      </c>
      <c r="H366" s="72">
        <v>1.1399999999999999</v>
      </c>
      <c r="I366" s="71">
        <f t="shared" si="215"/>
        <v>886.62943535449676</v>
      </c>
      <c r="J366" s="71">
        <f t="shared" si="216"/>
        <v>25399.458522171986</v>
      </c>
      <c r="K366" s="73">
        <v>0.2</v>
      </c>
      <c r="L366" s="71">
        <f t="shared" si="217"/>
        <v>5079.891704434398</v>
      </c>
      <c r="M366" s="71">
        <f>ROUNDUP((J366+L366)/100,0)*100</f>
        <v>30500</v>
      </c>
      <c r="N366" s="15">
        <v>30500</v>
      </c>
      <c r="O366" s="75">
        <f t="shared" si="219"/>
        <v>0</v>
      </c>
    </row>
    <row r="367" spans="1:15" s="18" customFormat="1" ht="30">
      <c r="A367" s="69" t="s">
        <v>471</v>
      </c>
      <c r="B367" s="69" t="str">
        <f>'[101]калькуляция '!B21</f>
        <v>Удаление, резекция, ушивание яичников и придатков Лапаротомически</v>
      </c>
      <c r="C367" s="70">
        <f>'[101]калькуляция '!J21</f>
        <v>83852.572</v>
      </c>
      <c r="D367" s="70">
        <f>'[101]калькуляция '!H21</f>
        <v>1347.1905809251209</v>
      </c>
      <c r="E367" s="70">
        <f>'[101]калькуляция '!I21</f>
        <v>115.18479466909784</v>
      </c>
      <c r="F367" s="70">
        <f>'[101]калькуляция '!K21</f>
        <v>4848.9910194765871</v>
      </c>
      <c r="G367" s="71">
        <f t="shared" si="214"/>
        <v>90163.9383950708</v>
      </c>
      <c r="H367" s="72">
        <v>1.1399999999999999</v>
      </c>
      <c r="I367" s="71">
        <f t="shared" si="215"/>
        <v>1535.7972622546376</v>
      </c>
      <c r="J367" s="71">
        <f t="shared" si="216"/>
        <v>91699.735657325436</v>
      </c>
      <c r="K367" s="73">
        <v>0.2</v>
      </c>
      <c r="L367" s="71">
        <f t="shared" si="217"/>
        <v>18339.947131465087</v>
      </c>
      <c r="M367" s="71">
        <f>ROUNDUP((J367+L367)/100,0)*100-100</f>
        <v>110000</v>
      </c>
      <c r="N367" s="15">
        <v>110000</v>
      </c>
      <c r="O367" s="75">
        <f t="shared" si="219"/>
        <v>0</v>
      </c>
    </row>
    <row r="368" spans="1:15" s="18" customFormat="1" ht="30">
      <c r="A368" s="69" t="s">
        <v>472</v>
      </c>
      <c r="B368" s="69" t="str">
        <f>'[101]калькуляция '!B22</f>
        <v>Удаление, резекция, ушивание яичников и придатков Лапароскопически</v>
      </c>
      <c r="C368" s="70">
        <f>'[101]калькуляция '!J22</f>
        <v>49275.237999999998</v>
      </c>
      <c r="D368" s="70">
        <f>'[101]калькуляция '!H22</f>
        <v>8769.1870204031711</v>
      </c>
      <c r="E368" s="70">
        <f>'[101]калькуляция '!I22</f>
        <v>749.76549024447115</v>
      </c>
      <c r="F368" s="70">
        <f>'[101]калькуляция '!K22</f>
        <v>31172.085125206631</v>
      </c>
      <c r="G368" s="71">
        <f t="shared" si="214"/>
        <v>89966.275635854268</v>
      </c>
      <c r="H368" s="72">
        <v>1.1399999999999999</v>
      </c>
      <c r="I368" s="71">
        <f t="shared" si="215"/>
        <v>9996.8732032596145</v>
      </c>
      <c r="J368" s="71">
        <f t="shared" si="216"/>
        <v>99963.148839113885</v>
      </c>
      <c r="K368" s="73">
        <v>0.2</v>
      </c>
      <c r="L368" s="71">
        <f t="shared" si="217"/>
        <v>19992.629767822778</v>
      </c>
      <c r="M368" s="71">
        <f t="shared" ref="M368" si="220">ROUNDUP((J368+L368)/100,0)*100</f>
        <v>120000</v>
      </c>
      <c r="N368" s="15">
        <v>120000</v>
      </c>
      <c r="O368" s="75">
        <f t="shared" si="219"/>
        <v>0</v>
      </c>
    </row>
    <row r="369" spans="1:15" s="18" customFormat="1">
      <c r="A369" s="69" t="s">
        <v>473</v>
      </c>
      <c r="B369" s="69" t="str">
        <f>'[101]калькуляция '!B23</f>
        <v>Передняя  кольпорафия</v>
      </c>
      <c r="C369" s="70">
        <f>'[101]калькуляция '!J23</f>
        <v>53389.647999999986</v>
      </c>
      <c r="D369" s="70">
        <f>'[101]калькуляция '!H23</f>
        <v>3497.782795178473</v>
      </c>
      <c r="E369" s="70">
        <f>'[101]калькуляция '!I23</f>
        <v>299.06042898775945</v>
      </c>
      <c r="F369" s="70">
        <f>'[101]калькуляция '!K23</f>
        <v>12157.113198830586</v>
      </c>
      <c r="G369" s="71">
        <f t="shared" si="214"/>
        <v>69343.60442299681</v>
      </c>
      <c r="H369" s="72">
        <v>1.1399999999999999</v>
      </c>
      <c r="I369" s="71">
        <f t="shared" si="215"/>
        <v>3987.4723865034589</v>
      </c>
      <c r="J369" s="71">
        <f t="shared" si="216"/>
        <v>73331.076809500271</v>
      </c>
      <c r="K369" s="73">
        <v>0.2</v>
      </c>
      <c r="L369" s="71">
        <f t="shared" si="217"/>
        <v>14666.215361900055</v>
      </c>
      <c r="M369" s="71">
        <f>ROUNDUP((J369+L369)/100,0)*100</f>
        <v>88000</v>
      </c>
      <c r="N369" s="15">
        <v>88000</v>
      </c>
      <c r="O369" s="75">
        <f t="shared" si="219"/>
        <v>0</v>
      </c>
    </row>
    <row r="370" spans="1:15" s="18" customFormat="1">
      <c r="A370" s="69" t="s">
        <v>474</v>
      </c>
      <c r="B370" s="69" t="str">
        <f>'[101]калькуляция '!B24</f>
        <v>Задняя кольпорафия</v>
      </c>
      <c r="C370" s="70">
        <f>'[101]калькуляция '!J24</f>
        <v>53389.647999999986</v>
      </c>
      <c r="D370" s="70">
        <f>'[101]калькуляция '!H24</f>
        <v>3497.782795178473</v>
      </c>
      <c r="E370" s="70">
        <f>'[101]калькуляция '!I24</f>
        <v>299.06042898775945</v>
      </c>
      <c r="F370" s="70">
        <f>'[101]калькуляция '!K24</f>
        <v>12157.113198830586</v>
      </c>
      <c r="G370" s="71">
        <f t="shared" si="214"/>
        <v>69343.60442299681</v>
      </c>
      <c r="H370" s="72">
        <v>1.1399999999999999</v>
      </c>
      <c r="I370" s="71">
        <f t="shared" si="215"/>
        <v>3987.4723865034589</v>
      </c>
      <c r="J370" s="71">
        <f t="shared" si="216"/>
        <v>73331.076809500271</v>
      </c>
      <c r="K370" s="73">
        <v>0.2</v>
      </c>
      <c r="L370" s="71">
        <f t="shared" si="217"/>
        <v>14666.215361900055</v>
      </c>
      <c r="M370" s="71">
        <f>ROUNDUP((J370+L370)/100,0)*100</f>
        <v>88000</v>
      </c>
      <c r="N370" s="15">
        <v>88000</v>
      </c>
      <c r="O370" s="75">
        <f t="shared" si="219"/>
        <v>0</v>
      </c>
    </row>
    <row r="371" spans="1:15" s="18" customFormat="1">
      <c r="A371" s="69" t="s">
        <v>475</v>
      </c>
      <c r="B371" s="69" t="str">
        <f>'[101]калькуляция '!B25</f>
        <v>Переднезадняя кольпорафия</v>
      </c>
      <c r="C371" s="70">
        <f>'[101]калькуляция '!J25</f>
        <v>53389.647999999986</v>
      </c>
      <c r="D371" s="70">
        <f>'[101]калькуляция '!H25</f>
        <v>3645.6109297679541</v>
      </c>
      <c r="E371" s="70">
        <f>'[101]калькуляция '!I25</f>
        <v>311.6997344951601</v>
      </c>
      <c r="F371" s="70">
        <f>'[101]калькуляция '!K25</f>
        <v>12676.647950917364</v>
      </c>
      <c r="G371" s="71">
        <f t="shared" si="214"/>
        <v>70023.606615180455</v>
      </c>
      <c r="H371" s="72">
        <v>1.1399999999999999</v>
      </c>
      <c r="I371" s="71">
        <f t="shared" si="215"/>
        <v>4155.9964599354671</v>
      </c>
      <c r="J371" s="71">
        <f t="shared" si="216"/>
        <v>74179.603075115927</v>
      </c>
      <c r="K371" s="73">
        <v>0.2</v>
      </c>
      <c r="L371" s="71">
        <f t="shared" si="217"/>
        <v>14835.920615023186</v>
      </c>
      <c r="M371" s="71">
        <f>ROUNDUP((J371+L371)/100,0)*100-100</f>
        <v>89000</v>
      </c>
      <c r="N371" s="15">
        <v>89000</v>
      </c>
      <c r="O371" s="75">
        <f t="shared" si="219"/>
        <v>0</v>
      </c>
    </row>
    <row r="372" spans="1:15" s="18" customFormat="1" ht="30">
      <c r="A372" s="69" t="s">
        <v>476</v>
      </c>
      <c r="B372" s="69" t="str">
        <f>'[101]калькуляция '!B26</f>
        <v>Переднезадняя кольпорафия, леваторо пластика, вентро фиксация</v>
      </c>
      <c r="C372" s="70">
        <f>'[101]калькуляция '!J26</f>
        <v>53389.647999999986</v>
      </c>
      <c r="D372" s="70">
        <f>'[101]калькуляция '!H26</f>
        <v>5236.7344183994055</v>
      </c>
      <c r="E372" s="70">
        <f>'[101]калькуляция '!I26</f>
        <v>447.74079277314922</v>
      </c>
      <c r="F372" s="70">
        <f>'[101]калькуляция '!K26</f>
        <v>18268.573665878041</v>
      </c>
      <c r="G372" s="71">
        <f t="shared" si="214"/>
        <v>77342.696877050577</v>
      </c>
      <c r="H372" s="72">
        <v>1.1399999999999999</v>
      </c>
      <c r="I372" s="71">
        <f t="shared" si="215"/>
        <v>5969.8772369753215</v>
      </c>
      <c r="J372" s="71">
        <f t="shared" si="216"/>
        <v>83312.574114025905</v>
      </c>
      <c r="K372" s="73">
        <v>0.2</v>
      </c>
      <c r="L372" s="71">
        <f t="shared" si="217"/>
        <v>16662.51482280518</v>
      </c>
      <c r="M372" s="71">
        <f>ROUNDUP((J372+L372)/100,0)*100</f>
        <v>100000</v>
      </c>
      <c r="N372" s="15">
        <v>100000</v>
      </c>
      <c r="O372" s="75">
        <f t="shared" si="219"/>
        <v>0</v>
      </c>
    </row>
    <row r="373" spans="1:15" s="18" customFormat="1">
      <c r="A373" s="69"/>
      <c r="B373" s="68" t="s">
        <v>456</v>
      </c>
      <c r="C373" s="70"/>
      <c r="D373" s="71"/>
      <c r="E373" s="71"/>
      <c r="F373" s="71"/>
      <c r="G373" s="71"/>
      <c r="H373" s="72"/>
      <c r="I373" s="71"/>
      <c r="J373" s="71"/>
      <c r="K373" s="73"/>
      <c r="L373" s="71"/>
      <c r="M373" s="71"/>
      <c r="N373" s="15"/>
      <c r="O373" s="74"/>
    </row>
    <row r="374" spans="1:15" s="18" customFormat="1">
      <c r="A374" s="69" t="s">
        <v>453</v>
      </c>
      <c r="B374" s="69" t="str">
        <f>'[102]калькуляция ЭА'!B7</f>
        <v>Эпидуральная анальгезия</v>
      </c>
      <c r="C374" s="70">
        <f>'[102]калькуляция ЭА'!J7</f>
        <v>17476.670000000002</v>
      </c>
      <c r="D374" s="70">
        <f>'[102]калькуляция ЭА'!H7</f>
        <v>1584.7228469968773</v>
      </c>
      <c r="E374" s="70">
        <f>'[102]калькуляция ЭА'!I7</f>
        <v>135.493803418233</v>
      </c>
      <c r="F374" s="70">
        <f>'[102]калькуляция ЭА'!K7</f>
        <v>0</v>
      </c>
      <c r="G374" s="71">
        <f t="shared" ref="G374:G376" si="221">SUM(C374:F374)</f>
        <v>19196.886650415112</v>
      </c>
      <c r="H374" s="72">
        <v>1.1399999999999999</v>
      </c>
      <c r="I374" s="71">
        <f t="shared" ref="I374" si="222">D374*H374</f>
        <v>1806.5840455764398</v>
      </c>
      <c r="J374" s="71">
        <f t="shared" ref="J374" si="223">G374+I374</f>
        <v>21003.470695991553</v>
      </c>
      <c r="K374" s="73">
        <v>0.2</v>
      </c>
      <c r="L374" s="71">
        <f t="shared" ref="L374" si="224">J374*K374</f>
        <v>4200.6941391983109</v>
      </c>
      <c r="M374" s="71">
        <f>ROUNDUP((J374+L374)/100,0)*100-100</f>
        <v>25200</v>
      </c>
      <c r="N374" s="15">
        <v>25200</v>
      </c>
      <c r="O374" s="75">
        <f>N374-M374</f>
        <v>0</v>
      </c>
    </row>
    <row r="375" spans="1:15" s="18" customFormat="1">
      <c r="A375" s="69" t="s">
        <v>454</v>
      </c>
      <c r="B375" s="69" t="str">
        <f>'[102]калькуляция ЭА'!B8</f>
        <v>Эндотрахеальный наркоз</v>
      </c>
      <c r="C375" s="70">
        <f>'[102]калькуляция ЭА'!J8</f>
        <v>6483.2500000000009</v>
      </c>
      <c r="D375" s="70">
        <f>'[102]калькуляция ЭА'!H8</f>
        <v>10564.818979979183</v>
      </c>
      <c r="E375" s="70">
        <f>'[102]калькуляция ЭА'!I8</f>
        <v>903.29202278822015</v>
      </c>
      <c r="F375" s="70">
        <f>'[102]калькуляция ЭА'!K8</f>
        <v>0</v>
      </c>
      <c r="G375" s="71">
        <f t="shared" si="221"/>
        <v>17951.361002767404</v>
      </c>
      <c r="H375" s="72">
        <v>1.1399999999999999</v>
      </c>
      <c r="I375" s="71">
        <f t="shared" ref="I375:I376" si="225">D375*H375</f>
        <v>12043.893637176268</v>
      </c>
      <c r="J375" s="71">
        <f t="shared" ref="J375:J376" si="226">G375+I375</f>
        <v>29995.254639943672</v>
      </c>
      <c r="K375" s="73">
        <v>0.2</v>
      </c>
      <c r="L375" s="71">
        <f t="shared" ref="L375:L376" si="227">J375*K375</f>
        <v>5999.0509279887347</v>
      </c>
      <c r="M375" s="71">
        <f t="shared" ref="M375" si="228">ROUNDUP((J375+L375)/100,0)*100</f>
        <v>36000</v>
      </c>
      <c r="N375" s="15">
        <v>36000</v>
      </c>
      <c r="O375" s="75">
        <f t="shared" ref="O375:O376" si="229">N375-M375</f>
        <v>0</v>
      </c>
    </row>
    <row r="376" spans="1:15" s="18" customFormat="1">
      <c r="A376" s="69" t="s">
        <v>455</v>
      </c>
      <c r="B376" s="69" t="str">
        <f>'[102]калькуляция ЭА'!B9</f>
        <v>Внутривенный наркоз</v>
      </c>
      <c r="C376" s="70">
        <f>'[102]калькуляция ЭА'!J9</f>
        <v>1977.73</v>
      </c>
      <c r="D376" s="70">
        <f>'[102]калькуляция ЭА'!H9</f>
        <v>3697.686642992714</v>
      </c>
      <c r="E376" s="70">
        <f>'[102]калькуляция ЭА'!I9</f>
        <v>316.15220797587705</v>
      </c>
      <c r="F376" s="70">
        <f>'[102]калькуляция ЭА'!K9</f>
        <v>0</v>
      </c>
      <c r="G376" s="71">
        <f t="shared" si="221"/>
        <v>5991.5688509685906</v>
      </c>
      <c r="H376" s="72">
        <v>1.1399999999999999</v>
      </c>
      <c r="I376" s="71">
        <f t="shared" si="225"/>
        <v>4215.3627730116932</v>
      </c>
      <c r="J376" s="71">
        <f t="shared" si="226"/>
        <v>10206.931623980283</v>
      </c>
      <c r="K376" s="73">
        <v>0.2</v>
      </c>
      <c r="L376" s="71">
        <f t="shared" si="227"/>
        <v>2041.3863247960567</v>
      </c>
      <c r="M376" s="71">
        <f>ROUNDUP((J376+L376)/100,0)*100-50</f>
        <v>12250</v>
      </c>
      <c r="N376" s="15">
        <v>12250</v>
      </c>
      <c r="O376" s="75">
        <f t="shared" si="229"/>
        <v>0</v>
      </c>
    </row>
    <row r="377" spans="1:15" s="4" customFormat="1">
      <c r="A377" s="19"/>
      <c r="B377" s="19"/>
      <c r="C377" s="20"/>
      <c r="D377" s="21"/>
      <c r="E377" s="22"/>
      <c r="F377" s="21"/>
      <c r="G377" s="21"/>
      <c r="H377" s="23"/>
      <c r="I377" s="21"/>
      <c r="J377" s="21"/>
      <c r="K377" s="24"/>
      <c r="L377" s="21"/>
      <c r="M377" s="21"/>
      <c r="N377" s="16"/>
    </row>
    <row r="378" spans="1:15" ht="15" customHeight="1">
      <c r="B378" s="26" t="s">
        <v>34</v>
      </c>
      <c r="F378" s="29" t="s">
        <v>35</v>
      </c>
    </row>
    <row r="379" spans="1:15" ht="15" customHeight="1">
      <c r="B379" s="26"/>
      <c r="F379" s="29"/>
    </row>
    <row r="380" spans="1:15" ht="15" customHeight="1">
      <c r="B380" s="26" t="s">
        <v>36</v>
      </c>
      <c r="F380" s="29" t="s">
        <v>37</v>
      </c>
    </row>
  </sheetData>
  <autoFilter ref="A16:N299" xr:uid="{00000000-0009-0000-0000-000000000000}"/>
  <mergeCells count="12">
    <mergeCell ref="N13:N15"/>
    <mergeCell ref="D14:E14"/>
    <mergeCell ref="F14:F15"/>
    <mergeCell ref="L5:M5"/>
    <mergeCell ref="A13:A15"/>
    <mergeCell ref="B13:B15"/>
    <mergeCell ref="C13:F13"/>
    <mergeCell ref="G13:G15"/>
    <mergeCell ref="H13:I14"/>
    <mergeCell ref="J13:J15"/>
    <mergeCell ref="K13:L14"/>
    <mergeCell ref="M13:M15"/>
  </mergeCells>
  <pageMargins left="0" right="0" top="0.39370078740157483" bottom="0.19685039370078741" header="0" footer="0"/>
  <pageSetup paperSize="9" scale="32"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E67"/>
  <sheetViews>
    <sheetView view="pageBreakPreview" topLeftCell="A2" zoomScaleNormal="100" zoomScaleSheetLayoutView="100" workbookViewId="0">
      <selection activeCell="E14" sqref="E14"/>
    </sheetView>
  </sheetViews>
  <sheetFormatPr defaultRowHeight="15.75"/>
  <cols>
    <col min="1" max="1" width="9.28515625" style="31" customWidth="1"/>
    <col min="2" max="2" width="62.140625" style="32" customWidth="1"/>
    <col min="3" max="3" width="15.140625" style="33" customWidth="1"/>
    <col min="4" max="4" width="15.42578125" style="33" customWidth="1"/>
    <col min="5" max="5" width="27.85546875" style="31" customWidth="1"/>
    <col min="6" max="6" width="9.140625" style="33"/>
    <col min="7" max="7" width="13.85546875" style="33" bestFit="1" customWidth="1"/>
    <col min="8" max="8" width="10.140625" style="33" bestFit="1" customWidth="1"/>
    <col min="9" max="16384" width="9.140625" style="33"/>
  </cols>
  <sheetData>
    <row r="1" spans="1:5" ht="132" customHeight="1">
      <c r="D1" s="243" t="s">
        <v>479</v>
      </c>
      <c r="E1" s="243"/>
    </row>
    <row r="2" spans="1:5" ht="11.25" customHeight="1">
      <c r="A2" s="34"/>
      <c r="B2" s="35"/>
    </row>
    <row r="3" spans="1:5" ht="15.75" customHeight="1">
      <c r="A3" s="244" t="s">
        <v>383</v>
      </c>
      <c r="B3" s="244"/>
      <c r="C3" s="244"/>
      <c r="D3" s="244"/>
      <c r="E3" s="244"/>
    </row>
    <row r="4" spans="1:5" ht="19.5" customHeight="1">
      <c r="A4" s="245" t="s">
        <v>384</v>
      </c>
      <c r="B4" s="245"/>
      <c r="C4" s="245"/>
      <c r="D4" s="245"/>
      <c r="E4" s="245"/>
    </row>
    <row r="5" spans="1:5" ht="13.5" customHeight="1">
      <c r="A5" s="36"/>
      <c r="B5" s="36"/>
      <c r="C5" s="36"/>
      <c r="D5" s="36"/>
      <c r="E5" s="56"/>
    </row>
    <row r="6" spans="1:5" ht="33" customHeight="1">
      <c r="A6" s="37" t="s">
        <v>385</v>
      </c>
      <c r="B6" s="37" t="s">
        <v>386</v>
      </c>
      <c r="C6" s="38" t="s">
        <v>387</v>
      </c>
      <c r="D6" s="38" t="s">
        <v>388</v>
      </c>
      <c r="E6" s="37" t="s">
        <v>389</v>
      </c>
    </row>
    <row r="7" spans="1:5">
      <c r="A7" s="40"/>
      <c r="B7" s="37" t="str">
        <f>Калькуляция!B104</f>
        <v>Гинекологические услуги</v>
      </c>
      <c r="C7" s="41"/>
      <c r="D7" s="42"/>
      <c r="E7" s="39"/>
    </row>
    <row r="8" spans="1:5">
      <c r="A8" s="40" t="str">
        <f>Калькуляция!A105</f>
        <v>GIN 01</v>
      </c>
      <c r="B8" s="40" t="str">
        <f>Калькуляция!B105</f>
        <v>Биопсия шейки матки</v>
      </c>
      <c r="C8" s="41" t="s">
        <v>398</v>
      </c>
      <c r="D8" s="42">
        <f>Калькуляция!M105</f>
        <v>6000</v>
      </c>
      <c r="E8" s="39"/>
    </row>
    <row r="9" spans="1:5">
      <c r="A9" s="40" t="str">
        <f>Калькуляция!A106</f>
        <v>GIN 02</v>
      </c>
      <c r="B9" s="40" t="str">
        <f>Калькуляция!B106</f>
        <v>Кольпоскопия</v>
      </c>
      <c r="C9" s="41" t="s">
        <v>398</v>
      </c>
      <c r="D9" s="42">
        <f>Калькуляция!M106</f>
        <v>5000</v>
      </c>
      <c r="E9" s="39"/>
    </row>
    <row r="10" spans="1:5">
      <c r="A10" s="40" t="str">
        <f>Калькуляция!A107</f>
        <v>GIN 03</v>
      </c>
      <c r="B10" s="40" t="str">
        <f>Калькуляция!B107</f>
        <v>Массаж гинекологический</v>
      </c>
      <c r="C10" s="41" t="s">
        <v>398</v>
      </c>
      <c r="D10" s="42">
        <f>Калькуляция!M107</f>
        <v>2500</v>
      </c>
      <c r="E10" s="39"/>
    </row>
    <row r="11" spans="1:5">
      <c r="A11" s="40" t="str">
        <f>Калькуляция!A108</f>
        <v>GIN 04</v>
      </c>
      <c r="B11" s="40" t="str">
        <f>Калькуляция!B108</f>
        <v>Введение ВМС (без стоимости спирали)</v>
      </c>
      <c r="C11" s="41" t="s">
        <v>398</v>
      </c>
      <c r="D11" s="42">
        <f>Калькуляция!M108</f>
        <v>4500</v>
      </c>
      <c r="E11" s="39"/>
    </row>
    <row r="12" spans="1:5">
      <c r="A12" s="40" t="str">
        <f>Калькуляция!A109</f>
        <v>GIN 05</v>
      </c>
      <c r="B12" s="40" t="str">
        <f>Калькуляция!B109</f>
        <v>Введение ВМС (со стоимостью спирали)</v>
      </c>
      <c r="C12" s="41" t="s">
        <v>398</v>
      </c>
      <c r="D12" s="42">
        <f>Калькуляция!M109</f>
        <v>6500</v>
      </c>
      <c r="E12" s="39"/>
    </row>
    <row r="13" spans="1:5">
      <c r="A13" s="40" t="str">
        <f>Калькуляция!A110</f>
        <v>GIN 06</v>
      </c>
      <c r="B13" s="40" t="str">
        <f>Калькуляция!B110</f>
        <v>Удаление ВМС</v>
      </c>
      <c r="C13" s="41" t="s">
        <v>398</v>
      </c>
      <c r="D13" s="42">
        <f>Калькуляция!M110</f>
        <v>5000</v>
      </c>
      <c r="E13" s="39"/>
    </row>
    <row r="14" spans="1:5">
      <c r="A14" s="40" t="str">
        <f>Калькуляция!A111</f>
        <v>GIN 07</v>
      </c>
      <c r="B14" s="40" t="str">
        <f>Калькуляция!B111</f>
        <v>Вакуум-аспирация</v>
      </c>
      <c r="C14" s="41" t="s">
        <v>398</v>
      </c>
      <c r="D14" s="42">
        <f>Калькуляция!M111</f>
        <v>10000</v>
      </c>
      <c r="E14" s="39"/>
    </row>
    <row r="15" spans="1:5">
      <c r="A15" s="40" t="str">
        <f>Калькуляция!A112</f>
        <v>GIN 08</v>
      </c>
      <c r="B15" s="40" t="str">
        <f>Калькуляция!B112</f>
        <v>Прижигание эрозии (диатермокоагуляция)</v>
      </c>
      <c r="C15" s="41" t="s">
        <v>398</v>
      </c>
      <c r="D15" s="42">
        <f>Калькуляция!M112</f>
        <v>10000</v>
      </c>
      <c r="E15" s="39"/>
    </row>
    <row r="16" spans="1:5">
      <c r="A16" s="40" t="str">
        <f>Калькуляция!A113</f>
        <v>GIN 09</v>
      </c>
      <c r="B16" s="40" t="str">
        <f>Калькуляция!B113</f>
        <v>Диатермоконизация</v>
      </c>
      <c r="C16" s="41" t="s">
        <v>398</v>
      </c>
      <c r="D16" s="42">
        <f>Калькуляция!M113</f>
        <v>15000</v>
      </c>
      <c r="E16" s="39"/>
    </row>
    <row r="17" spans="1:5">
      <c r="A17" s="40" t="str">
        <f>Калькуляция!A114</f>
        <v>GIN 10</v>
      </c>
      <c r="B17" s="40" t="str">
        <f>Калькуляция!B114</f>
        <v>Диатермоэксцизия</v>
      </c>
      <c r="C17" s="41" t="s">
        <v>398</v>
      </c>
      <c r="D17" s="42">
        <f>Калькуляция!M114</f>
        <v>12000</v>
      </c>
      <c r="E17" s="39"/>
    </row>
    <row r="18" spans="1:5">
      <c r="A18" s="40" t="str">
        <f>Калькуляция!A115</f>
        <v>GIN 11</v>
      </c>
      <c r="B18" s="40" t="str">
        <f>Калькуляция!B115</f>
        <v>Забор мазка (гинекологический)</v>
      </c>
      <c r="C18" s="41" t="s">
        <v>398</v>
      </c>
      <c r="D18" s="42">
        <f>Калькуляция!M115</f>
        <v>800</v>
      </c>
      <c r="E18" s="39"/>
    </row>
    <row r="19" spans="1:5">
      <c r="A19" s="40" t="str">
        <f>Калькуляция!A116</f>
        <v>GIN 12</v>
      </c>
      <c r="B19" s="40" t="str">
        <f>Калькуляция!B116</f>
        <v>Ванночки гинекологические</v>
      </c>
      <c r="C19" s="41" t="s">
        <v>398</v>
      </c>
      <c r="D19" s="42">
        <f>Калькуляция!M116</f>
        <v>1000</v>
      </c>
      <c r="E19" s="39"/>
    </row>
    <row r="20" spans="1:5" ht="31.5">
      <c r="A20" s="40" t="str">
        <f>Калькуляция!A117</f>
        <v>GIN 13</v>
      </c>
      <c r="B20" s="40" t="str">
        <f>Калькуляция!B117</f>
        <v>Введение тампонов с лекарственными средствами (без лекарств)</v>
      </c>
      <c r="C20" s="41" t="s">
        <v>398</v>
      </c>
      <c r="D20" s="42">
        <f>Калькуляция!M117</f>
        <v>2000</v>
      </c>
      <c r="E20" s="39"/>
    </row>
    <row r="21" spans="1:5">
      <c r="A21" s="40"/>
      <c r="B21" s="37" t="s">
        <v>481</v>
      </c>
      <c r="C21" s="41"/>
      <c r="D21" s="42"/>
      <c r="E21" s="39"/>
    </row>
    <row r="22" spans="1:5">
      <c r="A22" s="40" t="str">
        <f>Калькуляция!A353</f>
        <v>GIN 01</v>
      </c>
      <c r="B22" s="40" t="str">
        <f>Калькуляция!B353</f>
        <v>Медицинский аборт</v>
      </c>
      <c r="C22" s="41" t="s">
        <v>398</v>
      </c>
      <c r="D22" s="42">
        <f>Калькуляция!M353</f>
        <v>19000</v>
      </c>
      <c r="E22" s="39"/>
    </row>
    <row r="23" spans="1:5">
      <c r="A23" s="40" t="str">
        <f>Калькуляция!A354</f>
        <v>GIN 02</v>
      </c>
      <c r="B23" s="40" t="str">
        <f>Калькуляция!B354</f>
        <v>Клиновидная резекция яичника</v>
      </c>
      <c r="C23" s="41" t="s">
        <v>398</v>
      </c>
      <c r="D23" s="42">
        <f>Калькуляция!M354</f>
        <v>110000</v>
      </c>
      <c r="E23" s="39"/>
    </row>
    <row r="24" spans="1:5">
      <c r="A24" s="40" t="str">
        <f>Калькуляция!A355</f>
        <v>GIN 03</v>
      </c>
      <c r="B24" s="40" t="str">
        <f>Калькуляция!B355</f>
        <v>Вскрытие абсцесса большой железы предверия</v>
      </c>
      <c r="C24" s="41" t="s">
        <v>398</v>
      </c>
      <c r="D24" s="42">
        <f>Калькуляция!M355</f>
        <v>13000</v>
      </c>
      <c r="E24" s="39"/>
    </row>
    <row r="25" spans="1:5">
      <c r="A25" s="40" t="str">
        <f>Калькуляция!A356</f>
        <v>GIN 04</v>
      </c>
      <c r="B25" s="40" t="str">
        <f>Калькуляция!B356</f>
        <v>Метросальпинография (непроходимость труб)</v>
      </c>
      <c r="C25" s="41" t="s">
        <v>398</v>
      </c>
      <c r="D25" s="42">
        <f>Калькуляция!M356</f>
        <v>16000</v>
      </c>
      <c r="E25" s="39"/>
    </row>
    <row r="26" spans="1:5">
      <c r="A26" s="40" t="str">
        <f>Калькуляция!A357</f>
        <v>GIN 05</v>
      </c>
      <c r="B26" s="40" t="str">
        <f>Калькуляция!B357</f>
        <v>Диагностическое выскабливание</v>
      </c>
      <c r="C26" s="41" t="s">
        <v>398</v>
      </c>
      <c r="D26" s="42">
        <f>Калькуляция!M357</f>
        <v>16800</v>
      </c>
      <c r="E26" s="39"/>
    </row>
    <row r="27" spans="1:5">
      <c r="A27" s="40" t="str">
        <f>Калькуляция!A358</f>
        <v>GIN 06</v>
      </c>
      <c r="B27" s="40" t="str">
        <f>Калькуляция!B358</f>
        <v>Полипэктомия</v>
      </c>
      <c r="C27" s="41" t="s">
        <v>398</v>
      </c>
      <c r="D27" s="42">
        <f>Калькуляция!M358</f>
        <v>13500</v>
      </c>
      <c r="E27" s="39"/>
    </row>
    <row r="28" spans="1:5">
      <c r="A28" s="40" t="str">
        <f>Калькуляция!A359</f>
        <v>GIN 07</v>
      </c>
      <c r="B28" s="40" t="str">
        <f>Калькуляция!B359</f>
        <v>Раздельное диагностическое выскабливание</v>
      </c>
      <c r="C28" s="41" t="s">
        <v>398</v>
      </c>
      <c r="D28" s="42">
        <f>Калькуляция!M359</f>
        <v>16000</v>
      </c>
      <c r="E28" s="39"/>
    </row>
    <row r="29" spans="1:5">
      <c r="A29" s="40" t="str">
        <f>Калькуляция!A360</f>
        <v>GIN 08</v>
      </c>
      <c r="B29" s="40" t="str">
        <f>Калькуляция!B360</f>
        <v>Удаление ВМС</v>
      </c>
      <c r="C29" s="41" t="s">
        <v>398</v>
      </c>
      <c r="D29" s="42">
        <f>Калькуляция!M360</f>
        <v>9000</v>
      </c>
      <c r="E29" s="39"/>
    </row>
    <row r="30" spans="1:5">
      <c r="A30" s="40" t="str">
        <f>Калькуляция!A361</f>
        <v>GIN 09</v>
      </c>
      <c r="B30" s="40" t="str">
        <f>Калькуляция!B361</f>
        <v>Экстирпация матки</v>
      </c>
      <c r="C30" s="41" t="s">
        <v>398</v>
      </c>
      <c r="D30" s="42">
        <f>Калькуляция!M361</f>
        <v>168400</v>
      </c>
      <c r="E30" s="39"/>
    </row>
    <row r="31" spans="1:5">
      <c r="A31" s="40" t="str">
        <f>Калькуляция!A362</f>
        <v>GIN 10</v>
      </c>
      <c r="B31" s="40" t="str">
        <f>Калькуляция!B362</f>
        <v>Надвлагалищная ампутация матки</v>
      </c>
      <c r="C31" s="41" t="s">
        <v>398</v>
      </c>
      <c r="D31" s="42">
        <f>Калькуляция!M362</f>
        <v>133000</v>
      </c>
      <c r="E31" s="39"/>
    </row>
    <row r="32" spans="1:5">
      <c r="A32" s="40" t="str">
        <f>Калькуляция!A363</f>
        <v>GIN 11</v>
      </c>
      <c r="B32" s="40" t="str">
        <f>Калькуляция!B363</f>
        <v>Консервативная миомэктомия</v>
      </c>
      <c r="C32" s="41" t="s">
        <v>398</v>
      </c>
      <c r="D32" s="42">
        <f>Калькуляция!M363</f>
        <v>100000</v>
      </c>
      <c r="E32" s="39"/>
    </row>
    <row r="33" spans="1:5">
      <c r="A33" s="40" t="str">
        <f>Калькуляция!A364</f>
        <v>GIN 12</v>
      </c>
      <c r="B33" s="40" t="str">
        <f>Калькуляция!B364</f>
        <v>Стерилизация маточных труб Лапаротомически</v>
      </c>
      <c r="C33" s="41" t="s">
        <v>398</v>
      </c>
      <c r="D33" s="42">
        <f>Калькуляция!M364</f>
        <v>105000</v>
      </c>
      <c r="E33" s="39"/>
    </row>
    <row r="34" spans="1:5">
      <c r="A34" s="40" t="str">
        <f>Калькуляция!A365</f>
        <v>GIN 13</v>
      </c>
      <c r="B34" s="40" t="str">
        <f>Калькуляция!B365</f>
        <v>Стерилизация маточных труб Лапароскопически</v>
      </c>
      <c r="C34" s="41" t="s">
        <v>398</v>
      </c>
      <c r="D34" s="42">
        <f>Калькуляция!M365</f>
        <v>105000</v>
      </c>
      <c r="E34" s="39"/>
    </row>
    <row r="35" spans="1:5">
      <c r="A35" s="40" t="str">
        <f>Калькуляция!A366</f>
        <v>GIN 14</v>
      </c>
      <c r="B35" s="40" t="str">
        <f>Калькуляция!B366</f>
        <v>Удаление кисты влагалища</v>
      </c>
      <c r="C35" s="41" t="s">
        <v>398</v>
      </c>
      <c r="D35" s="42">
        <f>Калькуляция!M366</f>
        <v>30500</v>
      </c>
      <c r="E35" s="39"/>
    </row>
    <row r="36" spans="1:5" ht="31.5">
      <c r="A36" s="40" t="str">
        <f>Калькуляция!A367</f>
        <v>GIN 15</v>
      </c>
      <c r="B36" s="40" t="str">
        <f>Калькуляция!B367</f>
        <v>Удаление, резекция, ушивание яичников и придатков Лапаротомически</v>
      </c>
      <c r="C36" s="41" t="s">
        <v>398</v>
      </c>
      <c r="D36" s="42">
        <f>Калькуляция!M367</f>
        <v>110000</v>
      </c>
      <c r="E36" s="39"/>
    </row>
    <row r="37" spans="1:5" ht="31.5">
      <c r="A37" s="40" t="str">
        <f>Калькуляция!A368</f>
        <v>GIN 16</v>
      </c>
      <c r="B37" s="40" t="str">
        <f>Калькуляция!B368</f>
        <v>Удаление, резекция, ушивание яичников и придатков Лапароскопически</v>
      </c>
      <c r="C37" s="41" t="s">
        <v>398</v>
      </c>
      <c r="D37" s="42">
        <f>Калькуляция!M368</f>
        <v>120000</v>
      </c>
      <c r="E37" s="39"/>
    </row>
    <row r="38" spans="1:5">
      <c r="A38" s="40" t="str">
        <f>Калькуляция!A369</f>
        <v>GIN 17</v>
      </c>
      <c r="B38" s="40" t="str">
        <f>Калькуляция!B369</f>
        <v>Передняя  кольпорафия</v>
      </c>
      <c r="C38" s="41" t="s">
        <v>398</v>
      </c>
      <c r="D38" s="42">
        <f>Калькуляция!M369</f>
        <v>88000</v>
      </c>
      <c r="E38" s="39"/>
    </row>
    <row r="39" spans="1:5">
      <c r="A39" s="40" t="str">
        <f>Калькуляция!A370</f>
        <v>GIN 18</v>
      </c>
      <c r="B39" s="40" t="str">
        <f>Калькуляция!B370</f>
        <v>Задняя кольпорафия</v>
      </c>
      <c r="C39" s="41" t="s">
        <v>398</v>
      </c>
      <c r="D39" s="42">
        <f>Калькуляция!M370</f>
        <v>88000</v>
      </c>
      <c r="E39" s="39"/>
    </row>
    <row r="40" spans="1:5">
      <c r="A40" s="40" t="str">
        <f>Калькуляция!A371</f>
        <v>GIN 19</v>
      </c>
      <c r="B40" s="40" t="str">
        <f>Калькуляция!B371</f>
        <v>Переднезадняя кольпорафия</v>
      </c>
      <c r="C40" s="41" t="s">
        <v>398</v>
      </c>
      <c r="D40" s="42">
        <f>Калькуляция!M371</f>
        <v>89000</v>
      </c>
      <c r="E40" s="39"/>
    </row>
    <row r="41" spans="1:5" ht="31.5">
      <c r="A41" s="40" t="str">
        <f>Калькуляция!A372</f>
        <v>GIN 20</v>
      </c>
      <c r="B41" s="40" t="str">
        <f>Калькуляция!B372</f>
        <v>Переднезадняя кольпорафия, леваторо пластика, вентро фиксация</v>
      </c>
      <c r="C41" s="41" t="s">
        <v>398</v>
      </c>
      <c r="D41" s="42">
        <f>Калькуляция!M372</f>
        <v>100000</v>
      </c>
      <c r="E41" s="39"/>
    </row>
    <row r="42" spans="1:5">
      <c r="A42" s="40"/>
      <c r="B42" s="37" t="str">
        <f>Калькуляция!B373</f>
        <v>Анестезия</v>
      </c>
      <c r="C42" s="41"/>
      <c r="D42" s="42"/>
      <c r="E42" s="39"/>
    </row>
    <row r="43" spans="1:5">
      <c r="A43" s="40" t="str">
        <f>Калькуляция!A374</f>
        <v>ANE 01</v>
      </c>
      <c r="B43" s="40" t="str">
        <f>Калькуляция!B374</f>
        <v>Эпидуральная анальгезия</v>
      </c>
      <c r="C43" s="41" t="s">
        <v>398</v>
      </c>
      <c r="D43" s="42">
        <f>Калькуляция!M374</f>
        <v>25200</v>
      </c>
      <c r="E43" s="39"/>
    </row>
    <row r="44" spans="1:5">
      <c r="A44" s="40" t="str">
        <f>Калькуляция!A375</f>
        <v>ANE 02</v>
      </c>
      <c r="B44" s="40" t="str">
        <f>Калькуляция!B375</f>
        <v>Эндотрахеальный наркоз</v>
      </c>
      <c r="C44" s="41" t="s">
        <v>398</v>
      </c>
      <c r="D44" s="42">
        <f>Калькуляция!M375</f>
        <v>36000</v>
      </c>
      <c r="E44" s="39"/>
    </row>
    <row r="45" spans="1:5">
      <c r="A45" s="40" t="str">
        <f>Калькуляция!A376</f>
        <v>ANE 03</v>
      </c>
      <c r="B45" s="40" t="str">
        <f>Калькуляция!B376</f>
        <v>Внутривенный наркоз</v>
      </c>
      <c r="C45" s="41" t="s">
        <v>398</v>
      </c>
      <c r="D45" s="42">
        <f>Калькуляция!M376</f>
        <v>12250</v>
      </c>
      <c r="E45" s="39"/>
    </row>
    <row r="46" spans="1:5">
      <c r="A46" s="53"/>
      <c r="B46" s="53"/>
      <c r="C46" s="54"/>
      <c r="D46" s="55"/>
      <c r="E46" s="56"/>
    </row>
    <row r="47" spans="1:5" ht="17.25" customHeight="1">
      <c r="A47" s="47" t="s">
        <v>410</v>
      </c>
      <c r="C47" s="48"/>
    </row>
    <row r="48" spans="1:5" ht="12.75" customHeight="1">
      <c r="A48" s="49" t="s">
        <v>411</v>
      </c>
      <c r="C48" s="48"/>
    </row>
    <row r="49" spans="1:4" ht="8.25" customHeight="1">
      <c r="A49" s="50"/>
      <c r="C49" s="48"/>
    </row>
    <row r="50" spans="1:4" ht="18.75" customHeight="1">
      <c r="A50" s="33"/>
      <c r="B50" s="47"/>
      <c r="C50" s="34"/>
      <c r="D50" s="47"/>
    </row>
    <row r="51" spans="1:4" ht="13.5" customHeight="1">
      <c r="A51" s="47"/>
      <c r="C51" s="34"/>
      <c r="D51" s="47"/>
    </row>
    <row r="52" spans="1:4" ht="15" customHeight="1">
      <c r="A52" s="47"/>
      <c r="B52" s="52"/>
      <c r="C52" s="34"/>
      <c r="D52" s="47"/>
    </row>
    <row r="53" spans="1:4">
      <c r="A53" s="33"/>
      <c r="B53" s="47"/>
      <c r="C53" s="51"/>
      <c r="D53" s="47"/>
    </row>
    <row r="54" spans="1:4">
      <c r="A54" s="33"/>
      <c r="C54" s="31"/>
    </row>
    <row r="55" spans="1:4">
      <c r="A55" s="33"/>
      <c r="C55" s="31"/>
    </row>
    <row r="56" spans="1:4">
      <c r="A56" s="33"/>
      <c r="C56" s="31"/>
    </row>
    <row r="57" spans="1:4">
      <c r="A57" s="33"/>
      <c r="C57" s="31"/>
    </row>
    <row r="58" spans="1:4">
      <c r="A58" s="33"/>
      <c r="C58" s="31"/>
    </row>
    <row r="59" spans="1:4">
      <c r="A59" s="33"/>
      <c r="C59" s="31"/>
    </row>
    <row r="60" spans="1:4">
      <c r="A60" s="33"/>
      <c r="C60" s="31"/>
    </row>
    <row r="61" spans="1:4">
      <c r="A61" s="33"/>
      <c r="C61" s="31"/>
    </row>
    <row r="62" spans="1:4">
      <c r="A62" s="33"/>
      <c r="C62" s="31"/>
    </row>
    <row r="63" spans="1:4">
      <c r="A63" s="33"/>
      <c r="C63" s="31"/>
    </row>
    <row r="64" spans="1:4">
      <c r="A64" s="33"/>
      <c r="C64" s="31"/>
    </row>
    <row r="65" spans="1:3">
      <c r="A65" s="33"/>
      <c r="C65" s="31"/>
    </row>
    <row r="66" spans="1:3">
      <c r="A66" s="33"/>
      <c r="C66" s="31"/>
    </row>
    <row r="67" spans="1:3">
      <c r="A67" s="33"/>
      <c r="C67" s="31"/>
    </row>
  </sheetData>
  <autoFilter ref="A6:K45" xr:uid="{00000000-0009-0000-0000-000001000000}"/>
  <mergeCells count="3">
    <mergeCell ref="D1:E1"/>
    <mergeCell ref="A3:E3"/>
    <mergeCell ref="A4:E4"/>
  </mergeCells>
  <printOptions horizontalCentered="1"/>
  <pageMargins left="0.19685039370078741" right="0.19685039370078741" top="0.31496062992125984" bottom="0.31496062992125984" header="0" footer="0"/>
  <pageSetup paperSize="9" scale="7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M615"/>
  <sheetViews>
    <sheetView view="pageBreakPreview" topLeftCell="A207" zoomScaleNormal="100" zoomScaleSheetLayoutView="100" workbookViewId="0">
      <selection activeCell="C233" sqref="C233"/>
    </sheetView>
  </sheetViews>
  <sheetFormatPr defaultRowHeight="15.75"/>
  <cols>
    <col min="1" max="1" width="9.28515625" style="31" customWidth="1"/>
    <col min="2" max="2" width="62.140625" style="32" customWidth="1"/>
    <col min="3" max="3" width="15.140625" style="33" customWidth="1"/>
    <col min="4" max="4" width="15.42578125" style="33" customWidth="1"/>
    <col min="5" max="5" width="27.85546875" style="31" customWidth="1"/>
    <col min="6" max="6" width="12.42578125" style="33" bestFit="1" customWidth="1"/>
    <col min="7" max="7" width="14" style="33" bestFit="1" customWidth="1"/>
    <col min="8" max="8" width="10.140625" style="33" bestFit="1" customWidth="1"/>
    <col min="9" max="16384" width="9.140625" style="33"/>
  </cols>
  <sheetData>
    <row r="1" spans="1:5" s="32" customFormat="1">
      <c r="A1" s="56"/>
      <c r="D1" s="246" t="s">
        <v>594</v>
      </c>
      <c r="E1" s="246"/>
    </row>
    <row r="2" spans="1:5" s="32" customFormat="1" ht="29.25" customHeight="1">
      <c r="A2" s="56"/>
      <c r="D2" s="246" t="s">
        <v>595</v>
      </c>
      <c r="E2" s="246"/>
    </row>
    <row r="3" spans="1:5" s="32" customFormat="1" ht="15.75" customHeight="1">
      <c r="A3" s="56"/>
      <c r="D3" s="246" t="s">
        <v>596</v>
      </c>
      <c r="E3" s="246"/>
    </row>
    <row r="4" spans="1:5" s="32" customFormat="1" ht="15.75" customHeight="1">
      <c r="A4" s="56"/>
      <c r="D4" s="246" t="s">
        <v>766</v>
      </c>
      <c r="E4" s="246"/>
    </row>
    <row r="5" spans="1:5" s="32" customFormat="1">
      <c r="A5" s="56"/>
      <c r="D5" s="246"/>
      <c r="E5" s="246"/>
    </row>
    <row r="6" spans="1:5">
      <c r="D6" s="246" t="s">
        <v>597</v>
      </c>
      <c r="E6" s="246"/>
    </row>
    <row r="8" spans="1:5" ht="11.25" customHeight="1">
      <c r="A8" s="34"/>
      <c r="B8" s="35"/>
    </row>
    <row r="9" spans="1:5" ht="15.75" customHeight="1">
      <c r="A9" s="244" t="s">
        <v>383</v>
      </c>
      <c r="B9" s="244"/>
      <c r="C9" s="244"/>
      <c r="D9" s="244"/>
      <c r="E9" s="244"/>
    </row>
    <row r="10" spans="1:5" ht="19.5" customHeight="1">
      <c r="A10" s="245" t="s">
        <v>384</v>
      </c>
      <c r="B10" s="245"/>
      <c r="C10" s="245"/>
      <c r="D10" s="245"/>
      <c r="E10" s="245"/>
    </row>
    <row r="11" spans="1:5" ht="13.5" customHeight="1">
      <c r="A11" s="36"/>
      <c r="B11" s="36"/>
      <c r="C11" s="36"/>
      <c r="D11" s="36"/>
      <c r="E11" s="56"/>
    </row>
    <row r="12" spans="1:5" ht="33" customHeight="1">
      <c r="A12" s="37" t="s">
        <v>385</v>
      </c>
      <c r="B12" s="37" t="s">
        <v>386</v>
      </c>
      <c r="C12" s="38" t="s">
        <v>387</v>
      </c>
      <c r="D12" s="38" t="s">
        <v>388</v>
      </c>
      <c r="E12" s="37" t="s">
        <v>389</v>
      </c>
    </row>
    <row r="13" spans="1:5">
      <c r="A13" s="37"/>
      <c r="B13" s="37" t="s">
        <v>390</v>
      </c>
      <c r="C13" s="38"/>
      <c r="D13" s="38"/>
      <c r="E13" s="39"/>
    </row>
    <row r="14" spans="1:5">
      <c r="A14" s="39" t="s">
        <v>391</v>
      </c>
      <c r="B14" s="161" t="s">
        <v>767</v>
      </c>
      <c r="C14" s="159" t="s">
        <v>392</v>
      </c>
      <c r="D14" s="179">
        <v>12000</v>
      </c>
      <c r="E14" s="39"/>
    </row>
    <row r="15" spans="1:5" ht="31.5">
      <c r="A15" s="39" t="s">
        <v>393</v>
      </c>
      <c r="B15" s="161" t="s">
        <v>394</v>
      </c>
      <c r="C15" s="159" t="s">
        <v>392</v>
      </c>
      <c r="D15" s="179">
        <v>7000</v>
      </c>
      <c r="E15" s="39"/>
    </row>
    <row r="16" spans="1:5" ht="31.5">
      <c r="A16" s="39" t="s">
        <v>546</v>
      </c>
      <c r="B16" s="161" t="s">
        <v>768</v>
      </c>
      <c r="C16" s="159" t="s">
        <v>392</v>
      </c>
      <c r="D16" s="179">
        <v>8000</v>
      </c>
      <c r="E16" s="39"/>
    </row>
    <row r="17" spans="1:7">
      <c r="A17" s="157"/>
      <c r="B17" s="158" t="s">
        <v>774</v>
      </c>
      <c r="C17" s="159"/>
      <c r="D17" s="179"/>
      <c r="E17" s="157"/>
    </row>
    <row r="18" spans="1:7" ht="31.5">
      <c r="A18" s="157" t="s">
        <v>775</v>
      </c>
      <c r="B18" s="161" t="s">
        <v>769</v>
      </c>
      <c r="C18" s="159" t="s">
        <v>392</v>
      </c>
      <c r="D18" s="179">
        <v>20000</v>
      </c>
      <c r="E18" s="157"/>
    </row>
    <row r="19" spans="1:7">
      <c r="A19" s="157" t="s">
        <v>776</v>
      </c>
      <c r="B19" s="161" t="s">
        <v>770</v>
      </c>
      <c r="C19" s="159" t="s">
        <v>398</v>
      </c>
      <c r="D19" s="179">
        <v>6300</v>
      </c>
      <c r="E19" s="157"/>
    </row>
    <row r="20" spans="1:7">
      <c r="A20" s="157" t="s">
        <v>777</v>
      </c>
      <c r="B20" s="161" t="s">
        <v>771</v>
      </c>
      <c r="C20" s="159" t="s">
        <v>392</v>
      </c>
      <c r="D20" s="179">
        <v>40000</v>
      </c>
      <c r="E20" s="157"/>
    </row>
    <row r="21" spans="1:7" ht="31.5">
      <c r="A21" s="157" t="s">
        <v>778</v>
      </c>
      <c r="B21" s="161" t="s">
        <v>772</v>
      </c>
      <c r="C21" s="159" t="s">
        <v>773</v>
      </c>
      <c r="D21" s="179">
        <v>66200</v>
      </c>
      <c r="E21" s="157"/>
    </row>
    <row r="22" spans="1:7">
      <c r="A22" s="158"/>
      <c r="B22" s="158" t="s">
        <v>395</v>
      </c>
      <c r="C22" s="162"/>
      <c r="D22" s="185"/>
      <c r="E22" s="157"/>
    </row>
    <row r="23" spans="1:7" ht="18" customHeight="1">
      <c r="A23" s="157" t="s">
        <v>396</v>
      </c>
      <c r="B23" s="161" t="s">
        <v>397</v>
      </c>
      <c r="C23" s="159" t="s">
        <v>398</v>
      </c>
      <c r="D23" s="179">
        <v>70000</v>
      </c>
      <c r="E23" s="157"/>
    </row>
    <row r="24" spans="1:7" ht="33" customHeight="1">
      <c r="A24" s="157" t="s">
        <v>399</v>
      </c>
      <c r="B24" s="161" t="s">
        <v>400</v>
      </c>
      <c r="C24" s="159" t="s">
        <v>398</v>
      </c>
      <c r="D24" s="179">
        <v>100000</v>
      </c>
      <c r="E24" s="157"/>
    </row>
    <row r="25" spans="1:7">
      <c r="A25" s="161"/>
      <c r="B25" s="158" t="s">
        <v>401</v>
      </c>
      <c r="C25" s="162"/>
      <c r="D25" s="177"/>
      <c r="E25" s="157"/>
    </row>
    <row r="26" spans="1:7" ht="45.75" customHeight="1">
      <c r="A26" s="161" t="s">
        <v>402</v>
      </c>
      <c r="B26" s="161" t="s">
        <v>403</v>
      </c>
      <c r="C26" s="159" t="s">
        <v>398</v>
      </c>
      <c r="D26" s="179">
        <v>30000</v>
      </c>
      <c r="E26" s="157"/>
    </row>
    <row r="27" spans="1:7" ht="33" customHeight="1">
      <c r="A27" s="161" t="s">
        <v>404</v>
      </c>
      <c r="B27" s="161" t="s">
        <v>405</v>
      </c>
      <c r="C27" s="159" t="s">
        <v>398</v>
      </c>
      <c r="D27" s="179">
        <v>20000</v>
      </c>
      <c r="E27" s="157"/>
    </row>
    <row r="28" spans="1:7">
      <c r="A28" s="158"/>
      <c r="B28" s="158" t="str">
        <f>[84]Калькуляция!B19</f>
        <v>Консультативный прием</v>
      </c>
      <c r="C28" s="162"/>
      <c r="D28" s="178"/>
      <c r="E28" s="157"/>
      <c r="G28" s="31" t="s">
        <v>989</v>
      </c>
    </row>
    <row r="29" spans="1:7">
      <c r="A29" s="161" t="s">
        <v>729</v>
      </c>
      <c r="B29" s="161" t="s">
        <v>730</v>
      </c>
      <c r="C29" s="159" t="s">
        <v>398</v>
      </c>
      <c r="D29" s="179">
        <f>3683.78+1</f>
        <v>3684.78</v>
      </c>
      <c r="E29" s="157"/>
      <c r="F29" s="59">
        <v>3683.78</v>
      </c>
      <c r="G29" s="170">
        <f t="shared" ref="G29:G56" si="0">F29*2</f>
        <v>7367.56</v>
      </c>
    </row>
    <row r="30" spans="1:7">
      <c r="A30" s="161" t="s">
        <v>729</v>
      </c>
      <c r="B30" s="161" t="s">
        <v>731</v>
      </c>
      <c r="C30" s="159" t="s">
        <v>398</v>
      </c>
      <c r="D30" s="179">
        <f>3683.78+1</f>
        <v>3684.78</v>
      </c>
      <c r="E30" s="157"/>
      <c r="F30" s="59">
        <v>3683.78</v>
      </c>
      <c r="G30" s="170">
        <f t="shared" si="0"/>
        <v>7367.56</v>
      </c>
    </row>
    <row r="31" spans="1:7">
      <c r="A31" s="161" t="s">
        <v>729</v>
      </c>
      <c r="B31" s="161" t="s">
        <v>732</v>
      </c>
      <c r="C31" s="159" t="s">
        <v>398</v>
      </c>
      <c r="D31" s="179">
        <f>4074.32+1</f>
        <v>4075.32</v>
      </c>
      <c r="E31" s="157"/>
      <c r="F31" s="59">
        <v>4074.32</v>
      </c>
      <c r="G31" s="170">
        <f t="shared" si="0"/>
        <v>8148.64</v>
      </c>
    </row>
    <row r="32" spans="1:7">
      <c r="A32" s="161" t="s">
        <v>729</v>
      </c>
      <c r="B32" s="161" t="s">
        <v>733</v>
      </c>
      <c r="C32" s="159" t="s">
        <v>398</v>
      </c>
      <c r="D32" s="179">
        <f>3905.92+4</f>
        <v>3909.92</v>
      </c>
      <c r="E32" s="157"/>
      <c r="F32" s="59">
        <v>3905.92</v>
      </c>
      <c r="G32" s="170">
        <f t="shared" si="0"/>
        <v>7811.84</v>
      </c>
    </row>
    <row r="33" spans="1:7">
      <c r="A33" s="161" t="s">
        <v>729</v>
      </c>
      <c r="B33" s="161" t="s">
        <v>734</v>
      </c>
      <c r="C33" s="159" t="s">
        <v>398</v>
      </c>
      <c r="D33" s="179">
        <f>3905.92+4</f>
        <v>3909.92</v>
      </c>
      <c r="E33" s="157"/>
      <c r="F33" s="59">
        <v>3905.92</v>
      </c>
      <c r="G33" s="170">
        <f t="shared" si="0"/>
        <v>7811.84</v>
      </c>
    </row>
    <row r="34" spans="1:7">
      <c r="A34" s="161" t="s">
        <v>729</v>
      </c>
      <c r="B34" s="161" t="s">
        <v>735</v>
      </c>
      <c r="C34" s="159" t="s">
        <v>398</v>
      </c>
      <c r="D34" s="179">
        <f>3905.92+4</f>
        <v>3909.92</v>
      </c>
      <c r="E34" s="157"/>
      <c r="F34" s="59">
        <v>3905.92</v>
      </c>
      <c r="G34" s="170">
        <f t="shared" si="0"/>
        <v>7811.84</v>
      </c>
    </row>
    <row r="35" spans="1:7">
      <c r="A35" s="161" t="s">
        <v>729</v>
      </c>
      <c r="B35" s="161" t="s">
        <v>736</v>
      </c>
      <c r="C35" s="159" t="s">
        <v>398</v>
      </c>
      <c r="D35" s="179">
        <f>3905.92+4</f>
        <v>3909.92</v>
      </c>
      <c r="E35" s="157"/>
      <c r="F35" s="59">
        <v>3905.92</v>
      </c>
      <c r="G35" s="170">
        <f t="shared" si="0"/>
        <v>7811.84</v>
      </c>
    </row>
    <row r="36" spans="1:7">
      <c r="A36" s="161" t="s">
        <v>729</v>
      </c>
      <c r="B36" s="161" t="s">
        <v>737</v>
      </c>
      <c r="C36" s="159" t="s">
        <v>398</v>
      </c>
      <c r="D36" s="179">
        <f>3947.62+2</f>
        <v>3949.62</v>
      </c>
      <c r="E36" s="157"/>
      <c r="F36" s="59">
        <v>3947.62</v>
      </c>
      <c r="G36" s="170">
        <f t="shared" si="0"/>
        <v>7895.24</v>
      </c>
    </row>
    <row r="37" spans="1:7">
      <c r="A37" s="161" t="s">
        <v>729</v>
      </c>
      <c r="B37" s="161" t="s">
        <v>738</v>
      </c>
      <c r="C37" s="159" t="s">
        <v>398</v>
      </c>
      <c r="D37" s="179">
        <f>3905.92+4</f>
        <v>3909.92</v>
      </c>
      <c r="E37" s="157"/>
      <c r="F37" s="59">
        <v>3905.92</v>
      </c>
      <c r="G37" s="170">
        <f t="shared" si="0"/>
        <v>7811.84</v>
      </c>
    </row>
    <row r="38" spans="1:7">
      <c r="A38" s="161" t="s">
        <v>729</v>
      </c>
      <c r="B38" s="161" t="s">
        <v>739</v>
      </c>
      <c r="C38" s="159" t="s">
        <v>398</v>
      </c>
      <c r="D38" s="179">
        <f>3905.92+4</f>
        <v>3909.92</v>
      </c>
      <c r="E38" s="157"/>
      <c r="F38" s="59">
        <v>3905.92</v>
      </c>
      <c r="G38" s="170">
        <f t="shared" si="0"/>
        <v>7811.84</v>
      </c>
    </row>
    <row r="39" spans="1:7">
      <c r="A39" s="161" t="s">
        <v>729</v>
      </c>
      <c r="B39" s="161" t="s">
        <v>740</v>
      </c>
      <c r="C39" s="159" t="s">
        <v>398</v>
      </c>
      <c r="D39" s="179">
        <f>3921.88-2</f>
        <v>3919.88</v>
      </c>
      <c r="E39" s="157"/>
      <c r="F39" s="59">
        <v>3921.88</v>
      </c>
      <c r="G39" s="170">
        <f t="shared" si="0"/>
        <v>7843.76</v>
      </c>
    </row>
    <row r="40" spans="1:7">
      <c r="A40" s="161" t="s">
        <v>729</v>
      </c>
      <c r="B40" s="161" t="s">
        <v>741</v>
      </c>
      <c r="C40" s="159" t="s">
        <v>398</v>
      </c>
      <c r="D40" s="179">
        <v>4350.4399999999996</v>
      </c>
      <c r="E40" s="157"/>
      <c r="F40" s="59">
        <v>4350.4399999999996</v>
      </c>
      <c r="G40" s="170">
        <f t="shared" si="0"/>
        <v>8700.8799999999992</v>
      </c>
    </row>
    <row r="41" spans="1:7">
      <c r="A41" s="161" t="s">
        <v>729</v>
      </c>
      <c r="B41" s="161" t="s">
        <v>742</v>
      </c>
      <c r="C41" s="159" t="s">
        <v>398</v>
      </c>
      <c r="D41" s="179">
        <f>5101.19-1</f>
        <v>5100.1899999999996</v>
      </c>
      <c r="E41" s="157"/>
      <c r="F41" s="59">
        <v>5101.1899999999996</v>
      </c>
      <c r="G41" s="170">
        <f t="shared" si="0"/>
        <v>10202.379999999999</v>
      </c>
    </row>
    <row r="42" spans="1:7">
      <c r="A42" s="161" t="s">
        <v>743</v>
      </c>
      <c r="B42" s="161" t="s">
        <v>744</v>
      </c>
      <c r="C42" s="159" t="s">
        <v>398</v>
      </c>
      <c r="D42" s="179">
        <v>4134.88</v>
      </c>
      <c r="E42" s="157"/>
      <c r="F42" s="59">
        <v>4134.88</v>
      </c>
      <c r="G42" s="170">
        <f t="shared" si="0"/>
        <v>8269.76</v>
      </c>
    </row>
    <row r="43" spans="1:7">
      <c r="A43" s="161" t="s">
        <v>743</v>
      </c>
      <c r="B43" s="161" t="s">
        <v>745</v>
      </c>
      <c r="C43" s="159" t="s">
        <v>398</v>
      </c>
      <c r="D43" s="179">
        <v>4350.4399999999996</v>
      </c>
      <c r="E43" s="157"/>
      <c r="F43" s="59">
        <v>4350.4399999999996</v>
      </c>
      <c r="G43" s="170">
        <f t="shared" si="0"/>
        <v>8700.8799999999992</v>
      </c>
    </row>
    <row r="44" spans="1:7">
      <c r="A44" s="40" t="s">
        <v>743</v>
      </c>
      <c r="B44" s="40" t="s">
        <v>746</v>
      </c>
      <c r="C44" s="41" t="s">
        <v>398</v>
      </c>
      <c r="D44" s="179">
        <f>3905.92+4</f>
        <v>3909.92</v>
      </c>
      <c r="E44" s="39"/>
      <c r="F44" s="59">
        <v>3905.92</v>
      </c>
      <c r="G44" s="170">
        <f t="shared" si="0"/>
        <v>7811.84</v>
      </c>
    </row>
    <row r="45" spans="1:7">
      <c r="A45" s="40" t="s">
        <v>743</v>
      </c>
      <c r="B45" s="40" t="s">
        <v>747</v>
      </c>
      <c r="C45" s="41" t="s">
        <v>398</v>
      </c>
      <c r="D45" s="179">
        <f>3905.92+4</f>
        <v>3909.92</v>
      </c>
      <c r="E45" s="39"/>
      <c r="F45" s="59">
        <v>3905.92</v>
      </c>
      <c r="G45" s="170">
        <f t="shared" si="0"/>
        <v>7811.84</v>
      </c>
    </row>
    <row r="46" spans="1:7">
      <c r="A46" s="40" t="s">
        <v>743</v>
      </c>
      <c r="B46" s="40" t="s">
        <v>748</v>
      </c>
      <c r="C46" s="41" t="s">
        <v>398</v>
      </c>
      <c r="D46" s="179">
        <f>3837.45+3</f>
        <v>3840.45</v>
      </c>
      <c r="E46" s="39"/>
      <c r="F46" s="59">
        <v>3837.45</v>
      </c>
      <c r="G46" s="170">
        <f t="shared" si="0"/>
        <v>7674.9</v>
      </c>
    </row>
    <row r="47" spans="1:7" ht="31.5">
      <c r="A47" s="40" t="s">
        <v>743</v>
      </c>
      <c r="B47" s="40" t="s">
        <v>970</v>
      </c>
      <c r="C47" s="41" t="s">
        <v>398</v>
      </c>
      <c r="D47" s="179">
        <f>3837.45+3</f>
        <v>3840.45</v>
      </c>
      <c r="E47" s="39"/>
      <c r="F47" s="59">
        <v>3837.45</v>
      </c>
      <c r="G47" s="170">
        <f t="shared" si="0"/>
        <v>7674.9</v>
      </c>
    </row>
    <row r="48" spans="1:7">
      <c r="A48" s="40" t="s">
        <v>743</v>
      </c>
      <c r="B48" s="40" t="s">
        <v>749</v>
      </c>
      <c r="C48" s="41" t="s">
        <v>398</v>
      </c>
      <c r="D48" s="179">
        <f>3905.92+4</f>
        <v>3909.92</v>
      </c>
      <c r="E48" s="39"/>
      <c r="F48" s="59">
        <v>3905.92</v>
      </c>
      <c r="G48" s="170">
        <f t="shared" si="0"/>
        <v>7811.84</v>
      </c>
    </row>
    <row r="49" spans="1:7">
      <c r="A49" s="40" t="s">
        <v>743</v>
      </c>
      <c r="B49" s="40" t="s">
        <v>750</v>
      </c>
      <c r="C49" s="41" t="s">
        <v>398</v>
      </c>
      <c r="D49" s="179">
        <f>4182.04-2</f>
        <v>4180.04</v>
      </c>
      <c r="E49" s="39"/>
      <c r="F49" s="59">
        <v>4182.04</v>
      </c>
      <c r="G49" s="170">
        <f t="shared" si="0"/>
        <v>8364.08</v>
      </c>
    </row>
    <row r="50" spans="1:7">
      <c r="A50" s="40" t="s">
        <v>743</v>
      </c>
      <c r="B50" s="40" t="s">
        <v>751</v>
      </c>
      <c r="C50" s="41" t="s">
        <v>398</v>
      </c>
      <c r="D50" s="179">
        <f>3905.92+4</f>
        <v>3909.92</v>
      </c>
      <c r="E50" s="39"/>
      <c r="F50" s="59">
        <v>3905.92</v>
      </c>
      <c r="G50" s="170">
        <f t="shared" si="0"/>
        <v>7811.84</v>
      </c>
    </row>
    <row r="51" spans="1:7">
      <c r="A51" s="40" t="s">
        <v>743</v>
      </c>
      <c r="B51" s="40" t="s">
        <v>752</v>
      </c>
      <c r="C51" s="41" t="s">
        <v>398</v>
      </c>
      <c r="D51" s="179">
        <f>3905.92+4</f>
        <v>3909.92</v>
      </c>
      <c r="E51" s="39"/>
      <c r="F51" s="59">
        <v>3905.92</v>
      </c>
      <c r="G51" s="170">
        <f t="shared" si="0"/>
        <v>7811.84</v>
      </c>
    </row>
    <row r="52" spans="1:7">
      <c r="A52" s="40" t="s">
        <v>743</v>
      </c>
      <c r="B52" s="40" t="s">
        <v>753</v>
      </c>
      <c r="C52" s="41" t="s">
        <v>398</v>
      </c>
      <c r="D52" s="179">
        <f>3950.97-1</f>
        <v>3949.97</v>
      </c>
      <c r="E52" s="39"/>
      <c r="F52" s="59">
        <v>3950.97</v>
      </c>
      <c r="G52" s="170">
        <f t="shared" si="0"/>
        <v>7901.94</v>
      </c>
    </row>
    <row r="53" spans="1:7" ht="31.5">
      <c r="A53" s="40" t="s">
        <v>406</v>
      </c>
      <c r="B53" s="43" t="s">
        <v>407</v>
      </c>
      <c r="C53" s="41" t="s">
        <v>398</v>
      </c>
      <c r="D53" s="179">
        <v>2500</v>
      </c>
      <c r="E53" s="39"/>
      <c r="G53" s="33">
        <f t="shared" si="0"/>
        <v>0</v>
      </c>
    </row>
    <row r="54" spans="1:7" ht="21" customHeight="1">
      <c r="A54" s="40" t="str">
        <f>Калькуляция!A20</f>
        <v>KON 04</v>
      </c>
      <c r="B54" s="40" t="str">
        <f>Калькуляция!B20</f>
        <v>Консультация нейрохирурга</v>
      </c>
      <c r="C54" s="41" t="s">
        <v>398</v>
      </c>
      <c r="D54" s="179">
        <f>4182.04-2</f>
        <v>4180.04</v>
      </c>
      <c r="E54" s="39" t="s">
        <v>754</v>
      </c>
      <c r="F54" s="170">
        <v>4182.04</v>
      </c>
      <c r="G54" s="170">
        <f t="shared" si="0"/>
        <v>8364.08</v>
      </c>
    </row>
    <row r="55" spans="1:7" ht="33.75" customHeight="1">
      <c r="A55" s="40" t="s">
        <v>29</v>
      </c>
      <c r="B55" s="40" t="s">
        <v>969</v>
      </c>
      <c r="C55" s="41" t="s">
        <v>398</v>
      </c>
      <c r="D55" s="179">
        <v>15000</v>
      </c>
      <c r="E55" s="39" t="s">
        <v>754</v>
      </c>
      <c r="F55" s="170">
        <v>4182.04</v>
      </c>
      <c r="G55" s="170">
        <f t="shared" si="0"/>
        <v>8364.08</v>
      </c>
    </row>
    <row r="56" spans="1:7" ht="15" customHeight="1">
      <c r="A56" s="40" t="s">
        <v>599</v>
      </c>
      <c r="B56" s="40" t="s">
        <v>994</v>
      </c>
      <c r="C56" s="41" t="s">
        <v>398</v>
      </c>
      <c r="D56" s="179">
        <v>10000</v>
      </c>
      <c r="E56" s="39" t="s">
        <v>754</v>
      </c>
      <c r="F56" s="170">
        <v>3683.78</v>
      </c>
      <c r="G56" s="170">
        <f t="shared" si="0"/>
        <v>7367.56</v>
      </c>
    </row>
    <row r="57" spans="1:7" ht="15.75" customHeight="1">
      <c r="A57" s="44"/>
      <c r="B57" s="45" t="str">
        <f>[84]хронометраж!A11</f>
        <v>Консультативный прием на дому</v>
      </c>
      <c r="C57" s="46"/>
      <c r="D57" s="46"/>
      <c r="E57" s="57"/>
    </row>
    <row r="58" spans="1:7">
      <c r="A58" s="161" t="s">
        <v>729</v>
      </c>
      <c r="B58" s="161" t="s">
        <v>730</v>
      </c>
      <c r="C58" s="159" t="s">
        <v>398</v>
      </c>
      <c r="D58" s="179">
        <f>D29*2</f>
        <v>7369.56</v>
      </c>
      <c r="E58" s="157"/>
      <c r="F58" s="59">
        <v>3683.78</v>
      </c>
      <c r="G58" s="170">
        <f t="shared" ref="G58:G81" si="1">F58*2</f>
        <v>7367.56</v>
      </c>
    </row>
    <row r="59" spans="1:7">
      <c r="A59" s="161" t="s">
        <v>729</v>
      </c>
      <c r="B59" s="161" t="s">
        <v>731</v>
      </c>
      <c r="C59" s="159" t="s">
        <v>398</v>
      </c>
      <c r="D59" s="179">
        <f t="shared" ref="D59:D81" si="2">D30*2</f>
        <v>7369.56</v>
      </c>
      <c r="E59" s="157"/>
      <c r="F59" s="59">
        <v>3683.78</v>
      </c>
      <c r="G59" s="170">
        <f t="shared" si="1"/>
        <v>7367.56</v>
      </c>
    </row>
    <row r="60" spans="1:7">
      <c r="A60" s="161" t="s">
        <v>729</v>
      </c>
      <c r="B60" s="161" t="s">
        <v>732</v>
      </c>
      <c r="C60" s="159" t="s">
        <v>398</v>
      </c>
      <c r="D60" s="179">
        <f>D31*2-1</f>
        <v>8149.64</v>
      </c>
      <c r="E60" s="157"/>
      <c r="F60" s="59">
        <v>4074.32</v>
      </c>
      <c r="G60" s="170">
        <f t="shared" si="1"/>
        <v>8148.64</v>
      </c>
    </row>
    <row r="61" spans="1:7">
      <c r="A61" s="161" t="s">
        <v>729</v>
      </c>
      <c r="B61" s="161" t="s">
        <v>733</v>
      </c>
      <c r="C61" s="159" t="s">
        <v>398</v>
      </c>
      <c r="D61" s="179">
        <f t="shared" si="2"/>
        <v>7819.84</v>
      </c>
      <c r="E61" s="157"/>
      <c r="F61" s="59">
        <v>3905.92</v>
      </c>
      <c r="G61" s="170">
        <f t="shared" si="1"/>
        <v>7811.84</v>
      </c>
    </row>
    <row r="62" spans="1:7">
      <c r="A62" s="161" t="s">
        <v>729</v>
      </c>
      <c r="B62" s="161" t="s">
        <v>734</v>
      </c>
      <c r="C62" s="159" t="s">
        <v>398</v>
      </c>
      <c r="D62" s="179">
        <f t="shared" si="2"/>
        <v>7819.84</v>
      </c>
      <c r="E62" s="157"/>
      <c r="F62" s="59">
        <v>3905.92</v>
      </c>
      <c r="G62" s="170">
        <f t="shared" si="1"/>
        <v>7811.84</v>
      </c>
    </row>
    <row r="63" spans="1:7">
      <c r="A63" s="161" t="s">
        <v>729</v>
      </c>
      <c r="B63" s="161" t="s">
        <v>735</v>
      </c>
      <c r="C63" s="159" t="s">
        <v>398</v>
      </c>
      <c r="D63" s="179">
        <f t="shared" si="2"/>
        <v>7819.84</v>
      </c>
      <c r="E63" s="157"/>
      <c r="F63" s="59">
        <v>3905.92</v>
      </c>
      <c r="G63" s="170">
        <f t="shared" si="1"/>
        <v>7811.84</v>
      </c>
    </row>
    <row r="64" spans="1:7">
      <c r="A64" s="161" t="s">
        <v>729</v>
      </c>
      <c r="B64" s="161" t="s">
        <v>736</v>
      </c>
      <c r="C64" s="159" t="s">
        <v>398</v>
      </c>
      <c r="D64" s="179">
        <f t="shared" si="2"/>
        <v>7819.84</v>
      </c>
      <c r="E64" s="157"/>
      <c r="F64" s="59">
        <v>3905.92</v>
      </c>
      <c r="G64" s="170">
        <f t="shared" si="1"/>
        <v>7811.84</v>
      </c>
    </row>
    <row r="65" spans="1:7">
      <c r="A65" s="161" t="s">
        <v>729</v>
      </c>
      <c r="B65" s="161" t="s">
        <v>737</v>
      </c>
      <c r="C65" s="159" t="s">
        <v>398</v>
      </c>
      <c r="D65" s="179">
        <f>D36*2+1</f>
        <v>7900.24</v>
      </c>
      <c r="E65" s="157"/>
      <c r="F65" s="59">
        <v>3947.62</v>
      </c>
      <c r="G65" s="170">
        <f t="shared" si="1"/>
        <v>7895.24</v>
      </c>
    </row>
    <row r="66" spans="1:7">
      <c r="A66" s="161" t="s">
        <v>729</v>
      </c>
      <c r="B66" s="161" t="s">
        <v>738</v>
      </c>
      <c r="C66" s="159" t="s">
        <v>398</v>
      </c>
      <c r="D66" s="179">
        <f t="shared" si="2"/>
        <v>7819.84</v>
      </c>
      <c r="E66" s="157"/>
      <c r="F66" s="59">
        <v>3905.92</v>
      </c>
      <c r="G66" s="170">
        <f t="shared" si="1"/>
        <v>7811.84</v>
      </c>
    </row>
    <row r="67" spans="1:7">
      <c r="A67" s="161" t="s">
        <v>729</v>
      </c>
      <c r="B67" s="161" t="s">
        <v>739</v>
      </c>
      <c r="C67" s="159" t="s">
        <v>398</v>
      </c>
      <c r="D67" s="179">
        <f t="shared" si="2"/>
        <v>7819.84</v>
      </c>
      <c r="E67" s="157"/>
      <c r="F67" s="59">
        <v>3905.92</v>
      </c>
      <c r="G67" s="170">
        <f t="shared" si="1"/>
        <v>7811.84</v>
      </c>
    </row>
    <row r="68" spans="1:7">
      <c r="A68" s="161" t="s">
        <v>729</v>
      </c>
      <c r="B68" s="161" t="s">
        <v>740</v>
      </c>
      <c r="C68" s="159" t="s">
        <v>398</v>
      </c>
      <c r="D68" s="179">
        <f t="shared" si="2"/>
        <v>7839.76</v>
      </c>
      <c r="E68" s="157"/>
      <c r="F68" s="59">
        <v>3921.88</v>
      </c>
      <c r="G68" s="170">
        <f t="shared" si="1"/>
        <v>7843.76</v>
      </c>
    </row>
    <row r="69" spans="1:7">
      <c r="A69" s="161" t="s">
        <v>729</v>
      </c>
      <c r="B69" s="161" t="s">
        <v>741</v>
      </c>
      <c r="C69" s="159" t="s">
        <v>398</v>
      </c>
      <c r="D69" s="179">
        <f>D40*2-1</f>
        <v>8699.8799999999992</v>
      </c>
      <c r="E69" s="157"/>
      <c r="F69" s="59">
        <v>4350.4399999999996</v>
      </c>
      <c r="G69" s="170">
        <f t="shared" si="1"/>
        <v>8700.8799999999992</v>
      </c>
    </row>
    <row r="70" spans="1:7">
      <c r="A70" s="161" t="s">
        <v>729</v>
      </c>
      <c r="B70" s="161" t="s">
        <v>742</v>
      </c>
      <c r="C70" s="159" t="s">
        <v>398</v>
      </c>
      <c r="D70" s="179">
        <f t="shared" si="2"/>
        <v>10200.379999999999</v>
      </c>
      <c r="E70" s="157"/>
      <c r="F70" s="59">
        <v>5101.1899999999996</v>
      </c>
      <c r="G70" s="170">
        <f t="shared" si="1"/>
        <v>10202.379999999999</v>
      </c>
    </row>
    <row r="71" spans="1:7">
      <c r="A71" s="161" t="s">
        <v>743</v>
      </c>
      <c r="B71" s="161" t="s">
        <v>744</v>
      </c>
      <c r="C71" s="159" t="s">
        <v>398</v>
      </c>
      <c r="D71" s="179">
        <f t="shared" si="2"/>
        <v>8269.76</v>
      </c>
      <c r="E71" s="157"/>
      <c r="F71" s="59">
        <v>4134.88</v>
      </c>
      <c r="G71" s="170">
        <f t="shared" si="1"/>
        <v>8269.76</v>
      </c>
    </row>
    <row r="72" spans="1:7">
      <c r="A72" s="161" t="s">
        <v>743</v>
      </c>
      <c r="B72" s="161" t="s">
        <v>745</v>
      </c>
      <c r="C72" s="159" t="s">
        <v>398</v>
      </c>
      <c r="D72" s="179">
        <f>D43*2-1</f>
        <v>8699.8799999999992</v>
      </c>
      <c r="E72" s="157"/>
      <c r="F72" s="59">
        <v>4350.4399999999996</v>
      </c>
      <c r="G72" s="170">
        <f t="shared" si="1"/>
        <v>8700.8799999999992</v>
      </c>
    </row>
    <row r="73" spans="1:7">
      <c r="A73" s="40" t="s">
        <v>743</v>
      </c>
      <c r="B73" s="40" t="s">
        <v>746</v>
      </c>
      <c r="C73" s="41" t="s">
        <v>398</v>
      </c>
      <c r="D73" s="179">
        <f t="shared" si="2"/>
        <v>7819.84</v>
      </c>
      <c r="E73" s="39"/>
      <c r="F73" s="59">
        <v>3905.92</v>
      </c>
      <c r="G73" s="170">
        <f t="shared" si="1"/>
        <v>7811.84</v>
      </c>
    </row>
    <row r="74" spans="1:7">
      <c r="A74" s="40" t="s">
        <v>743</v>
      </c>
      <c r="B74" s="40" t="s">
        <v>747</v>
      </c>
      <c r="C74" s="41" t="s">
        <v>398</v>
      </c>
      <c r="D74" s="179">
        <f t="shared" si="2"/>
        <v>7819.84</v>
      </c>
      <c r="E74" s="39"/>
      <c r="F74" s="59">
        <v>3905.92</v>
      </c>
      <c r="G74" s="170">
        <f t="shared" si="1"/>
        <v>7811.84</v>
      </c>
    </row>
    <row r="75" spans="1:7">
      <c r="A75" s="40" t="s">
        <v>743</v>
      </c>
      <c r="B75" s="40" t="s">
        <v>748</v>
      </c>
      <c r="C75" s="41" t="s">
        <v>398</v>
      </c>
      <c r="D75" s="179">
        <f>D46*2-1</f>
        <v>7679.9</v>
      </c>
      <c r="E75" s="39"/>
      <c r="F75" s="59">
        <v>3837.45</v>
      </c>
      <c r="G75" s="170">
        <f t="shared" si="1"/>
        <v>7674.9</v>
      </c>
    </row>
    <row r="76" spans="1:7" ht="31.5">
      <c r="A76" s="40" t="s">
        <v>743</v>
      </c>
      <c r="B76" s="40" t="s">
        <v>970</v>
      </c>
      <c r="C76" s="41" t="s">
        <v>398</v>
      </c>
      <c r="D76" s="179">
        <f>D47*2-1</f>
        <v>7679.9</v>
      </c>
      <c r="E76" s="39"/>
      <c r="F76" s="59">
        <v>3837.45</v>
      </c>
      <c r="G76" s="170">
        <f t="shared" si="1"/>
        <v>7674.9</v>
      </c>
    </row>
    <row r="77" spans="1:7">
      <c r="A77" s="40" t="s">
        <v>743</v>
      </c>
      <c r="B77" s="40" t="s">
        <v>749</v>
      </c>
      <c r="C77" s="41" t="s">
        <v>398</v>
      </c>
      <c r="D77" s="179">
        <f t="shared" si="2"/>
        <v>7819.84</v>
      </c>
      <c r="E77" s="39"/>
      <c r="F77" s="59">
        <v>3905.92</v>
      </c>
      <c r="G77" s="170">
        <f t="shared" si="1"/>
        <v>7811.84</v>
      </c>
    </row>
    <row r="78" spans="1:7">
      <c r="A78" s="40" t="s">
        <v>743</v>
      </c>
      <c r="B78" s="40" t="s">
        <v>750</v>
      </c>
      <c r="C78" s="41" t="s">
        <v>398</v>
      </c>
      <c r="D78" s="179">
        <f t="shared" si="2"/>
        <v>8360.08</v>
      </c>
      <c r="E78" s="39"/>
      <c r="F78" s="59">
        <v>4182.04</v>
      </c>
      <c r="G78" s="170">
        <f t="shared" si="1"/>
        <v>8364.08</v>
      </c>
    </row>
    <row r="79" spans="1:7">
      <c r="A79" s="40" t="s">
        <v>743</v>
      </c>
      <c r="B79" s="40" t="s">
        <v>751</v>
      </c>
      <c r="C79" s="41" t="s">
        <v>398</v>
      </c>
      <c r="D79" s="179">
        <f t="shared" si="2"/>
        <v>7819.84</v>
      </c>
      <c r="E79" s="39"/>
      <c r="F79" s="59">
        <v>3905.92</v>
      </c>
      <c r="G79" s="170">
        <f t="shared" si="1"/>
        <v>7811.84</v>
      </c>
    </row>
    <row r="80" spans="1:7">
      <c r="A80" s="40" t="s">
        <v>743</v>
      </c>
      <c r="B80" s="40" t="s">
        <v>752</v>
      </c>
      <c r="C80" s="41" t="s">
        <v>398</v>
      </c>
      <c r="D80" s="179">
        <f t="shared" si="2"/>
        <v>7819.84</v>
      </c>
      <c r="E80" s="39"/>
      <c r="F80" s="59">
        <v>3905.92</v>
      </c>
      <c r="G80" s="170">
        <f t="shared" si="1"/>
        <v>7811.84</v>
      </c>
    </row>
    <row r="81" spans="1:7">
      <c r="A81" s="40" t="s">
        <v>743</v>
      </c>
      <c r="B81" s="40" t="s">
        <v>753</v>
      </c>
      <c r="C81" s="41" t="s">
        <v>398</v>
      </c>
      <c r="D81" s="179">
        <f t="shared" si="2"/>
        <v>7899.94</v>
      </c>
      <c r="E81" s="39"/>
      <c r="F81" s="59">
        <v>3950.97</v>
      </c>
      <c r="G81" s="170">
        <f t="shared" si="1"/>
        <v>7901.94</v>
      </c>
    </row>
    <row r="82" spans="1:7">
      <c r="A82" s="40"/>
      <c r="B82" s="37" t="str">
        <f>[84]Калькуляция!B26</f>
        <v>Медицинский осмотр</v>
      </c>
      <c r="C82" s="41"/>
      <c r="D82" s="42"/>
      <c r="E82" s="39"/>
    </row>
    <row r="83" spans="1:7" ht="65.25" customHeight="1">
      <c r="A83" s="39" t="str">
        <f>[84]Калькуляция!A27</f>
        <v>MOO 01</v>
      </c>
      <c r="B83" s="32" t="s">
        <v>971</v>
      </c>
      <c r="C83" s="41" t="s">
        <v>398</v>
      </c>
      <c r="D83" s="186">
        <f>[84]Калькуляция!M27</f>
        <v>4000</v>
      </c>
      <c r="E83" s="39"/>
    </row>
    <row r="84" spans="1:7">
      <c r="A84" s="40"/>
      <c r="B84" s="37" t="str">
        <f>Калькуляция!B26</f>
        <v>Рентген</v>
      </c>
      <c r="C84" s="41"/>
      <c r="D84" s="42"/>
      <c r="E84" s="39"/>
    </row>
    <row r="85" spans="1:7">
      <c r="A85" s="40" t="str">
        <f>Калькуляция!A27</f>
        <v>REN 01</v>
      </c>
      <c r="B85" s="40" t="str">
        <f>Калькуляция!B27</f>
        <v>Рентгенография таза</v>
      </c>
      <c r="C85" s="41" t="s">
        <v>398</v>
      </c>
      <c r="D85" s="179">
        <v>1790.46</v>
      </c>
      <c r="E85" s="39"/>
      <c r="F85" s="59">
        <v>1790.46</v>
      </c>
    </row>
    <row r="86" spans="1:7">
      <c r="A86" s="40" t="str">
        <f>Калькуляция!A28</f>
        <v>REN 02</v>
      </c>
      <c r="B86" s="40" t="str">
        <f>Калькуляция!B28</f>
        <v>R-графия тазобедренного сустава</v>
      </c>
      <c r="C86" s="41" t="s">
        <v>398</v>
      </c>
      <c r="D86" s="179">
        <v>2090.29</v>
      </c>
      <c r="E86" s="39"/>
      <c r="F86" s="59">
        <v>2090.29</v>
      </c>
    </row>
    <row r="87" spans="1:7">
      <c r="A87" s="40" t="str">
        <f>Калькуляция!A29</f>
        <v>REN 03</v>
      </c>
      <c r="B87" s="40" t="str">
        <f>Калькуляция!B29</f>
        <v>R-графия лёгких (обзорная)</v>
      </c>
      <c r="C87" s="41" t="s">
        <v>398</v>
      </c>
      <c r="D87" s="179">
        <f>1786.21-1</f>
        <v>1785.21</v>
      </c>
      <c r="E87" s="39"/>
    </row>
    <row r="88" spans="1:7">
      <c r="A88" s="40" t="str">
        <f>Калькуляция!A30</f>
        <v>REN 04</v>
      </c>
      <c r="B88" s="40" t="str">
        <f>Калькуляция!B30</f>
        <v>R-графия лёгких (боковая)</v>
      </c>
      <c r="C88" s="41" t="s">
        <v>398</v>
      </c>
      <c r="D88" s="179">
        <v>2059.71</v>
      </c>
      <c r="E88" s="39"/>
    </row>
    <row r="89" spans="1:7">
      <c r="A89" s="40" t="str">
        <f>Калькуляция!A31</f>
        <v>REN 05</v>
      </c>
      <c r="B89" s="40" t="str">
        <f>Калькуляция!B31</f>
        <v>R-графия  брюшной полости</v>
      </c>
      <c r="C89" s="41" t="s">
        <v>398</v>
      </c>
      <c r="D89" s="179">
        <f>2013.83-4</f>
        <v>2009.83</v>
      </c>
      <c r="E89" s="39"/>
      <c r="F89" s="59">
        <v>2013.83</v>
      </c>
    </row>
    <row r="90" spans="1:7">
      <c r="A90" s="40" t="str">
        <f>Калькуляция!A32</f>
        <v>REN 06</v>
      </c>
      <c r="B90" s="40" t="str">
        <f>Калькуляция!B32</f>
        <v>Внутривенная урография</v>
      </c>
      <c r="C90" s="41" t="s">
        <v>398</v>
      </c>
      <c r="D90" s="179">
        <v>12659.86</v>
      </c>
      <c r="E90" s="39"/>
      <c r="F90" s="59">
        <v>12659.86</v>
      </c>
    </row>
    <row r="91" spans="1:7">
      <c r="A91" s="40" t="str">
        <f>Калькуляция!A33</f>
        <v>REN 07</v>
      </c>
      <c r="B91" s="40" t="str">
        <f>Калькуляция!B33</f>
        <v>R-графия грудного отдела позвоночника  ( в 1 проекции)</v>
      </c>
      <c r="C91" s="41" t="s">
        <v>398</v>
      </c>
      <c r="D91" s="179">
        <f>1786.21+4</f>
        <v>1790.21</v>
      </c>
      <c r="E91" s="39"/>
      <c r="F91" s="59">
        <v>1786.21</v>
      </c>
    </row>
    <row r="92" spans="1:7">
      <c r="A92" s="40" t="str">
        <f>Калькуляция!A34</f>
        <v>REN 08</v>
      </c>
      <c r="B92" s="40" t="str">
        <f>Калькуляция!B34</f>
        <v>R-графия грудного отдела позвоночника   ( в 2 проекции)</v>
      </c>
      <c r="C92" s="41" t="s">
        <v>398</v>
      </c>
      <c r="D92" s="179">
        <v>2059.71</v>
      </c>
      <c r="E92" s="39"/>
      <c r="F92" s="59">
        <v>2059.71</v>
      </c>
    </row>
    <row r="93" spans="1:7">
      <c r="A93" s="40" t="str">
        <f>Калькуляция!A35</f>
        <v>REN 09</v>
      </c>
      <c r="B93" s="40" t="str">
        <f>Калькуляция!B35</f>
        <v>R-графия черепа ( в 1 проекции)</v>
      </c>
      <c r="C93" s="41" t="s">
        <v>398</v>
      </c>
      <c r="D93" s="179">
        <f>1716.74+3</f>
        <v>1719.74</v>
      </c>
      <c r="E93" s="39"/>
      <c r="F93" s="59">
        <v>1716.74</v>
      </c>
    </row>
    <row r="94" spans="1:7">
      <c r="A94" s="40" t="str">
        <f>Калькуляция!A36</f>
        <v>REN 10</v>
      </c>
      <c r="B94" s="40" t="str">
        <f>Калькуляция!B36</f>
        <v>R-графия черепа ( в 2 проекциях)</v>
      </c>
      <c r="C94" s="41" t="s">
        <v>398</v>
      </c>
      <c r="D94" s="179">
        <f>3083.21-3</f>
        <v>3080.21</v>
      </c>
      <c r="E94" s="39"/>
      <c r="F94" s="59">
        <v>3083.21</v>
      </c>
    </row>
    <row r="95" spans="1:7" ht="31.5">
      <c r="A95" s="40" t="str">
        <f>Калькуляция!A37</f>
        <v>REN 11</v>
      </c>
      <c r="B95" s="40" t="str">
        <f>Калькуляция!B37</f>
        <v>R-графия пояснично-крестцового отдела позвоночника ( в 1 проекции)</v>
      </c>
      <c r="C95" s="41" t="s">
        <v>398</v>
      </c>
      <c r="D95" s="179">
        <f>2467.33+3</f>
        <v>2470.33</v>
      </c>
      <c r="E95" s="39"/>
      <c r="F95" s="59">
        <v>2467.33</v>
      </c>
    </row>
    <row r="96" spans="1:7" ht="31.5">
      <c r="A96" s="40" t="str">
        <f>Калькуляция!A38</f>
        <v>REN 12</v>
      </c>
      <c r="B96" s="40" t="str">
        <f>Калькуляция!B38</f>
        <v>R-графия пояснично-крестцового отдела позвоночника ( в 2 проекциях)</v>
      </c>
      <c r="C96" s="41" t="s">
        <v>398</v>
      </c>
      <c r="D96" s="179">
        <f>2467.33+3</f>
        <v>2470.33</v>
      </c>
      <c r="E96" s="39"/>
      <c r="F96" s="59">
        <v>2467.33</v>
      </c>
    </row>
    <row r="97" spans="1:6">
      <c r="A97" s="40" t="str">
        <f>Калькуляция!A39</f>
        <v>REN 13</v>
      </c>
      <c r="B97" s="40" t="str">
        <f>Калькуляция!B39</f>
        <v>R-графия шейного отдела позвоночника ( в 1 проекции)</v>
      </c>
      <c r="C97" s="41" t="s">
        <v>398</v>
      </c>
      <c r="D97" s="179">
        <v>2059.71</v>
      </c>
      <c r="E97" s="39"/>
      <c r="F97" s="59">
        <v>2059.71</v>
      </c>
    </row>
    <row r="98" spans="1:6">
      <c r="A98" s="40" t="str">
        <f>Калькуляция!A40</f>
        <v>REN 14</v>
      </c>
      <c r="B98" s="40" t="str">
        <f>Калькуляция!B40</f>
        <v>R-графия шейного отдела позвоночника ( в 2 проекциях)</v>
      </c>
      <c r="C98" s="41" t="s">
        <v>398</v>
      </c>
      <c r="D98" s="179">
        <f>2221.19-1</f>
        <v>2220.19</v>
      </c>
      <c r="E98" s="39"/>
      <c r="F98" s="59">
        <v>2221.19</v>
      </c>
    </row>
    <row r="99" spans="1:6">
      <c r="A99" s="40" t="str">
        <f>Калькуляция!A41</f>
        <v>REN 15</v>
      </c>
      <c r="B99" s="40" t="str">
        <f>Калькуляция!B41</f>
        <v>R-графия трубчатых костей  ( в 1 проекциях)</v>
      </c>
      <c r="C99" s="41" t="s">
        <v>398</v>
      </c>
      <c r="D99" s="179">
        <f>2090.29</f>
        <v>2090.29</v>
      </c>
      <c r="E99" s="39"/>
    </row>
    <row r="100" spans="1:6">
      <c r="A100" s="40" t="str">
        <f>Калькуляция!A42</f>
        <v>REN 16</v>
      </c>
      <c r="B100" s="40" t="str">
        <f>Калькуляция!B42</f>
        <v>R-графия трубчатых костей  ( в 2 проекциях)</v>
      </c>
      <c r="C100" s="41" t="s">
        <v>398</v>
      </c>
      <c r="D100" s="179">
        <f>2090.29</f>
        <v>2090.29</v>
      </c>
      <c r="E100" s="39"/>
    </row>
    <row r="101" spans="1:6">
      <c r="A101" s="40" t="str">
        <f>Калькуляция!A43</f>
        <v>REN 17</v>
      </c>
      <c r="B101" s="40" t="str">
        <f>Калькуляция!B43</f>
        <v>R-графия коленного сустава  ( в 1 проекции )</v>
      </c>
      <c r="C101" s="41" t="s">
        <v>398</v>
      </c>
      <c r="D101" s="179">
        <v>2090.29</v>
      </c>
      <c r="E101" s="39"/>
      <c r="F101" s="59">
        <v>2090.29</v>
      </c>
    </row>
    <row r="102" spans="1:6">
      <c r="A102" s="40" t="str">
        <f>Калькуляция!A44</f>
        <v>REN 18</v>
      </c>
      <c r="B102" s="40" t="str">
        <f>Калькуляция!B44</f>
        <v>R-графия коленного сустава  ( в 2 проекциях )</v>
      </c>
      <c r="C102" s="41" t="s">
        <v>398</v>
      </c>
      <c r="D102" s="179">
        <v>2090.29</v>
      </c>
      <c r="E102" s="39"/>
      <c r="F102" s="59">
        <v>2090.29</v>
      </c>
    </row>
    <row r="103" spans="1:6">
      <c r="A103" s="40" t="str">
        <f>Калькуляция!A45</f>
        <v>REN 19</v>
      </c>
      <c r="B103" s="40" t="str">
        <f>Калькуляция!B45</f>
        <v>R-графия голеностопного сустава   ( в 1 проекции )</v>
      </c>
      <c r="C103" s="41" t="s">
        <v>398</v>
      </c>
      <c r="D103" s="179">
        <v>2090.29</v>
      </c>
      <c r="E103" s="39"/>
      <c r="F103" s="59">
        <v>2090.29</v>
      </c>
    </row>
    <row r="104" spans="1:6">
      <c r="A104" s="40" t="str">
        <f>Калькуляция!A46</f>
        <v>REN 20</v>
      </c>
      <c r="B104" s="40" t="str">
        <f>Калькуляция!B46</f>
        <v>R-графия голеностопного сустава  ( в 2 проекциях )</v>
      </c>
      <c r="C104" s="41" t="s">
        <v>398</v>
      </c>
      <c r="D104" s="179">
        <v>2090.29</v>
      </c>
      <c r="E104" s="39"/>
      <c r="F104" s="59">
        <v>2090.29</v>
      </c>
    </row>
    <row r="105" spans="1:6">
      <c r="A105" s="40" t="str">
        <f>Калькуляция!A47</f>
        <v>REN 21</v>
      </c>
      <c r="B105" s="40" t="str">
        <f>Калькуляция!B47</f>
        <v>R-графия локтевого сустава  ( в 1 проекции )</v>
      </c>
      <c r="C105" s="41" t="s">
        <v>398</v>
      </c>
      <c r="D105" s="179">
        <v>2175.3200000000002</v>
      </c>
      <c r="E105" s="39"/>
      <c r="F105" s="59">
        <v>2175.3200000000002</v>
      </c>
    </row>
    <row r="106" spans="1:6">
      <c r="A106" s="40" t="str">
        <f>Калькуляция!A48</f>
        <v>REN 22</v>
      </c>
      <c r="B106" s="40" t="str">
        <f>Калькуляция!B48</f>
        <v>R-графия локтевого сустава  ( в 2 проекциях )</v>
      </c>
      <c r="C106" s="41" t="s">
        <v>398</v>
      </c>
      <c r="D106" s="179">
        <v>2175.3200000000002</v>
      </c>
      <c r="E106" s="39"/>
      <c r="F106" s="59">
        <v>2175.3200000000002</v>
      </c>
    </row>
    <row r="107" spans="1:6">
      <c r="A107" s="40" t="str">
        <f>Калькуляция!A49</f>
        <v>REN 23</v>
      </c>
      <c r="B107" s="40" t="str">
        <f>Калькуляция!B49</f>
        <v>R-графия лучезапястного сустава  ( в 1 проекции )</v>
      </c>
      <c r="C107" s="41" t="s">
        <v>398</v>
      </c>
      <c r="D107" s="179">
        <f>2003.02-3</f>
        <v>2000.02</v>
      </c>
      <c r="E107" s="39"/>
      <c r="F107" s="59">
        <v>2003.02</v>
      </c>
    </row>
    <row r="108" spans="1:6">
      <c r="A108" s="40" t="str">
        <f>Калькуляция!A50</f>
        <v>REN 24</v>
      </c>
      <c r="B108" s="40" t="str">
        <f>Калькуляция!B50</f>
        <v>R-графия лучезапястного сустава ( в 2 проекциях )</v>
      </c>
      <c r="C108" s="41" t="s">
        <v>398</v>
      </c>
      <c r="D108" s="179">
        <f>2003.02-3</f>
        <v>2000.02</v>
      </c>
      <c r="E108" s="39"/>
      <c r="F108" s="59">
        <v>2003.02</v>
      </c>
    </row>
    <row r="109" spans="1:6">
      <c r="A109" s="40" t="str">
        <f>Калькуляция!A51</f>
        <v>REN 25</v>
      </c>
      <c r="B109" s="40" t="str">
        <f>Калькуляция!B51</f>
        <v>R-графия лопатки</v>
      </c>
      <c r="C109" s="41" t="s">
        <v>398</v>
      </c>
      <c r="D109" s="179">
        <f>1871.24-1</f>
        <v>1870.24</v>
      </c>
      <c r="E109" s="39"/>
      <c r="F109" s="59">
        <v>1871.24</v>
      </c>
    </row>
    <row r="110" spans="1:6">
      <c r="A110" s="40" t="str">
        <f>Калькуляция!A52</f>
        <v>REN 26</v>
      </c>
      <c r="B110" s="40" t="str">
        <f>Калькуляция!B52</f>
        <v>Фистулография</v>
      </c>
      <c r="C110" s="41" t="s">
        <v>398</v>
      </c>
      <c r="D110" s="179">
        <f>4273.53-4</f>
        <v>4269.53</v>
      </c>
      <c r="E110" s="39"/>
      <c r="F110" s="59">
        <v>4273.53</v>
      </c>
    </row>
    <row r="111" spans="1:6">
      <c r="A111" s="40" t="str">
        <f>Калькуляция!A53</f>
        <v>REN 27</v>
      </c>
      <c r="B111" s="40" t="str">
        <f>Калькуляция!B53</f>
        <v>Гистеросальпингография</v>
      </c>
      <c r="C111" s="41" t="s">
        <v>398</v>
      </c>
      <c r="D111" s="179">
        <f>4099.13+1</f>
        <v>4100.13</v>
      </c>
      <c r="E111" s="39"/>
      <c r="F111" s="59">
        <v>4099.13</v>
      </c>
    </row>
    <row r="112" spans="1:6">
      <c r="A112" s="40" t="str">
        <f>Калькуляция!A54</f>
        <v>REN 28</v>
      </c>
      <c r="B112" s="40" t="str">
        <f>Калькуляция!B54</f>
        <v>Флюорография</v>
      </c>
      <c r="C112" s="41" t="s">
        <v>398</v>
      </c>
      <c r="D112" s="179">
        <f>1018.66+1</f>
        <v>1019.66</v>
      </c>
      <c r="E112" s="39"/>
      <c r="F112" s="59">
        <v>1018.66</v>
      </c>
    </row>
    <row r="113" spans="1:6">
      <c r="A113" s="40" t="str">
        <f>Калькуляция!A55</f>
        <v>REN 29</v>
      </c>
      <c r="B113" s="40" t="str">
        <f>Калькуляция!B55</f>
        <v>Прицельная R-графия пазух носа</v>
      </c>
      <c r="C113" s="41" t="s">
        <v>398</v>
      </c>
      <c r="D113" s="179">
        <f>3284.3+1</f>
        <v>3285.3</v>
      </c>
      <c r="E113" s="39"/>
      <c r="F113" s="59">
        <v>3284.3</v>
      </c>
    </row>
    <row r="114" spans="1:6">
      <c r="A114" s="40" t="str">
        <f>Калькуляция!A56</f>
        <v>REN 30</v>
      </c>
      <c r="B114" s="40" t="str">
        <f>Калькуляция!B56</f>
        <v>Прицельная R-графия костей носа</v>
      </c>
      <c r="C114" s="41" t="s">
        <v>398</v>
      </c>
      <c r="D114" s="179">
        <v>924.71</v>
      </c>
      <c r="E114" s="39"/>
      <c r="F114" s="33">
        <v>924.71</v>
      </c>
    </row>
    <row r="115" spans="1:6">
      <c r="A115" s="40" t="str">
        <f>Калькуляция!A57</f>
        <v>REN 31</v>
      </c>
      <c r="B115" s="40" t="str">
        <f>Калькуляция!B57</f>
        <v>Прицельная R-графия костей стопы</v>
      </c>
      <c r="C115" s="41" t="s">
        <v>398</v>
      </c>
      <c r="D115" s="179">
        <f>1597.87+2</f>
        <v>1599.87</v>
      </c>
      <c r="E115" s="39"/>
      <c r="F115" s="33">
        <v>1597.87</v>
      </c>
    </row>
    <row r="116" spans="1:6">
      <c r="A116" s="40" t="str">
        <f>Калькуляция!A58</f>
        <v>REN 32</v>
      </c>
      <c r="B116" s="40" t="str">
        <f>Калькуляция!B58</f>
        <v>Прицельная R-графия костей кисти</v>
      </c>
      <c r="C116" s="41" t="s">
        <v>398</v>
      </c>
      <c r="D116" s="179">
        <f>1781.46-1</f>
        <v>1780.46</v>
      </c>
      <c r="E116" s="39"/>
      <c r="F116" s="59">
        <v>1781.46</v>
      </c>
    </row>
    <row r="117" spans="1:6" hidden="1">
      <c r="A117" s="40" t="str">
        <f>Калькуляция!A60</f>
        <v>REN 34</v>
      </c>
      <c r="B117" s="40" t="str">
        <f>Калькуляция!B60</f>
        <v>R-скопия легких</v>
      </c>
      <c r="C117" s="41" t="s">
        <v>398</v>
      </c>
      <c r="D117" s="42">
        <f>Калькуляция!M60</f>
        <v>1800</v>
      </c>
      <c r="E117" s="39"/>
    </row>
    <row r="118" spans="1:6">
      <c r="A118" s="40" t="s">
        <v>145</v>
      </c>
      <c r="B118" s="40" t="str">
        <f>Калькуляция!B61</f>
        <v xml:space="preserve">R-графия желудка </v>
      </c>
      <c r="C118" s="41" t="s">
        <v>398</v>
      </c>
      <c r="D118" s="179">
        <v>6859.52</v>
      </c>
      <c r="E118" s="39"/>
    </row>
    <row r="119" spans="1:6">
      <c r="A119" s="40" t="s">
        <v>146</v>
      </c>
      <c r="B119" s="40" t="str">
        <f>Калькуляция!B62</f>
        <v>R-графия пищевода и желудка</v>
      </c>
      <c r="C119" s="41" t="s">
        <v>398</v>
      </c>
      <c r="D119" s="180">
        <f>10434.44-4</f>
        <v>10430.44</v>
      </c>
      <c r="E119" s="39"/>
      <c r="F119" s="59">
        <v>10434.44</v>
      </c>
    </row>
    <row r="120" spans="1:6" hidden="1">
      <c r="A120" s="40" t="str">
        <f>Калькуляция!A63</f>
        <v>REN 37</v>
      </c>
      <c r="B120" s="40" t="str">
        <f>Калькуляция!B63</f>
        <v>R-графия толстой кишки</v>
      </c>
      <c r="C120" s="41" t="s">
        <v>398</v>
      </c>
      <c r="D120" s="42">
        <f>Калькуляция!M63</f>
        <v>11500</v>
      </c>
      <c r="E120" s="39"/>
    </row>
    <row r="121" spans="1:6">
      <c r="A121" s="40"/>
      <c r="B121" s="37" t="str">
        <f>Калькуляция!B64</f>
        <v>УЗИ</v>
      </c>
      <c r="C121" s="41"/>
      <c r="D121" s="42"/>
      <c r="E121" s="39"/>
    </row>
    <row r="122" spans="1:6" ht="31.5">
      <c r="A122" s="40" t="str">
        <f>Калькуляция!A65</f>
        <v>UZI 01</v>
      </c>
      <c r="B122" s="40" t="str">
        <f>Калькуляция!B65</f>
        <v>УЗИ комплекс (печени, желчного пузыря, поджелудочной железы, селезенки, почки)</v>
      </c>
      <c r="C122" s="41" t="s">
        <v>398</v>
      </c>
      <c r="D122" s="179">
        <f>6041.66-2</f>
        <v>6039.66</v>
      </c>
      <c r="E122" s="39"/>
      <c r="F122" s="59">
        <v>6041.66</v>
      </c>
    </row>
    <row r="123" spans="1:6" ht="31.5">
      <c r="A123" s="40" t="str">
        <f>Калькуляция!A66</f>
        <v>UZI 02</v>
      </c>
      <c r="B123" s="40" t="str">
        <f>Калькуляция!B66</f>
        <v>УЗИ гепатобилиопанкреатической области  (печени, желчного пузыря, поджелудочной железы, селезенки)</v>
      </c>
      <c r="C123" s="41" t="s">
        <v>398</v>
      </c>
      <c r="D123" s="179">
        <v>5789.93</v>
      </c>
      <c r="E123" s="39"/>
      <c r="F123" s="59">
        <v>5789.93</v>
      </c>
    </row>
    <row r="124" spans="1:6" ht="63">
      <c r="A124" s="40" t="str">
        <f>Калькуляция!A67</f>
        <v>UZI 03</v>
      </c>
      <c r="B124" s="40" t="str">
        <f>Калькуляция!B67</f>
        <v>УЗИ одного органа (печень, желчный пузырь, селезенка, поджелудочный железа, почки,молочных желез, мягких тканей, симфиза, мочевого пузыря с определением остаточной мочи)</v>
      </c>
      <c r="C124" s="41" t="s">
        <v>398</v>
      </c>
      <c r="D124" s="179">
        <f>Калькуляция!M67</f>
        <v>4200</v>
      </c>
      <c r="E124" s="39"/>
    </row>
    <row r="125" spans="1:6" ht="31.5">
      <c r="A125" s="40" t="str">
        <f>Калькуляция!A68</f>
        <v>UZI 04</v>
      </c>
      <c r="B125" s="40" t="str">
        <f>Калькуляция!B68</f>
        <v>УЗИ простаты+мочевого пузыря с определением остаточной мочи</v>
      </c>
      <c r="C125" s="41" t="s">
        <v>398</v>
      </c>
      <c r="D125" s="179">
        <f>5131.04-1</f>
        <v>5130.04</v>
      </c>
      <c r="E125" s="39"/>
    </row>
    <row r="126" spans="1:6">
      <c r="A126" s="40" t="str">
        <f>Калькуляция!A69</f>
        <v>UZI 05</v>
      </c>
      <c r="B126" s="40" t="str">
        <f>Калькуляция!B69</f>
        <v>УЗИ мошонки</v>
      </c>
      <c r="C126" s="41" t="s">
        <v>398</v>
      </c>
      <c r="D126" s="179">
        <f>3442.27-2</f>
        <v>3440.27</v>
      </c>
      <c r="E126" s="39"/>
      <c r="F126" s="59">
        <v>3442.27</v>
      </c>
    </row>
    <row r="127" spans="1:6">
      <c r="A127" s="40" t="str">
        <f>Калькуляция!A70</f>
        <v>UZI 06</v>
      </c>
      <c r="B127" s="40" t="str">
        <f>Калькуляция!B70</f>
        <v>УЗИ при гинекологических заболеваниях</v>
      </c>
      <c r="C127" s="41" t="s">
        <v>398</v>
      </c>
      <c r="D127" s="179">
        <f>4075.61+4</f>
        <v>4079.61</v>
      </c>
      <c r="E127" s="39"/>
      <c r="F127" s="59">
        <v>4075.61</v>
      </c>
    </row>
    <row r="128" spans="1:6">
      <c r="A128" s="40" t="str">
        <f>Калькуляция!A71</f>
        <v>UZI 07</v>
      </c>
      <c r="B128" s="40" t="str">
        <f>Калькуляция!B71</f>
        <v>УЗИ беременности</v>
      </c>
      <c r="C128" s="41" t="s">
        <v>398</v>
      </c>
      <c r="D128" s="179">
        <v>4159.83</v>
      </c>
      <c r="E128" s="39"/>
      <c r="F128" s="59">
        <v>4159.83</v>
      </c>
    </row>
    <row r="129" spans="1:8">
      <c r="A129" s="40" t="str">
        <f>Калькуляция!A72</f>
        <v>UZI 08</v>
      </c>
      <c r="B129" s="40" t="str">
        <f>Калькуляция!B72</f>
        <v>УЗИ сердца</v>
      </c>
      <c r="C129" s="41" t="s">
        <v>398</v>
      </c>
      <c r="E129" s="39"/>
    </row>
    <row r="130" spans="1:8">
      <c r="A130" s="40" t="str">
        <f>Калькуляция!A73</f>
        <v>UZI 09</v>
      </c>
      <c r="B130" s="40" t="str">
        <f>Калькуляция!B73</f>
        <v>УЗИ допплерография верхних конечностей вен</v>
      </c>
      <c r="C130" s="41" t="s">
        <v>398</v>
      </c>
      <c r="D130" s="179">
        <v>6754.84</v>
      </c>
      <c r="E130" s="39"/>
      <c r="F130" s="59">
        <v>6754.84</v>
      </c>
    </row>
    <row r="131" spans="1:8">
      <c r="A131" s="40" t="str">
        <f>Калькуляция!A74</f>
        <v>UZI 10</v>
      </c>
      <c r="B131" s="40" t="str">
        <f>Калькуляция!B74</f>
        <v>УЗИ допплерография верхних конечностей артерий</v>
      </c>
      <c r="C131" s="41" t="s">
        <v>398</v>
      </c>
      <c r="D131" s="179">
        <f t="shared" ref="D131:D136" si="3">5468.21+2</f>
        <v>5470.21</v>
      </c>
      <c r="E131" s="39"/>
      <c r="F131" s="59">
        <v>5468.21</v>
      </c>
    </row>
    <row r="132" spans="1:8">
      <c r="A132" s="40" t="str">
        <f>Калькуляция!A75</f>
        <v>UZI 11</v>
      </c>
      <c r="B132" s="40" t="str">
        <f>Калькуляция!B75</f>
        <v>УЗИ допплерография нижних конечностей вен</v>
      </c>
      <c r="C132" s="41" t="s">
        <v>398</v>
      </c>
      <c r="D132" s="179">
        <f t="shared" si="3"/>
        <v>5470.21</v>
      </c>
      <c r="E132" s="39"/>
      <c r="F132" s="59">
        <v>5468.21</v>
      </c>
    </row>
    <row r="133" spans="1:8">
      <c r="A133" s="40" t="str">
        <f>Калькуляция!A76</f>
        <v>UZI 12</v>
      </c>
      <c r="B133" s="40" t="str">
        <f>Калькуляция!B76</f>
        <v>УЗИ допплерография нижних конечностей артерий</v>
      </c>
      <c r="C133" s="41" t="s">
        <v>398</v>
      </c>
      <c r="D133" s="179">
        <f t="shared" si="3"/>
        <v>5470.21</v>
      </c>
      <c r="E133" s="39"/>
      <c r="F133" s="59">
        <v>5468.21</v>
      </c>
    </row>
    <row r="134" spans="1:8">
      <c r="A134" s="40" t="str">
        <f>Калькуляция!A77</f>
        <v>UZI 13</v>
      </c>
      <c r="B134" s="40" t="str">
        <f>Калькуляция!B77</f>
        <v>УЗИ допплерография почек</v>
      </c>
      <c r="C134" s="41" t="s">
        <v>398</v>
      </c>
      <c r="D134" s="179">
        <f t="shared" si="3"/>
        <v>5470.21</v>
      </c>
      <c r="E134" s="39"/>
      <c r="F134" s="59">
        <v>5468.21</v>
      </c>
    </row>
    <row r="135" spans="1:8">
      <c r="A135" s="40" t="str">
        <f>Калькуляция!A78</f>
        <v>UZI 14</v>
      </c>
      <c r="B135" s="40" t="str">
        <f>Калькуляция!B78</f>
        <v>УЗДГ сосудов плода</v>
      </c>
      <c r="C135" s="41" t="s">
        <v>398</v>
      </c>
      <c r="D135" s="179">
        <f t="shared" si="3"/>
        <v>5470.21</v>
      </c>
      <c r="E135" s="39"/>
      <c r="F135" s="59">
        <v>5468.21</v>
      </c>
    </row>
    <row r="136" spans="1:8">
      <c r="A136" s="40" t="str">
        <f>Калькуляция!A79</f>
        <v>UZI 15</v>
      </c>
      <c r="B136" s="40" t="str">
        <f>Калькуляция!B79</f>
        <v>УЗДГ сосудов плода+плод</v>
      </c>
      <c r="C136" s="41" t="s">
        <v>398</v>
      </c>
      <c r="D136" s="179">
        <f t="shared" si="3"/>
        <v>5470.21</v>
      </c>
      <c r="E136" s="39"/>
    </row>
    <row r="137" spans="1:8">
      <c r="A137" s="40" t="str">
        <f>Калькуляция!A80</f>
        <v>UZI 16</v>
      </c>
      <c r="B137" s="40" t="str">
        <f>Калькуляция!B80</f>
        <v>Нейросонография</v>
      </c>
      <c r="C137" s="41" t="s">
        <v>398</v>
      </c>
      <c r="D137" s="179">
        <f>5035.78+4</f>
        <v>5039.78</v>
      </c>
      <c r="E137" s="39"/>
      <c r="F137" s="59">
        <v>5035.78</v>
      </c>
    </row>
    <row r="138" spans="1:8">
      <c r="A138" s="40" t="str">
        <f>Калькуляция!A81</f>
        <v>UZI 17</v>
      </c>
      <c r="B138" s="40" t="str">
        <f>Калькуляция!B81</f>
        <v>УЗИ суставов</v>
      </c>
      <c r="C138" s="41" t="s">
        <v>398</v>
      </c>
      <c r="D138" s="179">
        <f>3027.17+3</f>
        <v>3030.17</v>
      </c>
      <c r="E138" s="39"/>
      <c r="F138" s="59">
        <v>3027.17</v>
      </c>
    </row>
    <row r="139" spans="1:8">
      <c r="A139" s="40" t="s">
        <v>760</v>
      </c>
      <c r="B139" s="40" t="s">
        <v>764</v>
      </c>
      <c r="C139" s="41" t="s">
        <v>398</v>
      </c>
      <c r="D139" s="179">
        <v>15000</v>
      </c>
      <c r="E139" s="39"/>
    </row>
    <row r="140" spans="1:8" ht="31.5">
      <c r="A140" s="40" t="s">
        <v>763</v>
      </c>
      <c r="B140" s="40" t="s">
        <v>765</v>
      </c>
      <c r="C140" s="41" t="s">
        <v>398</v>
      </c>
      <c r="D140" s="179">
        <v>15000</v>
      </c>
      <c r="E140" s="39"/>
    </row>
    <row r="141" spans="1:8" ht="21" customHeight="1">
      <c r="A141" s="40"/>
      <c r="B141" s="37" t="str">
        <f>Калькуляция!B82</f>
        <v>Компьютерная томография</v>
      </c>
      <c r="C141" s="41"/>
      <c r="D141" s="42"/>
      <c r="E141" s="39"/>
    </row>
    <row r="142" spans="1:8" ht="31.5">
      <c r="A142" s="40" t="str">
        <f>Калькуляция!A83</f>
        <v>KT 01</v>
      </c>
      <c r="B142" s="40" t="str">
        <f>Калькуляция!B83</f>
        <v>Компьютерная томография головного мозга без введения контрастного вещества</v>
      </c>
      <c r="C142" s="41" t="s">
        <v>398</v>
      </c>
      <c r="D142" s="179">
        <f>9621.97-2</f>
        <v>9619.9699999999993</v>
      </c>
      <c r="E142" s="39" t="s">
        <v>478</v>
      </c>
      <c r="F142" s="59">
        <v>9621.9699999999993</v>
      </c>
      <c r="G142" s="58"/>
      <c r="H142" s="59"/>
    </row>
    <row r="143" spans="1:8" ht="31.5">
      <c r="A143" s="40" t="str">
        <f>Калькуляция!A84</f>
        <v>KT 02</v>
      </c>
      <c r="B143" s="40" t="str">
        <f>Калькуляция!B84</f>
        <v>Компьютерная томография органов грудной клетки без введения контрастного вещества</v>
      </c>
      <c r="C143" s="41" t="s">
        <v>398</v>
      </c>
      <c r="D143" s="179">
        <f>9621.97-2</f>
        <v>9619.9699999999993</v>
      </c>
      <c r="E143" s="39" t="s">
        <v>478</v>
      </c>
      <c r="F143" s="59">
        <v>9621.9699999999993</v>
      </c>
    </row>
    <row r="144" spans="1:8" ht="31.5">
      <c r="A144" s="40" t="str">
        <f>Калькуляция!A85</f>
        <v>KT 03</v>
      </c>
      <c r="B144" s="40" t="str">
        <f>Калькуляция!B85</f>
        <v>Компьютерная томография органов грудной клетки с болюсным введением контрастного вещества</v>
      </c>
      <c r="C144" s="41" t="s">
        <v>398</v>
      </c>
      <c r="D144" s="179">
        <v>29955.39</v>
      </c>
      <c r="E144" s="39" t="s">
        <v>478</v>
      </c>
      <c r="F144" s="59">
        <v>29955.39</v>
      </c>
    </row>
    <row r="145" spans="1:6" ht="31.5">
      <c r="A145" s="40" t="str">
        <f>Калькуляция!A86</f>
        <v>KT 04</v>
      </c>
      <c r="B145" s="40" t="str">
        <f>Калькуляция!B86</f>
        <v>Компьютерная томография органов брюшной полости без введения контрастного вещества</v>
      </c>
      <c r="C145" s="41" t="s">
        <v>398</v>
      </c>
      <c r="D145" s="179">
        <f>9621.97-2</f>
        <v>9619.9699999999993</v>
      </c>
      <c r="E145" s="39" t="s">
        <v>478</v>
      </c>
      <c r="F145" s="59">
        <v>9621.9699999999993</v>
      </c>
    </row>
    <row r="146" spans="1:6" ht="31.5">
      <c r="A146" s="40" t="str">
        <f>Калькуляция!A87</f>
        <v>KT 05</v>
      </c>
      <c r="B146" s="40" t="str">
        <f>Калькуляция!B87</f>
        <v>Компьютерная томография органов брюшной полости с болюсным введением контрастного вещества</v>
      </c>
      <c r="C146" s="41" t="s">
        <v>398</v>
      </c>
      <c r="D146" s="179">
        <v>29955.39</v>
      </c>
      <c r="E146" s="39" t="s">
        <v>478</v>
      </c>
      <c r="F146" s="59">
        <v>29955.39</v>
      </c>
    </row>
    <row r="147" spans="1:6" ht="31.5">
      <c r="A147" s="40" t="str">
        <f>Калькуляция!A88</f>
        <v>KT 06</v>
      </c>
      <c r="B147" s="40" t="str">
        <f>Калькуляция!B88</f>
        <v>Компьютерная томография почек и забрюшинного пространства без введения контрастного вещества</v>
      </c>
      <c r="C147" s="41" t="s">
        <v>398</v>
      </c>
      <c r="D147" s="179">
        <f>9621.97-2</f>
        <v>9619.9699999999993</v>
      </c>
      <c r="E147" s="39" t="s">
        <v>478</v>
      </c>
      <c r="F147" s="59">
        <v>9621.9699999999993</v>
      </c>
    </row>
    <row r="148" spans="1:6" ht="39" customHeight="1">
      <c r="A148" s="40" t="str">
        <f>Калькуляция!A89</f>
        <v>KT 07</v>
      </c>
      <c r="B148" s="40" t="str">
        <f>Калькуляция!B89</f>
        <v>Компьютерная томография почек и забрюшинного пространство с болюсным введением контрастного вещества</v>
      </c>
      <c r="C148" s="41" t="s">
        <v>398</v>
      </c>
      <c r="D148" s="179">
        <v>29955.39</v>
      </c>
      <c r="E148" s="39" t="s">
        <v>478</v>
      </c>
      <c r="F148" s="59">
        <v>29955.39</v>
      </c>
    </row>
    <row r="149" spans="1:6" ht="21.75" customHeight="1">
      <c r="A149" s="40" t="str">
        <f>Калькуляция!A90</f>
        <v>KT 08</v>
      </c>
      <c r="B149" s="40" t="str">
        <f>Калькуляция!B90</f>
        <v>Компьютерная томография придаточных пазух носа</v>
      </c>
      <c r="C149" s="41" t="s">
        <v>398</v>
      </c>
      <c r="D149" s="179">
        <f t="shared" ref="D149:D162" si="4">9621.97-2</f>
        <v>9619.9699999999993</v>
      </c>
      <c r="E149" s="39" t="s">
        <v>478</v>
      </c>
      <c r="F149" s="59">
        <v>9621.9699999999993</v>
      </c>
    </row>
    <row r="150" spans="1:6" ht="31.5">
      <c r="A150" s="40" t="str">
        <f>Калькуляция!A91</f>
        <v>KT 09</v>
      </c>
      <c r="B150" s="40" t="str">
        <f>Калькуляция!B91</f>
        <v>Компьютерная томография верхних костей и мягких тканей одной области без введения контрастного вещества</v>
      </c>
      <c r="C150" s="41" t="s">
        <v>398</v>
      </c>
      <c r="D150" s="179">
        <f t="shared" si="4"/>
        <v>9619.9699999999993</v>
      </c>
      <c r="E150" s="39" t="s">
        <v>478</v>
      </c>
      <c r="F150" s="59">
        <v>9621.9699999999993</v>
      </c>
    </row>
    <row r="151" spans="1:6" ht="31.5">
      <c r="A151" s="40" t="str">
        <f>Калькуляция!A92</f>
        <v>KT 10</v>
      </c>
      <c r="B151" s="40" t="str">
        <f>Калькуляция!B92</f>
        <v>Компьютерная томография нижних костей и мягких тканей одной области без введения контрастного вещества</v>
      </c>
      <c r="C151" s="41" t="s">
        <v>398</v>
      </c>
      <c r="D151" s="179">
        <f t="shared" si="4"/>
        <v>9619.9699999999993</v>
      </c>
      <c r="E151" s="39" t="s">
        <v>478</v>
      </c>
      <c r="F151" s="59">
        <v>9621.9699999999993</v>
      </c>
    </row>
    <row r="152" spans="1:6" ht="22.5" customHeight="1">
      <c r="A152" s="40" t="str">
        <f>Калькуляция!A93</f>
        <v>KT 11</v>
      </c>
      <c r="B152" s="40" t="str">
        <f>Калькуляция!B93</f>
        <v>Компьютерная томография плечевого сустава</v>
      </c>
      <c r="C152" s="41" t="s">
        <v>398</v>
      </c>
      <c r="D152" s="179">
        <f t="shared" si="4"/>
        <v>9619.9699999999993</v>
      </c>
      <c r="E152" s="39" t="s">
        <v>478</v>
      </c>
      <c r="F152" s="59">
        <v>9621.9699999999993</v>
      </c>
    </row>
    <row r="153" spans="1:6" ht="22.5" customHeight="1">
      <c r="A153" s="40" t="str">
        <f>Калькуляция!A94</f>
        <v>KT 12</v>
      </c>
      <c r="B153" s="40" t="str">
        <f>Калькуляция!B94</f>
        <v>Компьютерная томография шейного отдела позвоночника</v>
      </c>
      <c r="C153" s="41" t="s">
        <v>398</v>
      </c>
      <c r="D153" s="179">
        <f t="shared" si="4"/>
        <v>9619.9699999999993</v>
      </c>
      <c r="E153" s="39" t="s">
        <v>478</v>
      </c>
      <c r="F153" s="59">
        <v>9621.9699999999993</v>
      </c>
    </row>
    <row r="154" spans="1:6" ht="31.5">
      <c r="A154" s="40" t="str">
        <f>Калькуляция!A95</f>
        <v>KT 13</v>
      </c>
      <c r="B154" s="40" t="str">
        <f>Калькуляция!B95</f>
        <v>Компьютерная томография грудного отдела позвоночника</v>
      </c>
      <c r="C154" s="41" t="s">
        <v>398</v>
      </c>
      <c r="D154" s="179">
        <f t="shared" si="4"/>
        <v>9619.9699999999993</v>
      </c>
      <c r="E154" s="39" t="s">
        <v>478</v>
      </c>
      <c r="F154" s="59">
        <v>9621.9699999999993</v>
      </c>
    </row>
    <row r="155" spans="1:6" ht="31.5">
      <c r="A155" s="40" t="str">
        <f>Калькуляция!A96</f>
        <v>KT 14</v>
      </c>
      <c r="B155" s="40" t="str">
        <f>Калькуляция!B96</f>
        <v>Компьютерная томография поясничного отдела позвоночника</v>
      </c>
      <c r="C155" s="41" t="s">
        <v>398</v>
      </c>
      <c r="D155" s="179">
        <f t="shared" si="4"/>
        <v>9619.9699999999993</v>
      </c>
      <c r="E155" s="39" t="s">
        <v>478</v>
      </c>
      <c r="F155" s="59">
        <v>9621.9699999999993</v>
      </c>
    </row>
    <row r="156" spans="1:6" ht="31.5">
      <c r="A156" s="40" t="str">
        <f>Калькуляция!A97</f>
        <v>KT 15</v>
      </c>
      <c r="B156" s="40" t="str">
        <f>Калькуляция!B97</f>
        <v>Компьютерная томография крестово-копчикового отдела позвоночника</v>
      </c>
      <c r="C156" s="41" t="s">
        <v>398</v>
      </c>
      <c r="D156" s="179">
        <f t="shared" si="4"/>
        <v>9619.9699999999993</v>
      </c>
      <c r="E156" s="39" t="s">
        <v>478</v>
      </c>
      <c r="F156" s="59">
        <v>9621.9699999999993</v>
      </c>
    </row>
    <row r="157" spans="1:6" ht="31.5">
      <c r="A157" s="40" t="str">
        <f>Калькуляция!A98</f>
        <v>KT 16</v>
      </c>
      <c r="B157" s="40" t="str">
        <f>Калькуляция!B98</f>
        <v>Компьютерная томография малого таза</v>
      </c>
      <c r="C157" s="41" t="s">
        <v>398</v>
      </c>
      <c r="D157" s="179">
        <f t="shared" si="4"/>
        <v>9619.9699999999993</v>
      </c>
      <c r="E157" s="39" t="s">
        <v>478</v>
      </c>
      <c r="F157" s="59">
        <v>9621.9699999999993</v>
      </c>
    </row>
    <row r="158" spans="1:6" ht="31.5">
      <c r="A158" s="40" t="str">
        <f>Калькуляция!A99</f>
        <v>KT 17</v>
      </c>
      <c r="B158" s="40" t="str">
        <f>Калькуляция!B99</f>
        <v>Компьютерная томография малого таза с болюсным введением контрастного вещества</v>
      </c>
      <c r="C158" s="41" t="s">
        <v>398</v>
      </c>
      <c r="D158" s="179">
        <v>29955.39</v>
      </c>
      <c r="E158" s="39" t="s">
        <v>478</v>
      </c>
      <c r="F158" s="59">
        <v>29955.39</v>
      </c>
    </row>
    <row r="159" spans="1:6" ht="31.5">
      <c r="A159" s="40" t="str">
        <f>Калькуляция!A100</f>
        <v>KT 18</v>
      </c>
      <c r="B159" s="40" t="str">
        <f>Калькуляция!B100</f>
        <v>Компьютерная томография сустава</v>
      </c>
      <c r="C159" s="41" t="s">
        <v>398</v>
      </c>
      <c r="D159" s="179">
        <f t="shared" si="4"/>
        <v>9619.9699999999993</v>
      </c>
      <c r="E159" s="39" t="s">
        <v>478</v>
      </c>
      <c r="F159" s="59">
        <v>9621.9699999999993</v>
      </c>
    </row>
    <row r="160" spans="1:6" ht="31.5">
      <c r="A160" s="40" t="str">
        <f>Калькуляция!A101</f>
        <v>KT 19</v>
      </c>
      <c r="B160" s="40" t="str">
        <f>Калькуляция!B101</f>
        <v>Компьютерная томография гортани без введения контрастного вещества</v>
      </c>
      <c r="C160" s="41" t="s">
        <v>398</v>
      </c>
      <c r="D160" s="179">
        <f t="shared" si="4"/>
        <v>9619.9699999999993</v>
      </c>
      <c r="E160" s="39" t="s">
        <v>478</v>
      </c>
      <c r="F160" s="59">
        <v>9621.9699999999993</v>
      </c>
    </row>
    <row r="161" spans="1:6" ht="31.5">
      <c r="A161" s="40" t="str">
        <f>Калькуляция!A102</f>
        <v>KT 20</v>
      </c>
      <c r="B161" s="40" t="str">
        <f>Калькуляция!B102</f>
        <v>Компьютерная томография височных костей</v>
      </c>
      <c r="C161" s="41" t="s">
        <v>398</v>
      </c>
      <c r="D161" s="179">
        <f t="shared" si="4"/>
        <v>9619.9699999999993</v>
      </c>
      <c r="E161" s="39" t="s">
        <v>478</v>
      </c>
      <c r="F161" s="59">
        <v>9621.9699999999993</v>
      </c>
    </row>
    <row r="162" spans="1:6" ht="31.5">
      <c r="A162" s="40" t="str">
        <f>Калькуляция!A103</f>
        <v>KT 21</v>
      </c>
      <c r="B162" s="40" t="str">
        <f>Калькуляция!B103</f>
        <v>Компьютерная томография надпочечников без введения контрастного вещества</v>
      </c>
      <c r="C162" s="41" t="s">
        <v>398</v>
      </c>
      <c r="D162" s="179">
        <f t="shared" si="4"/>
        <v>9619.9699999999993</v>
      </c>
      <c r="E162" s="39" t="s">
        <v>478</v>
      </c>
      <c r="F162" s="59">
        <v>9621.9699999999993</v>
      </c>
    </row>
    <row r="163" spans="1:6">
      <c r="A163" s="40"/>
      <c r="B163" s="37" t="str">
        <f>Калькуляция!B104</f>
        <v>Гинекологические услуги</v>
      </c>
      <c r="C163" s="41"/>
      <c r="D163" s="179"/>
      <c r="E163" s="39"/>
    </row>
    <row r="164" spans="1:6">
      <c r="A164" s="40" t="str">
        <f>Калькуляция!A105</f>
        <v>GIN 01</v>
      </c>
      <c r="B164" s="40" t="str">
        <f>Калькуляция!B105</f>
        <v>Биопсия шейки матки</v>
      </c>
      <c r="C164" s="41" t="s">
        <v>398</v>
      </c>
      <c r="D164" s="179">
        <f>2399.23+1</f>
        <v>2400.23</v>
      </c>
      <c r="E164" s="39"/>
      <c r="F164" s="59">
        <v>2399.23</v>
      </c>
    </row>
    <row r="165" spans="1:6">
      <c r="A165" s="40" t="str">
        <f>Калькуляция!A106</f>
        <v>GIN 02</v>
      </c>
      <c r="B165" s="40" t="str">
        <f>Калькуляция!B106</f>
        <v>Кольпоскопия</v>
      </c>
      <c r="C165" s="41" t="s">
        <v>398</v>
      </c>
      <c r="D165" s="179">
        <f>2375.92-1</f>
        <v>2374.92</v>
      </c>
      <c r="E165" s="39"/>
      <c r="F165" s="59">
        <v>2375.92</v>
      </c>
    </row>
    <row r="166" spans="1:6" s="174" customFormat="1">
      <c r="A166" s="161" t="str">
        <f>Калькуляция!A107</f>
        <v>GIN 03</v>
      </c>
      <c r="B166" s="161" t="str">
        <f>Калькуляция!B107</f>
        <v>Массаж гинекологический</v>
      </c>
      <c r="C166" s="159" t="s">
        <v>398</v>
      </c>
      <c r="D166" s="160">
        <f>Калькуляция!M107</f>
        <v>2500</v>
      </c>
      <c r="E166" s="157"/>
    </row>
    <row r="167" spans="1:6">
      <c r="A167" s="40" t="str">
        <f>Калькуляция!A108</f>
        <v>GIN 04</v>
      </c>
      <c r="B167" s="40" t="str">
        <f>Калькуляция!B108</f>
        <v>Введение ВМС (без стоимости спирали)</v>
      </c>
      <c r="C167" s="41" t="s">
        <v>398</v>
      </c>
      <c r="D167" s="42">
        <f>Калькуляция!M108</f>
        <v>4500</v>
      </c>
      <c r="E167" s="39"/>
    </row>
    <row r="168" spans="1:6">
      <c r="A168" s="40" t="str">
        <f>Калькуляция!A109</f>
        <v>GIN 05</v>
      </c>
      <c r="B168" s="40" t="str">
        <f>Калькуляция!B109</f>
        <v>Введение ВМС (со стоимостью спирали)</v>
      </c>
      <c r="C168" s="41" t="s">
        <v>398</v>
      </c>
      <c r="D168" s="42">
        <f>Калькуляция!M109</f>
        <v>6500</v>
      </c>
      <c r="E168" s="39"/>
    </row>
    <row r="169" spans="1:6">
      <c r="A169" s="40" t="str">
        <f>Калькуляция!A110</f>
        <v>GIN 06</v>
      </c>
      <c r="B169" s="40" t="str">
        <f>Калькуляция!B110</f>
        <v>Удаление ВМС</v>
      </c>
      <c r="C169" s="41" t="s">
        <v>398</v>
      </c>
      <c r="D169" s="42">
        <f>Калькуляция!M110</f>
        <v>5000</v>
      </c>
      <c r="E169" s="39"/>
    </row>
    <row r="170" spans="1:6">
      <c r="A170" s="40" t="str">
        <f>Калькуляция!A111</f>
        <v>GIN 07</v>
      </c>
      <c r="B170" s="40" t="str">
        <f>Калькуляция!B111</f>
        <v>Вакуум-аспирация</v>
      </c>
      <c r="C170" s="41" t="s">
        <v>398</v>
      </c>
      <c r="D170" s="42">
        <f>Калькуляция!M111</f>
        <v>10000</v>
      </c>
      <c r="E170" s="39"/>
    </row>
    <row r="171" spans="1:6">
      <c r="A171" s="40" t="str">
        <f>Калькуляция!A112</f>
        <v>GIN 08</v>
      </c>
      <c r="B171" s="40" t="str">
        <f>Калькуляция!B112</f>
        <v>Прижигание эрозии (диатермокоагуляция)</v>
      </c>
      <c r="C171" s="41" t="s">
        <v>398</v>
      </c>
      <c r="D171" s="42">
        <f>Калькуляция!M112</f>
        <v>10000</v>
      </c>
      <c r="E171" s="39"/>
    </row>
    <row r="172" spans="1:6">
      <c r="A172" s="40" t="str">
        <f>Калькуляция!A113</f>
        <v>GIN 09</v>
      </c>
      <c r="B172" s="40" t="str">
        <f>Калькуляция!B113</f>
        <v>Диатермоконизация</v>
      </c>
      <c r="C172" s="41" t="s">
        <v>398</v>
      </c>
      <c r="D172" s="42">
        <f>Калькуляция!M113</f>
        <v>15000</v>
      </c>
      <c r="E172" s="39"/>
    </row>
    <row r="173" spans="1:6">
      <c r="A173" s="40" t="str">
        <f>Калькуляция!A114</f>
        <v>GIN 10</v>
      </c>
      <c r="B173" s="40" t="str">
        <f>Калькуляция!B114</f>
        <v>Диатермоэксцизия</v>
      </c>
      <c r="C173" s="41" t="s">
        <v>398</v>
      </c>
      <c r="D173" s="42">
        <f>Калькуляция!M114</f>
        <v>12000</v>
      </c>
      <c r="E173" s="39"/>
    </row>
    <row r="174" spans="1:6">
      <c r="A174" s="40" t="str">
        <f>Калькуляция!A115</f>
        <v>GIN 11</v>
      </c>
      <c r="B174" s="40" t="str">
        <f>Калькуляция!B115</f>
        <v>Забор мазка (гинекологический)</v>
      </c>
      <c r="C174" s="41" t="s">
        <v>398</v>
      </c>
      <c r="D174" s="181">
        <f>326.11+4</f>
        <v>330.11</v>
      </c>
      <c r="E174" s="39"/>
      <c r="F174" s="33">
        <v>326.11</v>
      </c>
    </row>
    <row r="175" spans="1:6">
      <c r="A175" s="40" t="str">
        <f>Калькуляция!A116</f>
        <v>GIN 12</v>
      </c>
      <c r="B175" s="40" t="str">
        <f>Калькуляция!B116</f>
        <v>Ванночки гинекологические</v>
      </c>
      <c r="C175" s="41" t="s">
        <v>398</v>
      </c>
      <c r="D175" s="42">
        <f>Калькуляция!M116</f>
        <v>1000</v>
      </c>
      <c r="E175" s="39"/>
    </row>
    <row r="176" spans="1:6" ht="31.5">
      <c r="A176" s="40" t="str">
        <f>Калькуляция!A117</f>
        <v>GIN 13</v>
      </c>
      <c r="B176" s="40" t="str">
        <f>Калькуляция!B117</f>
        <v>Введение тампонов с лекарственными средствами (без лекарств)</v>
      </c>
      <c r="C176" s="41" t="s">
        <v>398</v>
      </c>
      <c r="D176" s="42">
        <f>Калькуляция!M117</f>
        <v>2000</v>
      </c>
      <c r="E176" s="39"/>
    </row>
    <row r="177" spans="1:6">
      <c r="A177" s="40"/>
      <c r="B177" s="37" t="str">
        <f>Калькуляция!B118</f>
        <v>Услуги хирурга</v>
      </c>
      <c r="C177" s="41"/>
      <c r="D177" s="42"/>
      <c r="E177" s="39"/>
    </row>
    <row r="178" spans="1:6">
      <c r="A178" s="40" t="str">
        <f>Калькуляция!A119</f>
        <v>KHI 01</v>
      </c>
      <c r="B178" s="40" t="str">
        <f>Калькуляция!B119</f>
        <v>Атеромотомия/ атеромэктомия</v>
      </c>
      <c r="C178" s="41" t="s">
        <v>398</v>
      </c>
      <c r="D178" s="179">
        <v>4255.3599999999997</v>
      </c>
      <c r="E178" s="39"/>
      <c r="F178" s="59">
        <v>4255.3599999999997</v>
      </c>
    </row>
    <row r="179" spans="1:6">
      <c r="A179" s="40" t="str">
        <f>Калькуляция!A120</f>
        <v>KHI 02</v>
      </c>
      <c r="B179" s="40" t="str">
        <f>Калькуляция!B120</f>
        <v>Биопсия кожи и/или подкожной клетчатки</v>
      </c>
      <c r="C179" s="41" t="s">
        <v>398</v>
      </c>
      <c r="D179" s="179">
        <f>3524.21+1</f>
        <v>3525.21</v>
      </c>
      <c r="E179" s="39"/>
      <c r="F179" s="59">
        <v>3524.21</v>
      </c>
    </row>
    <row r="180" spans="1:6">
      <c r="A180" s="40" t="str">
        <f>Калькуляция!A121</f>
        <v>KHI 03</v>
      </c>
      <c r="B180" s="40" t="str">
        <f>Калькуляция!B121</f>
        <v>Биопсия кожно-мышечного лоскута</v>
      </c>
      <c r="C180" s="41" t="s">
        <v>398</v>
      </c>
      <c r="D180" s="179">
        <v>5145.28</v>
      </c>
      <c r="E180" s="39"/>
      <c r="F180" s="59">
        <v>5145.28</v>
      </c>
    </row>
    <row r="181" spans="1:6">
      <c r="A181" s="40" t="str">
        <f>Калькуляция!A122</f>
        <v>KHI 04</v>
      </c>
      <c r="B181" s="40" t="str">
        <f>Калькуляция!B122</f>
        <v>Вскрытие абсцесса и флегмоны различных канализаций</v>
      </c>
      <c r="C181" s="41" t="s">
        <v>398</v>
      </c>
      <c r="D181" s="179">
        <f>3659.32+1</f>
        <v>3660.32</v>
      </c>
      <c r="E181" s="39"/>
      <c r="F181" s="59">
        <v>3659.32</v>
      </c>
    </row>
    <row r="182" spans="1:6">
      <c r="A182" s="40" t="str">
        <f>Калькуляция!A123</f>
        <v>KHI 05</v>
      </c>
      <c r="B182" s="40" t="str">
        <f>Калькуляция!B123</f>
        <v>Вскрытие фурункула и  карбункула различных канализации</v>
      </c>
      <c r="C182" s="41" t="s">
        <v>398</v>
      </c>
      <c r="D182" s="179">
        <f>3659.32+1</f>
        <v>3660.32</v>
      </c>
      <c r="E182" s="39"/>
      <c r="F182" s="59">
        <v>3659.32</v>
      </c>
    </row>
    <row r="183" spans="1:6">
      <c r="A183" s="40" t="str">
        <f>Калькуляция!A124</f>
        <v>KHI 06</v>
      </c>
      <c r="B183" s="40" t="str">
        <f>Калькуляция!B124</f>
        <v>Вскрытие нагноившейся мозоли</v>
      </c>
      <c r="C183" s="41" t="s">
        <v>398</v>
      </c>
      <c r="D183" s="179">
        <f>3659.32+1</f>
        <v>3660.32</v>
      </c>
      <c r="E183" s="39"/>
      <c r="F183" s="59">
        <v>3659.32</v>
      </c>
    </row>
    <row r="184" spans="1:6" ht="31.5">
      <c r="A184" s="40" t="str">
        <f>Калькуляция!A125</f>
        <v>KHI 07</v>
      </c>
      <c r="B184" s="40" t="str">
        <f>Калькуляция!B125</f>
        <v>Вскрытие и дренирование панариции (костного, суставного, сухожильного)</v>
      </c>
      <c r="C184" s="41" t="s">
        <v>398</v>
      </c>
      <c r="D184" s="179">
        <f>1127.9+2</f>
        <v>1129.9000000000001</v>
      </c>
      <c r="E184" s="39"/>
      <c r="F184" s="59">
        <v>1127.9000000000001</v>
      </c>
    </row>
    <row r="185" spans="1:6">
      <c r="A185" s="40" t="str">
        <f>Калькуляция!A126</f>
        <v>KHI 08</v>
      </c>
      <c r="B185" s="40" t="str">
        <f>Калькуляция!B126</f>
        <v>Вскрытие  паронихия</v>
      </c>
      <c r="C185" s="41" t="s">
        <v>398</v>
      </c>
      <c r="D185" s="179">
        <f>2294.15+1</f>
        <v>2295.15</v>
      </c>
      <c r="E185" s="39"/>
      <c r="F185" s="59">
        <v>2294.15</v>
      </c>
    </row>
    <row r="186" spans="1:6">
      <c r="A186" s="40" t="str">
        <f>Калькуляция!A127</f>
        <v>KHI 09</v>
      </c>
      <c r="B186" s="40" t="str">
        <f>Калькуляция!B127</f>
        <v>Вскрытие и дренирование гематомы  различных размеров</v>
      </c>
      <c r="C186" s="41" t="s">
        <v>398</v>
      </c>
      <c r="D186" s="179">
        <f>2358.94+1</f>
        <v>2359.94</v>
      </c>
      <c r="E186" s="39"/>
    </row>
    <row r="187" spans="1:6">
      <c r="A187" s="40" t="str">
        <f>Калькуляция!A128</f>
        <v>KHI 10</v>
      </c>
      <c r="B187" s="40" t="str">
        <f>Калькуляция!B128</f>
        <v>Вскрытие и дренирование гнойного лактационного мастита</v>
      </c>
      <c r="C187" s="41" t="s">
        <v>398</v>
      </c>
      <c r="D187" s="42">
        <f>Калькуляция!M128</f>
        <v>9900</v>
      </c>
      <c r="E187" s="39"/>
    </row>
    <row r="188" spans="1:6">
      <c r="A188" s="40" t="str">
        <f>Калькуляция!A129</f>
        <v>KHI 11</v>
      </c>
      <c r="B188" s="40" t="str">
        <f>Калькуляция!B129</f>
        <v>Вскрытие гидроаденита</v>
      </c>
      <c r="C188" s="41" t="s">
        <v>398</v>
      </c>
      <c r="D188" s="179">
        <f>3352.68-3</f>
        <v>3349.68</v>
      </c>
      <c r="E188" s="39"/>
      <c r="F188" s="59">
        <v>3352.68</v>
      </c>
    </row>
    <row r="189" spans="1:6">
      <c r="A189" s="40" t="str">
        <f>Калькуляция!A130</f>
        <v>KHI 12</v>
      </c>
      <c r="B189" s="40" t="str">
        <f>Калькуляция!B130</f>
        <v xml:space="preserve">Вскрытие парапроктита </v>
      </c>
      <c r="C189" s="41" t="s">
        <v>398</v>
      </c>
      <c r="D189" s="179">
        <f>3223.97-4</f>
        <v>3219.97</v>
      </c>
      <c r="E189" s="39"/>
      <c r="F189" s="59">
        <v>3223.97</v>
      </c>
    </row>
    <row r="190" spans="1:6">
      <c r="A190" s="40" t="str">
        <f>Калькуляция!A131</f>
        <v>KHI 13</v>
      </c>
      <c r="B190" s="40" t="str">
        <f>Калькуляция!B131</f>
        <v>Удаление гигромы, ганглий</v>
      </c>
      <c r="C190" s="41" t="s">
        <v>398</v>
      </c>
      <c r="D190" s="179">
        <f>6645.6+4</f>
        <v>6649.6</v>
      </c>
      <c r="E190" s="39"/>
      <c r="F190" s="59">
        <v>6645.6</v>
      </c>
    </row>
    <row r="191" spans="1:6">
      <c r="A191" s="40" t="str">
        <f>Калькуляция!A132</f>
        <v>KHI 14</v>
      </c>
      <c r="B191" s="40" t="str">
        <f>Калькуляция!B132</f>
        <v>Удаление/ коррекция ногтевой пластинки</v>
      </c>
      <c r="C191" s="41" t="s">
        <v>398</v>
      </c>
      <c r="D191" s="179">
        <v>1369.56</v>
      </c>
      <c r="E191" s="39"/>
      <c r="F191" s="59">
        <v>1369.56</v>
      </c>
    </row>
    <row r="192" spans="1:6">
      <c r="A192" s="40" t="str">
        <f>Калькуляция!A133</f>
        <v>KHI 15</v>
      </c>
      <c r="B192" s="40" t="str">
        <f>Калькуляция!B133</f>
        <v xml:space="preserve">Иссечение лигатурного свища </v>
      </c>
      <c r="C192" s="41" t="s">
        <v>398</v>
      </c>
      <c r="D192" s="179">
        <f>1253.61-4</f>
        <v>1249.6099999999999</v>
      </c>
      <c r="E192" s="39"/>
      <c r="F192" s="59">
        <v>1253.6099999999999</v>
      </c>
    </row>
    <row r="193" spans="1:6">
      <c r="A193" s="40" t="str">
        <f>Калькуляция!A134</f>
        <v>KHI 16</v>
      </c>
      <c r="B193" s="40" t="str">
        <f>Калькуляция!B134</f>
        <v xml:space="preserve">Иссечение анальной трещины </v>
      </c>
      <c r="C193" s="41" t="s">
        <v>398</v>
      </c>
      <c r="D193" s="179">
        <f>4992.92-3</f>
        <v>4989.92</v>
      </c>
      <c r="E193" s="39"/>
      <c r="F193" s="59">
        <v>4992.92</v>
      </c>
    </row>
    <row r="194" spans="1:6">
      <c r="A194" s="40" t="str">
        <f>Калькуляция!A135</f>
        <v>KHI 17</v>
      </c>
      <c r="B194" s="40" t="str">
        <f>Калькуляция!B135</f>
        <v xml:space="preserve">Иссечение эпителиального копчикового хода </v>
      </c>
      <c r="C194" s="41" t="s">
        <v>398</v>
      </c>
      <c r="D194" s="179">
        <f>13431.29-1</f>
        <v>13430.29</v>
      </c>
      <c r="E194" s="39"/>
      <c r="F194" s="59">
        <v>13431.29</v>
      </c>
    </row>
    <row r="195" spans="1:6">
      <c r="A195" s="40" t="str">
        <f>Калькуляция!A136</f>
        <v>KHI 18</v>
      </c>
      <c r="B195" s="40" t="str">
        <f>Калькуляция!B136</f>
        <v>Пункция сустава</v>
      </c>
      <c r="C195" s="41" t="s">
        <v>398</v>
      </c>
      <c r="D195" s="179">
        <f>3373.7-4</f>
        <v>3369.7</v>
      </c>
      <c r="E195" s="39"/>
      <c r="F195" s="59">
        <v>3373.7</v>
      </c>
    </row>
    <row r="196" spans="1:6">
      <c r="A196" s="40" t="str">
        <f>Калькуляция!A137</f>
        <v>KHI 19</v>
      </c>
      <c r="B196" s="40" t="str">
        <f>Калькуляция!B137</f>
        <v>Диагностическая пункция</v>
      </c>
      <c r="C196" s="41" t="s">
        <v>398</v>
      </c>
      <c r="D196" s="179">
        <f>1796.05+4</f>
        <v>1800.05</v>
      </c>
      <c r="E196" s="39"/>
      <c r="F196" s="59">
        <v>1796.05</v>
      </c>
    </row>
    <row r="197" spans="1:6">
      <c r="A197" s="40" t="str">
        <f>Калькуляция!A138</f>
        <v>KHI 20</v>
      </c>
      <c r="B197" s="40" t="str">
        <f>Калькуляция!B138</f>
        <v>Пункционная/аспирационная биопсия под УЗИ контролем</v>
      </c>
      <c r="C197" s="41" t="s">
        <v>398</v>
      </c>
      <c r="D197" s="179">
        <f>19407.67+21</f>
        <v>19428.669999999998</v>
      </c>
      <c r="E197" s="39"/>
      <c r="F197" s="59">
        <v>19407.669999999998</v>
      </c>
    </row>
    <row r="198" spans="1:6">
      <c r="A198" s="40" t="str">
        <f>Калькуляция!A139</f>
        <v>KHI 21</v>
      </c>
      <c r="B198" s="40" t="str">
        <f>Калькуляция!B139</f>
        <v>Пункционная/аспирационная биопсия под КТ контролем</v>
      </c>
      <c r="C198" s="41" t="s">
        <v>398</v>
      </c>
      <c r="D198" s="179">
        <f>20171.24-1</f>
        <v>20170.240000000002</v>
      </c>
      <c r="E198" s="39"/>
      <c r="F198" s="59">
        <v>20171.240000000002</v>
      </c>
    </row>
    <row r="199" spans="1:6">
      <c r="A199" s="40" t="str">
        <f>Калькуляция!A140</f>
        <v>KHI 22</v>
      </c>
      <c r="B199" s="40" t="str">
        <f>Калькуляция!B140</f>
        <v>Новокаин 0,5%овая блокада</v>
      </c>
      <c r="C199" s="41" t="s">
        <v>398</v>
      </c>
      <c r="D199" s="179">
        <f>1496.98+3</f>
        <v>1499.98</v>
      </c>
      <c r="E199" s="39"/>
      <c r="F199" s="59">
        <v>1496.98</v>
      </c>
    </row>
    <row r="200" spans="1:6">
      <c r="A200" s="40" t="str">
        <f>Калькуляция!A141</f>
        <v>KHI 23</v>
      </c>
      <c r="B200" s="40" t="str">
        <f>Калькуляция!B141</f>
        <v>Снятье швов/ удаление лигатур</v>
      </c>
      <c r="C200" s="41" t="s">
        <v>398</v>
      </c>
      <c r="D200" s="179">
        <v>1010</v>
      </c>
      <c r="E200" s="39"/>
      <c r="F200" s="59">
        <v>1010</v>
      </c>
    </row>
    <row r="201" spans="1:6">
      <c r="A201" s="40" t="str">
        <f>Калькуляция!A142</f>
        <v>KHI 24</v>
      </c>
      <c r="B201" s="40" t="str">
        <f>Калькуляция!B142</f>
        <v xml:space="preserve">Хирургическая обработка раны/ожога </v>
      </c>
      <c r="C201" s="41" t="s">
        <v>398</v>
      </c>
      <c r="D201" s="179">
        <f>4222.72+2</f>
        <v>4224.72</v>
      </c>
      <c r="E201" s="39"/>
      <c r="F201" s="59">
        <v>4222.72</v>
      </c>
    </row>
    <row r="202" spans="1:6">
      <c r="A202" s="40" t="str">
        <f>Калькуляция!A143</f>
        <v>KHI 25</v>
      </c>
      <c r="B202" s="40" t="str">
        <f>Калькуляция!B143</f>
        <v xml:space="preserve">Перевязка гнойное </v>
      </c>
      <c r="C202" s="41" t="s">
        <v>398</v>
      </c>
      <c r="D202" s="179">
        <f>4499.44+1</f>
        <v>4500.4399999999996</v>
      </c>
      <c r="E202" s="39"/>
      <c r="F202" s="59">
        <v>4499.4399999999996</v>
      </c>
    </row>
    <row r="203" spans="1:6">
      <c r="A203" s="40" t="str">
        <f>Калькуляция!A144</f>
        <v>KHI 26</v>
      </c>
      <c r="B203" s="40" t="str">
        <f>Калькуляция!B144</f>
        <v>Перевязка чистая</v>
      </c>
      <c r="C203" s="41" t="s">
        <v>398</v>
      </c>
      <c r="D203" s="179">
        <v>810.02</v>
      </c>
      <c r="E203" s="39"/>
    </row>
    <row r="204" spans="1:6">
      <c r="A204" s="40"/>
      <c r="B204" s="37" t="str">
        <f>Калькуляция!B145</f>
        <v>Пластические операции</v>
      </c>
      <c r="C204" s="41"/>
      <c r="D204" s="42"/>
      <c r="E204" s="39"/>
    </row>
    <row r="205" spans="1:6" ht="31.5" hidden="1">
      <c r="A205" s="40" t="str">
        <f>Калькуляция!A146</f>
        <v>PLA 01</v>
      </c>
      <c r="B205" s="40" t="str">
        <f>Калькуляция!B146</f>
        <v>Удаление доброкачественные новообразование мягких тканей до 5 см, пластические швы</v>
      </c>
      <c r="C205" s="41" t="s">
        <v>412</v>
      </c>
      <c r="D205" s="42">
        <f>Калькуляция!M146</f>
        <v>18700</v>
      </c>
      <c r="E205" s="39"/>
    </row>
    <row r="206" spans="1:6" ht="31.5" hidden="1">
      <c r="A206" s="40" t="str">
        <f>Калькуляция!A147</f>
        <v>PLA 02</v>
      </c>
      <c r="B206" s="40" t="str">
        <f>Калькуляция!B147</f>
        <v>Удаление доброкачественные новообразование мягких тканей до 10 см, пластические швы</v>
      </c>
      <c r="C206" s="41" t="s">
        <v>412</v>
      </c>
      <c r="D206" s="42">
        <f>Калькуляция!M147</f>
        <v>20400</v>
      </c>
      <c r="E206" s="39"/>
    </row>
    <row r="207" spans="1:6">
      <c r="A207" s="40" t="s">
        <v>1025</v>
      </c>
      <c r="B207" s="40" t="str">
        <f>Калькуляция!B148</f>
        <v>Циркумцизия, пластические швы на крайнюю плоть</v>
      </c>
      <c r="C207" s="41" t="s">
        <v>412</v>
      </c>
      <c r="D207" s="186">
        <f>4508-8</f>
        <v>4500</v>
      </c>
      <c r="E207" s="39"/>
    </row>
    <row r="208" spans="1:6" ht="31.5" hidden="1">
      <c r="A208" s="40" t="str">
        <f>Калькуляция!A149</f>
        <v>PLA 04</v>
      </c>
      <c r="B208" s="40" t="str">
        <f>Калькуляция!B149</f>
        <v>Удаление грубых рубцов мягких тканей различных размеров, пластические швы</v>
      </c>
      <c r="C208" s="41" t="s">
        <v>412</v>
      </c>
      <c r="D208" s="42">
        <f>Калькуляция!M149</f>
        <v>9700</v>
      </c>
      <c r="E208" s="39"/>
    </row>
    <row r="209" spans="1:5" hidden="1">
      <c r="A209" s="40" t="str">
        <f>Калькуляция!A150</f>
        <v>PLA 05</v>
      </c>
      <c r="B209" s="40" t="str">
        <f>Калькуляция!B150</f>
        <v>Блефаропластика верхних век тотальная</v>
      </c>
      <c r="C209" s="41" t="s">
        <v>412</v>
      </c>
      <c r="D209" s="42">
        <f>Калькуляция!M150</f>
        <v>9600</v>
      </c>
      <c r="E209" s="39"/>
    </row>
    <row r="210" spans="1:5" hidden="1">
      <c r="A210" s="40" t="str">
        <f>Калькуляция!A151</f>
        <v>PLA 06</v>
      </c>
      <c r="B210" s="40" t="str">
        <f>Калькуляция!B151</f>
        <v>Блефаропластика нижних век тотальная</v>
      </c>
      <c r="C210" s="41" t="s">
        <v>412</v>
      </c>
      <c r="D210" s="42">
        <f>Калькуляция!M151</f>
        <v>9600</v>
      </c>
      <c r="E210" s="39"/>
    </row>
    <row r="211" spans="1:5" hidden="1">
      <c r="A211" s="40" t="str">
        <f>Калькуляция!A152</f>
        <v>PLA 07</v>
      </c>
      <c r="B211" s="40" t="str">
        <f>Калькуляция!B152</f>
        <v>Реконструкция мочки ухо (билобулярный лоскут)</v>
      </c>
      <c r="C211" s="41" t="s">
        <v>412</v>
      </c>
      <c r="D211" s="42">
        <f>Калькуляция!M152</f>
        <v>9600</v>
      </c>
      <c r="E211" s="39"/>
    </row>
    <row r="212" spans="1:5">
      <c r="A212" s="161"/>
      <c r="B212" s="158" t="s">
        <v>968</v>
      </c>
      <c r="C212" s="159"/>
      <c r="D212" s="160"/>
      <c r="E212" s="157" t="s">
        <v>754</v>
      </c>
    </row>
    <row r="213" spans="1:5">
      <c r="A213" s="161"/>
      <c r="B213" s="163" t="s">
        <v>882</v>
      </c>
      <c r="C213" s="159"/>
      <c r="D213" s="160"/>
      <c r="E213" s="157"/>
    </row>
    <row r="214" spans="1:5">
      <c r="A214" s="161" t="s">
        <v>885</v>
      </c>
      <c r="B214" s="161" t="s">
        <v>794</v>
      </c>
      <c r="C214" s="159" t="s">
        <v>412</v>
      </c>
      <c r="D214" s="186">
        <f>421901.05-1</f>
        <v>421900.05</v>
      </c>
      <c r="E214" s="157" t="s">
        <v>883</v>
      </c>
    </row>
    <row r="215" spans="1:5" ht="31.5">
      <c r="A215" s="161" t="s">
        <v>886</v>
      </c>
      <c r="B215" s="161" t="s">
        <v>795</v>
      </c>
      <c r="C215" s="159" t="s">
        <v>412</v>
      </c>
      <c r="D215" s="186">
        <v>200000</v>
      </c>
      <c r="E215" s="157" t="s">
        <v>883</v>
      </c>
    </row>
    <row r="216" spans="1:5">
      <c r="A216" s="161" t="s">
        <v>887</v>
      </c>
      <c r="B216" s="161" t="s">
        <v>796</v>
      </c>
      <c r="C216" s="159" t="s">
        <v>412</v>
      </c>
      <c r="D216" s="186">
        <f t="shared" ref="D216:D226" si="5">421901.05-1</f>
        <v>421900.05</v>
      </c>
      <c r="E216" s="157" t="s">
        <v>883</v>
      </c>
    </row>
    <row r="217" spans="1:5" ht="31.5">
      <c r="A217" s="161" t="s">
        <v>888</v>
      </c>
      <c r="B217" s="161" t="s">
        <v>797</v>
      </c>
      <c r="C217" s="159" t="s">
        <v>412</v>
      </c>
      <c r="D217" s="186">
        <f t="shared" si="5"/>
        <v>421900.05</v>
      </c>
      <c r="E217" s="157" t="s">
        <v>883</v>
      </c>
    </row>
    <row r="218" spans="1:5">
      <c r="A218" s="161" t="s">
        <v>889</v>
      </c>
      <c r="B218" s="161" t="s">
        <v>798</v>
      </c>
      <c r="C218" s="159" t="s">
        <v>412</v>
      </c>
      <c r="D218" s="186">
        <f t="shared" si="5"/>
        <v>421900.05</v>
      </c>
      <c r="E218" s="157" t="s">
        <v>883</v>
      </c>
    </row>
    <row r="219" spans="1:5" ht="31.5">
      <c r="A219" s="161" t="s">
        <v>890</v>
      </c>
      <c r="B219" s="161" t="s">
        <v>799</v>
      </c>
      <c r="C219" s="159" t="s">
        <v>412</v>
      </c>
      <c r="D219" s="186">
        <f t="shared" si="5"/>
        <v>421900.05</v>
      </c>
      <c r="E219" s="157" t="s">
        <v>883</v>
      </c>
    </row>
    <row r="220" spans="1:5">
      <c r="A220" s="161" t="s">
        <v>891</v>
      </c>
      <c r="B220" s="161" t="s">
        <v>800</v>
      </c>
      <c r="C220" s="159" t="s">
        <v>412</v>
      </c>
      <c r="D220" s="186">
        <f t="shared" si="5"/>
        <v>421900.05</v>
      </c>
      <c r="E220" s="157" t="s">
        <v>883</v>
      </c>
    </row>
    <row r="221" spans="1:5">
      <c r="A221" s="161" t="s">
        <v>892</v>
      </c>
      <c r="B221" s="161" t="s">
        <v>801</v>
      </c>
      <c r="C221" s="159" t="s">
        <v>412</v>
      </c>
      <c r="D221" s="186">
        <f t="shared" si="5"/>
        <v>421900.05</v>
      </c>
      <c r="E221" s="157" t="s">
        <v>883</v>
      </c>
    </row>
    <row r="222" spans="1:5" ht="31.5">
      <c r="A222" s="161" t="s">
        <v>893</v>
      </c>
      <c r="B222" s="161" t="s">
        <v>802</v>
      </c>
      <c r="C222" s="159" t="s">
        <v>412</v>
      </c>
      <c r="D222" s="186">
        <f t="shared" si="5"/>
        <v>421900.05</v>
      </c>
      <c r="E222" s="157" t="s">
        <v>883</v>
      </c>
    </row>
    <row r="223" spans="1:5" ht="31.5">
      <c r="A223" s="161" t="s">
        <v>894</v>
      </c>
      <c r="B223" s="161" t="s">
        <v>803</v>
      </c>
      <c r="C223" s="159" t="s">
        <v>412</v>
      </c>
      <c r="D223" s="186">
        <f t="shared" si="5"/>
        <v>421900.05</v>
      </c>
      <c r="E223" s="157" t="s">
        <v>883</v>
      </c>
    </row>
    <row r="224" spans="1:5" ht="31.5">
      <c r="A224" s="161" t="s">
        <v>895</v>
      </c>
      <c r="B224" s="161" t="s">
        <v>804</v>
      </c>
      <c r="C224" s="159" t="s">
        <v>412</v>
      </c>
      <c r="D224" s="186">
        <f t="shared" si="5"/>
        <v>421900.05</v>
      </c>
      <c r="E224" s="157" t="s">
        <v>883</v>
      </c>
    </row>
    <row r="225" spans="1:7">
      <c r="A225" s="161" t="s">
        <v>896</v>
      </c>
      <c r="B225" s="161" t="s">
        <v>805</v>
      </c>
      <c r="C225" s="159" t="s">
        <v>412</v>
      </c>
      <c r="D225" s="186">
        <f t="shared" si="5"/>
        <v>421900.05</v>
      </c>
      <c r="E225" s="157" t="s">
        <v>883</v>
      </c>
      <c r="F225" s="33">
        <f>421901.05</f>
        <v>421901.05</v>
      </c>
      <c r="G225" s="175">
        <f>F225-D225</f>
        <v>1</v>
      </c>
    </row>
    <row r="226" spans="1:7">
      <c r="A226" s="161" t="s">
        <v>897</v>
      </c>
      <c r="B226" s="161" t="s">
        <v>806</v>
      </c>
      <c r="C226" s="159" t="s">
        <v>412</v>
      </c>
      <c r="D226" s="186">
        <f t="shared" si="5"/>
        <v>421900.05</v>
      </c>
      <c r="E226" s="157" t="s">
        <v>883</v>
      </c>
    </row>
    <row r="227" spans="1:7">
      <c r="A227" s="161" t="s">
        <v>898</v>
      </c>
      <c r="B227" s="161" t="s">
        <v>807</v>
      </c>
      <c r="C227" s="159" t="s">
        <v>412</v>
      </c>
      <c r="D227" s="186">
        <v>250000</v>
      </c>
      <c r="E227" s="157" t="s">
        <v>883</v>
      </c>
    </row>
    <row r="228" spans="1:7" ht="31.5">
      <c r="A228" s="161"/>
      <c r="B228" s="163" t="s">
        <v>808</v>
      </c>
      <c r="C228" s="159"/>
      <c r="D228" s="165"/>
      <c r="E228" s="157"/>
    </row>
    <row r="229" spans="1:7" ht="31.5">
      <c r="A229" s="161" t="s">
        <v>899</v>
      </c>
      <c r="B229" s="161" t="s">
        <v>809</v>
      </c>
      <c r="C229" s="159" t="s">
        <v>412</v>
      </c>
      <c r="D229" s="186">
        <v>210000</v>
      </c>
      <c r="E229" s="157" t="s">
        <v>883</v>
      </c>
      <c r="F229" s="33">
        <f>421901.05</f>
        <v>421901.05</v>
      </c>
    </row>
    <row r="230" spans="1:7" ht="31.5">
      <c r="A230" s="161" t="s">
        <v>900</v>
      </c>
      <c r="B230" s="161" t="s">
        <v>810</v>
      </c>
      <c r="C230" s="159" t="s">
        <v>412</v>
      </c>
      <c r="D230" s="186">
        <v>210000</v>
      </c>
      <c r="E230" s="157" t="s">
        <v>883</v>
      </c>
    </row>
    <row r="231" spans="1:7" ht="31.5">
      <c r="A231" s="161" t="s">
        <v>901</v>
      </c>
      <c r="B231" s="161" t="s">
        <v>811</v>
      </c>
      <c r="C231" s="159" t="s">
        <v>412</v>
      </c>
      <c r="D231" s="186">
        <v>165000</v>
      </c>
      <c r="E231" s="157" t="s">
        <v>883</v>
      </c>
    </row>
    <row r="232" spans="1:7" ht="31.5">
      <c r="A232" s="161" t="s">
        <v>902</v>
      </c>
      <c r="B232" s="161" t="s">
        <v>812</v>
      </c>
      <c r="C232" s="159" t="s">
        <v>412</v>
      </c>
      <c r="D232" s="186">
        <v>265000</v>
      </c>
      <c r="E232" s="157" t="s">
        <v>883</v>
      </c>
    </row>
    <row r="233" spans="1:7" ht="31.5">
      <c r="A233" s="161" t="s">
        <v>903</v>
      </c>
      <c r="B233" s="161" t="s">
        <v>813</v>
      </c>
      <c r="C233" s="159" t="s">
        <v>412</v>
      </c>
      <c r="D233" s="186">
        <v>101000</v>
      </c>
      <c r="E233" s="157" t="s">
        <v>883</v>
      </c>
    </row>
    <row r="234" spans="1:7" ht="31.5">
      <c r="A234" s="161" t="s">
        <v>904</v>
      </c>
      <c r="B234" s="161" t="s">
        <v>814</v>
      </c>
      <c r="C234" s="159" t="s">
        <v>412</v>
      </c>
      <c r="D234" s="186">
        <v>190000</v>
      </c>
      <c r="E234" s="157" t="s">
        <v>883</v>
      </c>
    </row>
    <row r="235" spans="1:7" ht="31.5">
      <c r="A235" s="161" t="s">
        <v>905</v>
      </c>
      <c r="B235" s="161" t="s">
        <v>815</v>
      </c>
      <c r="C235" s="159" t="s">
        <v>412</v>
      </c>
      <c r="D235" s="186">
        <v>210000</v>
      </c>
      <c r="E235" s="157" t="s">
        <v>883</v>
      </c>
    </row>
    <row r="236" spans="1:7" ht="31.5">
      <c r="A236" s="161" t="s">
        <v>906</v>
      </c>
      <c r="B236" s="161" t="s">
        <v>816</v>
      </c>
      <c r="C236" s="159" t="s">
        <v>412</v>
      </c>
      <c r="D236" s="186">
        <v>210000</v>
      </c>
      <c r="E236" s="157" t="s">
        <v>883</v>
      </c>
    </row>
    <row r="237" spans="1:7">
      <c r="A237" s="161" t="s">
        <v>907</v>
      </c>
      <c r="B237" s="161" t="s">
        <v>817</v>
      </c>
      <c r="C237" s="159" t="s">
        <v>412</v>
      </c>
      <c r="D237" s="186">
        <v>120000</v>
      </c>
      <c r="E237" s="157" t="s">
        <v>883</v>
      </c>
    </row>
    <row r="238" spans="1:7">
      <c r="A238" s="161" t="s">
        <v>908</v>
      </c>
      <c r="B238" s="161" t="s">
        <v>818</v>
      </c>
      <c r="C238" s="159" t="s">
        <v>412</v>
      </c>
      <c r="D238" s="186">
        <v>160000</v>
      </c>
      <c r="E238" s="157" t="s">
        <v>883</v>
      </c>
    </row>
    <row r="239" spans="1:7">
      <c r="A239" s="161" t="s">
        <v>909</v>
      </c>
      <c r="B239" s="161" t="s">
        <v>819</v>
      </c>
      <c r="C239" s="159" t="s">
        <v>412</v>
      </c>
      <c r="D239" s="186">
        <v>120000</v>
      </c>
      <c r="E239" s="157" t="s">
        <v>883</v>
      </c>
    </row>
    <row r="240" spans="1:7">
      <c r="A240" s="161" t="s">
        <v>910</v>
      </c>
      <c r="B240" s="161" t="s">
        <v>820</v>
      </c>
      <c r="C240" s="159" t="s">
        <v>412</v>
      </c>
      <c r="D240" s="186">
        <v>180000</v>
      </c>
      <c r="E240" s="157" t="s">
        <v>883</v>
      </c>
    </row>
    <row r="241" spans="1:5">
      <c r="A241" s="161" t="s">
        <v>911</v>
      </c>
      <c r="B241" s="161" t="s">
        <v>821</v>
      </c>
      <c r="C241" s="159" t="s">
        <v>412</v>
      </c>
      <c r="D241" s="186">
        <v>137000</v>
      </c>
      <c r="E241" s="157" t="s">
        <v>883</v>
      </c>
    </row>
    <row r="242" spans="1:5">
      <c r="A242" s="161" t="s">
        <v>912</v>
      </c>
      <c r="B242" s="161" t="s">
        <v>822</v>
      </c>
      <c r="C242" s="159" t="s">
        <v>412</v>
      </c>
      <c r="D242" s="186">
        <v>188000</v>
      </c>
      <c r="E242" s="157" t="s">
        <v>883</v>
      </c>
    </row>
    <row r="243" spans="1:5" ht="31.5">
      <c r="A243" s="161" t="s">
        <v>913</v>
      </c>
      <c r="B243" s="161" t="s">
        <v>823</v>
      </c>
      <c r="C243" s="159" t="s">
        <v>412</v>
      </c>
      <c r="D243" s="186">
        <v>100000</v>
      </c>
      <c r="E243" s="157" t="s">
        <v>883</v>
      </c>
    </row>
    <row r="244" spans="1:5">
      <c r="A244" s="161"/>
      <c r="B244" s="163" t="s">
        <v>824</v>
      </c>
      <c r="C244" s="159"/>
      <c r="D244" s="182"/>
      <c r="E244" s="157"/>
    </row>
    <row r="245" spans="1:5">
      <c r="A245" s="161" t="s">
        <v>914</v>
      </c>
      <c r="B245" s="161" t="s">
        <v>825</v>
      </c>
      <c r="C245" s="159" t="s">
        <v>412</v>
      </c>
      <c r="D245" s="186">
        <v>220000</v>
      </c>
      <c r="E245" s="157" t="s">
        <v>883</v>
      </c>
    </row>
    <row r="246" spans="1:5">
      <c r="A246" s="161" t="s">
        <v>915</v>
      </c>
      <c r="B246" s="161" t="s">
        <v>826</v>
      </c>
      <c r="C246" s="159" t="s">
        <v>412</v>
      </c>
      <c r="D246" s="186">
        <v>250000</v>
      </c>
      <c r="E246" s="157" t="s">
        <v>883</v>
      </c>
    </row>
    <row r="247" spans="1:5" ht="63">
      <c r="A247" s="176" t="s">
        <v>916</v>
      </c>
      <c r="B247" s="161" t="s">
        <v>827</v>
      </c>
      <c r="C247" s="159" t="s">
        <v>412</v>
      </c>
      <c r="D247" s="186">
        <v>350000</v>
      </c>
      <c r="E247" s="157" t="s">
        <v>883</v>
      </c>
    </row>
    <row r="248" spans="1:5" ht="31.5">
      <c r="A248" s="176" t="s">
        <v>917</v>
      </c>
      <c r="B248" s="161" t="s">
        <v>992</v>
      </c>
      <c r="C248" s="159" t="s">
        <v>412</v>
      </c>
      <c r="D248" s="186">
        <v>350000</v>
      </c>
      <c r="E248" s="157" t="s">
        <v>883</v>
      </c>
    </row>
    <row r="249" spans="1:5">
      <c r="A249" s="176" t="s">
        <v>917</v>
      </c>
      <c r="B249" s="161" t="s">
        <v>828</v>
      </c>
      <c r="C249" s="159" t="s">
        <v>412</v>
      </c>
      <c r="D249" s="186">
        <v>240000</v>
      </c>
      <c r="E249" s="157" t="s">
        <v>883</v>
      </c>
    </row>
    <row r="250" spans="1:5" ht="31.5">
      <c r="A250" s="176" t="s">
        <v>918</v>
      </c>
      <c r="B250" s="161" t="s">
        <v>829</v>
      </c>
      <c r="C250" s="159" t="s">
        <v>412</v>
      </c>
      <c r="D250" s="186">
        <v>320000</v>
      </c>
      <c r="E250" s="157" t="s">
        <v>883</v>
      </c>
    </row>
    <row r="251" spans="1:5" ht="63">
      <c r="A251" s="176" t="s">
        <v>919</v>
      </c>
      <c r="B251" s="161" t="s">
        <v>830</v>
      </c>
      <c r="C251" s="159" t="s">
        <v>412</v>
      </c>
      <c r="D251" s="186">
        <v>285000</v>
      </c>
      <c r="E251" s="157" t="s">
        <v>883</v>
      </c>
    </row>
    <row r="252" spans="1:5" ht="31.5">
      <c r="A252" s="176" t="s">
        <v>920</v>
      </c>
      <c r="B252" s="161" t="s">
        <v>831</v>
      </c>
      <c r="C252" s="159" t="s">
        <v>412</v>
      </c>
      <c r="D252" s="186">
        <v>180000</v>
      </c>
      <c r="E252" s="157" t="s">
        <v>883</v>
      </c>
    </row>
    <row r="253" spans="1:5">
      <c r="A253" s="176" t="s">
        <v>921</v>
      </c>
      <c r="B253" s="161" t="s">
        <v>832</v>
      </c>
      <c r="C253" s="159" t="s">
        <v>412</v>
      </c>
      <c r="D253" s="186">
        <v>145000</v>
      </c>
      <c r="E253" s="157" t="s">
        <v>883</v>
      </c>
    </row>
    <row r="254" spans="1:5">
      <c r="A254" s="176" t="s">
        <v>922</v>
      </c>
      <c r="B254" s="161" t="s">
        <v>833</v>
      </c>
      <c r="C254" s="159" t="s">
        <v>412</v>
      </c>
      <c r="D254" s="186">
        <v>150000</v>
      </c>
      <c r="E254" s="157" t="s">
        <v>883</v>
      </c>
    </row>
    <row r="255" spans="1:5">
      <c r="A255" s="176" t="s">
        <v>923</v>
      </c>
      <c r="B255" s="161" t="s">
        <v>834</v>
      </c>
      <c r="C255" s="159" t="s">
        <v>412</v>
      </c>
      <c r="D255" s="186">
        <v>150000</v>
      </c>
      <c r="E255" s="157" t="s">
        <v>883</v>
      </c>
    </row>
    <row r="256" spans="1:5">
      <c r="A256" s="176" t="s">
        <v>924</v>
      </c>
      <c r="B256" s="161" t="s">
        <v>835</v>
      </c>
      <c r="C256" s="159" t="s">
        <v>412</v>
      </c>
      <c r="D256" s="186">
        <v>50000</v>
      </c>
      <c r="E256" s="157" t="s">
        <v>883</v>
      </c>
    </row>
    <row r="257" spans="1:5">
      <c r="A257" s="176" t="s">
        <v>924</v>
      </c>
      <c r="B257" s="161" t="s">
        <v>993</v>
      </c>
      <c r="C257" s="159" t="s">
        <v>412</v>
      </c>
      <c r="D257" s="186">
        <v>50000</v>
      </c>
      <c r="E257" s="157" t="s">
        <v>883</v>
      </c>
    </row>
    <row r="258" spans="1:5">
      <c r="A258" s="176" t="s">
        <v>925</v>
      </c>
      <c r="B258" s="161" t="s">
        <v>836</v>
      </c>
      <c r="C258" s="159" t="s">
        <v>412</v>
      </c>
      <c r="D258" s="186">
        <v>85000</v>
      </c>
      <c r="E258" s="157" t="s">
        <v>883</v>
      </c>
    </row>
    <row r="259" spans="1:5" ht="47.25">
      <c r="A259" s="176" t="s">
        <v>926</v>
      </c>
      <c r="B259" s="161" t="s">
        <v>837</v>
      </c>
      <c r="C259" s="159" t="s">
        <v>412</v>
      </c>
      <c r="D259" s="186">
        <v>320000</v>
      </c>
      <c r="E259" s="157" t="s">
        <v>883</v>
      </c>
    </row>
    <row r="260" spans="1:5">
      <c r="A260" s="161" t="s">
        <v>927</v>
      </c>
      <c r="B260" s="161" t="s">
        <v>838</v>
      </c>
      <c r="C260" s="159" t="s">
        <v>412</v>
      </c>
      <c r="D260" s="186">
        <v>110000</v>
      </c>
      <c r="E260" s="157" t="s">
        <v>883</v>
      </c>
    </row>
    <row r="261" spans="1:5">
      <c r="A261" s="161" t="s">
        <v>928</v>
      </c>
      <c r="B261" s="161" t="s">
        <v>839</v>
      </c>
      <c r="C261" s="159" t="s">
        <v>412</v>
      </c>
      <c r="D261" s="186">
        <v>180000</v>
      </c>
      <c r="E261" s="157" t="s">
        <v>883</v>
      </c>
    </row>
    <row r="262" spans="1:5">
      <c r="A262" s="161" t="s">
        <v>929</v>
      </c>
      <c r="B262" s="161" t="s">
        <v>840</v>
      </c>
      <c r="C262" s="159" t="s">
        <v>412</v>
      </c>
      <c r="D262" s="186">
        <v>120000</v>
      </c>
      <c r="E262" s="157" t="s">
        <v>883</v>
      </c>
    </row>
    <row r="263" spans="1:5" ht="63">
      <c r="A263" s="161" t="s">
        <v>930</v>
      </c>
      <c r="B263" s="161" t="s">
        <v>841</v>
      </c>
      <c r="C263" s="159" t="s">
        <v>412</v>
      </c>
      <c r="D263" s="186">
        <v>310000</v>
      </c>
      <c r="E263" s="157" t="s">
        <v>883</v>
      </c>
    </row>
    <row r="264" spans="1:5">
      <c r="A264" s="161"/>
      <c r="B264" s="161"/>
      <c r="C264" s="159"/>
      <c r="D264" s="164"/>
      <c r="E264" s="157"/>
    </row>
    <row r="265" spans="1:5" ht="31.5">
      <c r="A265" s="161"/>
      <c r="B265" s="163" t="s">
        <v>842</v>
      </c>
      <c r="C265" s="159"/>
      <c r="D265" s="166"/>
      <c r="E265" s="157"/>
    </row>
    <row r="266" spans="1:5" ht="31.5">
      <c r="A266" s="161" t="s">
        <v>931</v>
      </c>
      <c r="B266" s="161" t="s">
        <v>843</v>
      </c>
      <c r="C266" s="159" t="s">
        <v>412</v>
      </c>
      <c r="D266" s="186">
        <v>170000</v>
      </c>
      <c r="E266" s="157" t="s">
        <v>883</v>
      </c>
    </row>
    <row r="267" spans="1:5" ht="31.5">
      <c r="A267" s="161" t="s">
        <v>937</v>
      </c>
      <c r="B267" s="161" t="s">
        <v>844</v>
      </c>
      <c r="C267" s="159" t="s">
        <v>412</v>
      </c>
      <c r="D267" s="186">
        <v>205000</v>
      </c>
      <c r="E267" s="157" t="s">
        <v>883</v>
      </c>
    </row>
    <row r="268" spans="1:5" ht="31.5">
      <c r="A268" s="161" t="s">
        <v>938</v>
      </c>
      <c r="B268" s="161" t="s">
        <v>845</v>
      </c>
      <c r="C268" s="159" t="s">
        <v>412</v>
      </c>
      <c r="D268" s="186">
        <v>220000</v>
      </c>
      <c r="E268" s="157" t="s">
        <v>883</v>
      </c>
    </row>
    <row r="269" spans="1:5" ht="31.5">
      <c r="A269" s="161" t="s">
        <v>939</v>
      </c>
      <c r="B269" s="161" t="s">
        <v>846</v>
      </c>
      <c r="C269" s="159" t="s">
        <v>412</v>
      </c>
      <c r="D269" s="186">
        <v>200000</v>
      </c>
      <c r="E269" s="157" t="s">
        <v>883</v>
      </c>
    </row>
    <row r="270" spans="1:5" ht="31.5">
      <c r="A270" s="161" t="s">
        <v>940</v>
      </c>
      <c r="B270" s="161" t="s">
        <v>847</v>
      </c>
      <c r="C270" s="159" t="s">
        <v>412</v>
      </c>
      <c r="D270" s="186">
        <v>200000</v>
      </c>
      <c r="E270" s="157" t="s">
        <v>883</v>
      </c>
    </row>
    <row r="271" spans="1:5" ht="31.5">
      <c r="A271" s="161" t="s">
        <v>941</v>
      </c>
      <c r="B271" s="161" t="s">
        <v>848</v>
      </c>
      <c r="C271" s="159" t="s">
        <v>412</v>
      </c>
      <c r="D271" s="186">
        <v>220000</v>
      </c>
      <c r="E271" s="157" t="s">
        <v>883</v>
      </c>
    </row>
    <row r="272" spans="1:5" ht="31.5">
      <c r="A272" s="161" t="s">
        <v>942</v>
      </c>
      <c r="B272" s="161" t="s">
        <v>849</v>
      </c>
      <c r="C272" s="159" t="s">
        <v>412</v>
      </c>
      <c r="D272" s="186">
        <v>200000</v>
      </c>
      <c r="E272" s="157" t="s">
        <v>883</v>
      </c>
    </row>
    <row r="273" spans="1:5" ht="31.5">
      <c r="A273" s="161" t="s">
        <v>943</v>
      </c>
      <c r="B273" s="161" t="s">
        <v>850</v>
      </c>
      <c r="C273" s="159" t="s">
        <v>412</v>
      </c>
      <c r="D273" s="186">
        <v>280000</v>
      </c>
      <c r="E273" s="157" t="s">
        <v>883</v>
      </c>
    </row>
    <row r="274" spans="1:5" ht="31.5">
      <c r="A274" s="161" t="s">
        <v>944</v>
      </c>
      <c r="B274" s="161" t="s">
        <v>851</v>
      </c>
      <c r="C274" s="159" t="s">
        <v>412</v>
      </c>
      <c r="D274" s="186">
        <v>220000</v>
      </c>
      <c r="E274" s="157" t="s">
        <v>883</v>
      </c>
    </row>
    <row r="275" spans="1:5" ht="31.5">
      <c r="A275" s="161" t="s">
        <v>945</v>
      </c>
      <c r="B275" s="161" t="s">
        <v>852</v>
      </c>
      <c r="C275" s="159" t="s">
        <v>412</v>
      </c>
      <c r="D275" s="186">
        <v>270000</v>
      </c>
      <c r="E275" s="157" t="s">
        <v>883</v>
      </c>
    </row>
    <row r="276" spans="1:5" ht="31.5">
      <c r="A276" s="161" t="s">
        <v>946</v>
      </c>
      <c r="B276" s="161" t="s">
        <v>853</v>
      </c>
      <c r="C276" s="159" t="s">
        <v>412</v>
      </c>
      <c r="D276" s="186">
        <v>210000</v>
      </c>
      <c r="E276" s="157" t="s">
        <v>883</v>
      </c>
    </row>
    <row r="277" spans="1:5" ht="31.5">
      <c r="A277" s="161" t="s">
        <v>947</v>
      </c>
      <c r="B277" s="161" t="s">
        <v>854</v>
      </c>
      <c r="C277" s="159" t="s">
        <v>412</v>
      </c>
      <c r="D277" s="186">
        <v>210000</v>
      </c>
      <c r="E277" s="157" t="s">
        <v>883</v>
      </c>
    </row>
    <row r="278" spans="1:5" ht="31.5">
      <c r="A278" s="161" t="s">
        <v>948</v>
      </c>
      <c r="B278" s="161" t="s">
        <v>855</v>
      </c>
      <c r="C278" s="159" t="s">
        <v>412</v>
      </c>
      <c r="D278" s="186">
        <v>210000</v>
      </c>
      <c r="E278" s="157" t="s">
        <v>883</v>
      </c>
    </row>
    <row r="279" spans="1:5" ht="31.5">
      <c r="A279" s="161" t="s">
        <v>949</v>
      </c>
      <c r="B279" s="161" t="s">
        <v>856</v>
      </c>
      <c r="C279" s="159" t="s">
        <v>412</v>
      </c>
      <c r="D279" s="186">
        <v>210000</v>
      </c>
      <c r="E279" s="157" t="s">
        <v>883</v>
      </c>
    </row>
    <row r="280" spans="1:5" ht="31.5">
      <c r="A280" s="161" t="s">
        <v>950</v>
      </c>
      <c r="B280" s="161" t="s">
        <v>857</v>
      </c>
      <c r="C280" s="159" t="s">
        <v>412</v>
      </c>
      <c r="D280" s="186">
        <v>220000</v>
      </c>
      <c r="E280" s="157" t="s">
        <v>883</v>
      </c>
    </row>
    <row r="281" spans="1:5">
      <c r="A281" s="161" t="s">
        <v>951</v>
      </c>
      <c r="B281" s="161" t="s">
        <v>858</v>
      </c>
      <c r="C281" s="159" t="s">
        <v>412</v>
      </c>
      <c r="D281" s="186">
        <v>220000</v>
      </c>
      <c r="E281" s="157" t="s">
        <v>883</v>
      </c>
    </row>
    <row r="282" spans="1:5" ht="31.5">
      <c r="A282" s="161" t="s">
        <v>952</v>
      </c>
      <c r="B282" s="161" t="s">
        <v>859</v>
      </c>
      <c r="C282" s="159" t="s">
        <v>412</v>
      </c>
      <c r="D282" s="186">
        <v>340000</v>
      </c>
      <c r="E282" s="157" t="s">
        <v>883</v>
      </c>
    </row>
    <row r="283" spans="1:5" ht="31.5">
      <c r="A283" s="161" t="s">
        <v>953</v>
      </c>
      <c r="B283" s="161" t="s">
        <v>860</v>
      </c>
      <c r="C283" s="159" t="s">
        <v>412</v>
      </c>
      <c r="D283" s="186">
        <v>250000</v>
      </c>
      <c r="E283" s="157" t="s">
        <v>883</v>
      </c>
    </row>
    <row r="284" spans="1:5">
      <c r="A284" s="161" t="s">
        <v>954</v>
      </c>
      <c r="B284" s="161" t="s">
        <v>861</v>
      </c>
      <c r="C284" s="159" t="s">
        <v>412</v>
      </c>
      <c r="D284" s="186">
        <v>220000</v>
      </c>
      <c r="E284" s="157" t="s">
        <v>883</v>
      </c>
    </row>
    <row r="285" spans="1:5">
      <c r="A285" s="161" t="s">
        <v>955</v>
      </c>
      <c r="B285" s="161" t="s">
        <v>862</v>
      </c>
      <c r="C285" s="159" t="s">
        <v>412</v>
      </c>
      <c r="D285" s="186">
        <v>250000</v>
      </c>
      <c r="E285" s="157" t="s">
        <v>883</v>
      </c>
    </row>
    <row r="286" spans="1:5">
      <c r="A286" s="161" t="s">
        <v>956</v>
      </c>
      <c r="B286" s="161" t="s">
        <v>863</v>
      </c>
      <c r="C286" s="159" t="s">
        <v>412</v>
      </c>
      <c r="D286" s="186">
        <v>220000</v>
      </c>
      <c r="E286" s="157" t="s">
        <v>883</v>
      </c>
    </row>
    <row r="287" spans="1:5" ht="31.5">
      <c r="A287" s="161" t="s">
        <v>957</v>
      </c>
      <c r="B287" s="161" t="s">
        <v>864</v>
      </c>
      <c r="C287" s="159" t="s">
        <v>412</v>
      </c>
      <c r="D287" s="186">
        <v>220000</v>
      </c>
      <c r="E287" s="157" t="s">
        <v>883</v>
      </c>
    </row>
    <row r="288" spans="1:5">
      <c r="A288" s="161" t="s">
        <v>958</v>
      </c>
      <c r="B288" s="161" t="s">
        <v>865</v>
      </c>
      <c r="C288" s="159" t="s">
        <v>412</v>
      </c>
      <c r="D288" s="186">
        <v>170000</v>
      </c>
      <c r="E288" s="157" t="s">
        <v>883</v>
      </c>
    </row>
    <row r="289" spans="1:5">
      <c r="A289" s="161" t="s">
        <v>959</v>
      </c>
      <c r="B289" s="161" t="s">
        <v>866</v>
      </c>
      <c r="C289" s="159" t="s">
        <v>412</v>
      </c>
      <c r="D289" s="186">
        <v>130000</v>
      </c>
      <c r="E289" s="157" t="s">
        <v>883</v>
      </c>
    </row>
    <row r="290" spans="1:5">
      <c r="A290" s="161" t="s">
        <v>960</v>
      </c>
      <c r="B290" s="161" t="s">
        <v>867</v>
      </c>
      <c r="C290" s="159" t="s">
        <v>412</v>
      </c>
      <c r="D290" s="186">
        <v>130000</v>
      </c>
      <c r="E290" s="157" t="s">
        <v>883</v>
      </c>
    </row>
    <row r="291" spans="1:5">
      <c r="A291" s="161" t="s">
        <v>961</v>
      </c>
      <c r="B291" s="161" t="s">
        <v>868</v>
      </c>
      <c r="C291" s="159" t="s">
        <v>412</v>
      </c>
      <c r="D291" s="186">
        <v>130000</v>
      </c>
      <c r="E291" s="157" t="s">
        <v>883</v>
      </c>
    </row>
    <row r="292" spans="1:5" ht="31.5">
      <c r="A292" s="161" t="s">
        <v>962</v>
      </c>
      <c r="B292" s="161" t="s">
        <v>869</v>
      </c>
      <c r="C292" s="159" t="s">
        <v>412</v>
      </c>
      <c r="D292" s="186">
        <v>100000</v>
      </c>
      <c r="E292" s="157" t="s">
        <v>883</v>
      </c>
    </row>
    <row r="293" spans="1:5">
      <c r="A293" s="161" t="s">
        <v>963</v>
      </c>
      <c r="B293" s="161" t="s">
        <v>870</v>
      </c>
      <c r="C293" s="159" t="s">
        <v>412</v>
      </c>
      <c r="D293" s="186">
        <v>100000</v>
      </c>
      <c r="E293" s="157" t="s">
        <v>883</v>
      </c>
    </row>
    <row r="294" spans="1:5" ht="31.5">
      <c r="A294" s="161" t="s">
        <v>964</v>
      </c>
      <c r="B294" s="161" t="s">
        <v>871</v>
      </c>
      <c r="C294" s="159" t="s">
        <v>412</v>
      </c>
      <c r="D294" s="186">
        <v>320000</v>
      </c>
      <c r="E294" s="157" t="s">
        <v>883</v>
      </c>
    </row>
    <row r="295" spans="1:5">
      <c r="A295" s="161" t="s">
        <v>965</v>
      </c>
      <c r="B295" s="161" t="s">
        <v>872</v>
      </c>
      <c r="C295" s="159" t="s">
        <v>412</v>
      </c>
      <c r="D295" s="186">
        <v>100000</v>
      </c>
      <c r="E295" s="157" t="s">
        <v>883</v>
      </c>
    </row>
    <row r="296" spans="1:5">
      <c r="A296" s="161" t="s">
        <v>966</v>
      </c>
      <c r="B296" s="161" t="s">
        <v>873</v>
      </c>
      <c r="C296" s="159" t="s">
        <v>412</v>
      </c>
      <c r="D296" s="186">
        <v>60000</v>
      </c>
      <c r="E296" s="157" t="s">
        <v>883</v>
      </c>
    </row>
    <row r="297" spans="1:5" ht="31.5">
      <c r="A297" s="161" t="s">
        <v>967</v>
      </c>
      <c r="B297" s="161" t="s">
        <v>874</v>
      </c>
      <c r="C297" s="159" t="s">
        <v>412</v>
      </c>
      <c r="D297" s="186">
        <v>260000</v>
      </c>
      <c r="E297" s="157" t="s">
        <v>883</v>
      </c>
    </row>
    <row r="298" spans="1:5">
      <c r="A298" s="161" t="s">
        <v>966</v>
      </c>
      <c r="B298" s="161" t="s">
        <v>875</v>
      </c>
      <c r="C298" s="159" t="s">
        <v>412</v>
      </c>
      <c r="D298" s="186">
        <v>320000</v>
      </c>
      <c r="E298" s="157" t="s">
        <v>883</v>
      </c>
    </row>
    <row r="299" spans="1:5">
      <c r="A299" s="161"/>
      <c r="B299" s="163" t="s">
        <v>876</v>
      </c>
      <c r="C299" s="159"/>
      <c r="D299" s="167"/>
      <c r="E299" s="157" t="s">
        <v>883</v>
      </c>
    </row>
    <row r="300" spans="1:5">
      <c r="A300" s="161" t="s">
        <v>932</v>
      </c>
      <c r="B300" s="161" t="s">
        <v>877</v>
      </c>
      <c r="C300" s="159" t="s">
        <v>884</v>
      </c>
      <c r="D300" s="186">
        <v>26500</v>
      </c>
      <c r="E300" s="157" t="s">
        <v>754</v>
      </c>
    </row>
    <row r="301" spans="1:5">
      <c r="A301" s="161" t="s">
        <v>933</v>
      </c>
      <c r="B301" s="161" t="s">
        <v>878</v>
      </c>
      <c r="C301" s="159" t="s">
        <v>412</v>
      </c>
      <c r="D301" s="186">
        <v>36100</v>
      </c>
      <c r="E301" s="157"/>
    </row>
    <row r="302" spans="1:5">
      <c r="A302" s="161" t="s">
        <v>934</v>
      </c>
      <c r="B302" s="161" t="s">
        <v>879</v>
      </c>
      <c r="C302" s="159" t="s">
        <v>412</v>
      </c>
      <c r="D302" s="186">
        <v>120000</v>
      </c>
      <c r="E302" s="157"/>
    </row>
    <row r="303" spans="1:5">
      <c r="A303" s="161" t="s">
        <v>935</v>
      </c>
      <c r="B303" s="161" t="s">
        <v>880</v>
      </c>
      <c r="C303" s="159" t="s">
        <v>412</v>
      </c>
      <c r="D303" s="186">
        <v>80000</v>
      </c>
      <c r="E303" s="157"/>
    </row>
    <row r="304" spans="1:5">
      <c r="A304" s="161" t="s">
        <v>936</v>
      </c>
      <c r="B304" s="161" t="s">
        <v>881</v>
      </c>
      <c r="C304" s="159" t="s">
        <v>412</v>
      </c>
      <c r="D304" s="186">
        <v>80000</v>
      </c>
      <c r="E304" s="157"/>
    </row>
    <row r="305" spans="1:5">
      <c r="A305" s="161"/>
      <c r="B305" s="158" t="s">
        <v>779</v>
      </c>
      <c r="C305" s="159"/>
      <c r="D305" s="160"/>
      <c r="E305" s="157"/>
    </row>
    <row r="306" spans="1:5" ht="31.5">
      <c r="A306" s="161" t="s">
        <v>780</v>
      </c>
      <c r="B306" s="161" t="s">
        <v>995</v>
      </c>
      <c r="C306" s="159" t="s">
        <v>412</v>
      </c>
      <c r="D306" s="186">
        <f>447047.83+2</f>
        <v>447049.83</v>
      </c>
      <c r="E306" s="157"/>
    </row>
    <row r="307" spans="1:5">
      <c r="A307" s="161" t="s">
        <v>781</v>
      </c>
      <c r="B307" s="161" t="s">
        <v>996</v>
      </c>
      <c r="C307" s="159" t="s">
        <v>412</v>
      </c>
      <c r="D307" s="186">
        <f>447047.83+2</f>
        <v>447049.83</v>
      </c>
      <c r="E307" s="157"/>
    </row>
    <row r="308" spans="1:5">
      <c r="A308" s="161" t="s">
        <v>782</v>
      </c>
      <c r="B308" s="161" t="s">
        <v>997</v>
      </c>
      <c r="C308" s="159" t="s">
        <v>412</v>
      </c>
      <c r="D308" s="186">
        <v>780249.5</v>
      </c>
      <c r="E308" s="157"/>
    </row>
    <row r="309" spans="1:5">
      <c r="A309" s="161" t="s">
        <v>783</v>
      </c>
      <c r="B309" s="161" t="s">
        <v>998</v>
      </c>
      <c r="C309" s="159" t="s">
        <v>412</v>
      </c>
      <c r="D309" s="186">
        <f>1033342.85-3</f>
        <v>1033339.85</v>
      </c>
      <c r="E309" s="157"/>
    </row>
    <row r="310" spans="1:5">
      <c r="A310" s="161" t="s">
        <v>784</v>
      </c>
      <c r="B310" s="161" t="s">
        <v>999</v>
      </c>
      <c r="C310" s="159" t="s">
        <v>412</v>
      </c>
      <c r="D310" s="186">
        <f>876573.03-3</f>
        <v>876570.03</v>
      </c>
      <c r="E310" s="157"/>
    </row>
    <row r="311" spans="1:5">
      <c r="A311" s="161" t="s">
        <v>785</v>
      </c>
      <c r="B311" s="161" t="s">
        <v>1000</v>
      </c>
      <c r="C311" s="159" t="s">
        <v>412</v>
      </c>
      <c r="D311" s="186">
        <v>246844.98</v>
      </c>
      <c r="E311" s="157"/>
    </row>
    <row r="312" spans="1:5">
      <c r="A312" s="161" t="s">
        <v>786</v>
      </c>
      <c r="B312" s="161" t="s">
        <v>1001</v>
      </c>
      <c r="C312" s="159" t="s">
        <v>412</v>
      </c>
      <c r="D312" s="186">
        <v>246844.98</v>
      </c>
      <c r="E312" s="157"/>
    </row>
    <row r="313" spans="1:5" ht="31.5">
      <c r="A313" s="161" t="s">
        <v>787</v>
      </c>
      <c r="B313" s="161" t="s">
        <v>1002</v>
      </c>
      <c r="C313" s="159" t="s">
        <v>412</v>
      </c>
      <c r="D313" s="186">
        <f>365717.01+3</f>
        <v>365720.01</v>
      </c>
      <c r="E313" s="157"/>
    </row>
    <row r="314" spans="1:5">
      <c r="A314" s="161" t="s">
        <v>788</v>
      </c>
      <c r="B314" s="161" t="s">
        <v>1003</v>
      </c>
      <c r="C314" s="159" t="s">
        <v>412</v>
      </c>
      <c r="D314" s="186">
        <f>1033342.85-3</f>
        <v>1033339.85</v>
      </c>
      <c r="E314" s="157"/>
    </row>
    <row r="315" spans="1:5" ht="31.5">
      <c r="A315" s="161" t="s">
        <v>789</v>
      </c>
      <c r="B315" s="161" t="s">
        <v>1004</v>
      </c>
      <c r="C315" s="159" t="s">
        <v>412</v>
      </c>
      <c r="D315" s="186">
        <f>1033342.85-3</f>
        <v>1033339.85</v>
      </c>
      <c r="E315" s="157"/>
    </row>
    <row r="316" spans="1:5">
      <c r="A316" s="161" t="s">
        <v>790</v>
      </c>
      <c r="B316" s="161" t="s">
        <v>1005</v>
      </c>
      <c r="C316" s="159" t="s">
        <v>412</v>
      </c>
      <c r="D316" s="186">
        <v>713130.35</v>
      </c>
      <c r="E316" s="157"/>
    </row>
    <row r="317" spans="1:5">
      <c r="A317" s="161" t="s">
        <v>791</v>
      </c>
      <c r="B317" s="161" t="s">
        <v>1006</v>
      </c>
      <c r="C317" s="159" t="s">
        <v>412</v>
      </c>
      <c r="D317" s="186">
        <v>713130.35</v>
      </c>
      <c r="E317" s="157"/>
    </row>
    <row r="318" spans="1:5">
      <c r="A318" s="161" t="s">
        <v>792</v>
      </c>
      <c r="B318" s="161" t="s">
        <v>1007</v>
      </c>
      <c r="C318" s="159" t="s">
        <v>412</v>
      </c>
      <c r="D318" s="186">
        <v>1511055.29</v>
      </c>
      <c r="E318" s="157"/>
    </row>
    <row r="319" spans="1:5">
      <c r="A319" s="161" t="s">
        <v>793</v>
      </c>
      <c r="B319" s="161" t="s">
        <v>1008</v>
      </c>
      <c r="C319" s="159" t="s">
        <v>412</v>
      </c>
      <c r="D319" s="186">
        <v>1511055.29</v>
      </c>
      <c r="E319" s="157"/>
    </row>
    <row r="320" spans="1:5" ht="31.5">
      <c r="A320" s="161" t="s">
        <v>1009</v>
      </c>
      <c r="B320" s="161" t="s">
        <v>1010</v>
      </c>
      <c r="C320" s="159" t="s">
        <v>412</v>
      </c>
      <c r="D320" s="186">
        <v>1300019.6499999999</v>
      </c>
      <c r="E320" s="157"/>
    </row>
    <row r="321" spans="1:6" ht="31.5">
      <c r="A321" s="161" t="s">
        <v>1011</v>
      </c>
      <c r="B321" s="161" t="s">
        <v>1012</v>
      </c>
      <c r="C321" s="159" t="s">
        <v>412</v>
      </c>
      <c r="D321" s="186">
        <v>1300019.6499999999</v>
      </c>
      <c r="E321" s="157"/>
    </row>
    <row r="322" spans="1:6" ht="31.5">
      <c r="A322" s="161" t="s">
        <v>1013</v>
      </c>
      <c r="B322" s="161" t="s">
        <v>1014</v>
      </c>
      <c r="C322" s="159" t="s">
        <v>412</v>
      </c>
      <c r="D322" s="186">
        <f>1033342.85-3</f>
        <v>1033339.85</v>
      </c>
      <c r="E322" s="157"/>
    </row>
    <row r="323" spans="1:6" ht="31.5">
      <c r="A323" s="161" t="s">
        <v>1015</v>
      </c>
      <c r="B323" s="161" t="s">
        <v>1016</v>
      </c>
      <c r="C323" s="159" t="s">
        <v>412</v>
      </c>
      <c r="D323" s="186">
        <f>1033342.85-3</f>
        <v>1033339.85</v>
      </c>
      <c r="E323" s="157"/>
    </row>
    <row r="324" spans="1:6" ht="31.5">
      <c r="A324" s="161" t="s">
        <v>1017</v>
      </c>
      <c r="B324" s="161" t="s">
        <v>1018</v>
      </c>
      <c r="C324" s="159" t="s">
        <v>412</v>
      </c>
      <c r="D324" s="186">
        <f>1033342.85-3</f>
        <v>1033339.85</v>
      </c>
      <c r="E324" s="157"/>
    </row>
    <row r="325" spans="1:6">
      <c r="A325" s="161" t="s">
        <v>1019</v>
      </c>
      <c r="B325" s="161" t="s">
        <v>1020</v>
      </c>
      <c r="C325" s="159" t="s">
        <v>412</v>
      </c>
      <c r="D325" s="186">
        <f>4282772.22-2</f>
        <v>4282770.22</v>
      </c>
      <c r="E325" s="157"/>
    </row>
    <row r="326" spans="1:6">
      <c r="A326" s="161" t="s">
        <v>1021</v>
      </c>
      <c r="B326" s="161" t="s">
        <v>1022</v>
      </c>
      <c r="C326" s="159" t="s">
        <v>412</v>
      </c>
      <c r="D326" s="186">
        <f>660817.14+3</f>
        <v>660820.14</v>
      </c>
      <c r="E326" s="157"/>
    </row>
    <row r="327" spans="1:6">
      <c r="A327" s="161" t="s">
        <v>1023</v>
      </c>
      <c r="B327" s="157" t="s">
        <v>1024</v>
      </c>
      <c r="C327" s="159" t="s">
        <v>412</v>
      </c>
      <c r="D327" s="186">
        <v>1300019.6499999999</v>
      </c>
      <c r="E327" s="157"/>
    </row>
    <row r="328" spans="1:6">
      <c r="A328" s="161"/>
      <c r="B328" s="158" t="str">
        <f>Калькуляция!B176</f>
        <v>Лаборатория клинических анализов</v>
      </c>
      <c r="C328" s="159"/>
      <c r="D328" s="160"/>
      <c r="E328" s="157"/>
    </row>
    <row r="329" spans="1:6">
      <c r="A329" s="161" t="str">
        <f>Калькуляция!A177</f>
        <v>LAB 01</v>
      </c>
      <c r="B329" s="161" t="str">
        <f>Калькуляция!B177</f>
        <v>Общий анализ крови</v>
      </c>
      <c r="C329" s="159" t="s">
        <v>398</v>
      </c>
      <c r="D329" s="186">
        <f>1855.71+4</f>
        <v>1859.71</v>
      </c>
      <c r="E329" s="157"/>
      <c r="F329" s="59">
        <v>1855.71</v>
      </c>
    </row>
    <row r="330" spans="1:6">
      <c r="A330" s="161" t="str">
        <f>Калькуляция!A178</f>
        <v>LAB 02</v>
      </c>
      <c r="B330" s="161" t="str">
        <f>Калькуляция!B178</f>
        <v>Измерение (СОЭ) в крови ручным методом</v>
      </c>
      <c r="C330" s="159" t="s">
        <v>398</v>
      </c>
      <c r="D330" s="186">
        <f>336.33+4</f>
        <v>340.33</v>
      </c>
      <c r="E330" s="157"/>
      <c r="F330" s="33">
        <v>336.33</v>
      </c>
    </row>
    <row r="331" spans="1:6">
      <c r="A331" s="161" t="str">
        <f>Калькуляция!A179</f>
        <v>LAB 03</v>
      </c>
      <c r="B331" s="161" t="str">
        <f>Калькуляция!B179</f>
        <v>Определение гемоглобина в крови ручным методом</v>
      </c>
      <c r="C331" s="159" t="s">
        <v>398</v>
      </c>
      <c r="D331" s="186">
        <f>303.28-3</f>
        <v>300.27999999999997</v>
      </c>
      <c r="E331" s="157"/>
      <c r="F331" s="33">
        <v>303.27999999999997</v>
      </c>
    </row>
    <row r="332" spans="1:6">
      <c r="A332" s="161" t="str">
        <f>Калькуляция!A180</f>
        <v>LAB 04</v>
      </c>
      <c r="B332" s="161" t="str">
        <f>Калькуляция!B180</f>
        <v>Подсчет лейкоформулы в крови ручным методом</v>
      </c>
      <c r="C332" s="159" t="s">
        <v>398</v>
      </c>
      <c r="D332" s="186">
        <f>507.13+3</f>
        <v>510.13</v>
      </c>
      <c r="E332" s="157"/>
      <c r="F332" s="33">
        <v>507.13</v>
      </c>
    </row>
    <row r="333" spans="1:6">
      <c r="A333" s="161" t="str">
        <f>Калькуляция!A181</f>
        <v>LAB 05</v>
      </c>
      <c r="B333" s="161" t="str">
        <f>Калькуляция!B181</f>
        <v>Подсчет лейкоцитов в крови ручным методом</v>
      </c>
      <c r="C333" s="159" t="s">
        <v>398</v>
      </c>
      <c r="D333" s="186">
        <f>289.02+1</f>
        <v>290.02</v>
      </c>
      <c r="E333" s="157"/>
      <c r="F333" s="33">
        <v>289.02</v>
      </c>
    </row>
    <row r="334" spans="1:6">
      <c r="A334" s="161" t="str">
        <f>Калькуляция!A182</f>
        <v>LAB 06</v>
      </c>
      <c r="B334" s="161" t="str">
        <f>Калькуляция!B182</f>
        <v>Подсчет тромбоцитов в крови ручным методом</v>
      </c>
      <c r="C334" s="159" t="s">
        <v>398</v>
      </c>
      <c r="D334" s="186">
        <f>352.61-3</f>
        <v>349.61</v>
      </c>
      <c r="E334" s="157"/>
      <c r="F334" s="33">
        <v>352.61</v>
      </c>
    </row>
    <row r="335" spans="1:6">
      <c r="A335" s="161" t="str">
        <f>Калькуляция!A183</f>
        <v>LAB 07</v>
      </c>
      <c r="B335" s="161" t="str">
        <f>Калькуляция!B183</f>
        <v>Подсчет эритроцитов в крови ручным методом</v>
      </c>
      <c r="C335" s="159" t="s">
        <v>398</v>
      </c>
      <c r="D335" s="186">
        <v>315.23</v>
      </c>
      <c r="E335" s="157"/>
      <c r="F335" s="33">
        <v>315.23</v>
      </c>
    </row>
    <row r="336" spans="1:6">
      <c r="A336" s="161" t="str">
        <f>Калькуляция!A184</f>
        <v>LAB 08</v>
      </c>
      <c r="B336" s="161" t="str">
        <f>Калькуляция!B184</f>
        <v>Время свёртываемости по Сухареву</v>
      </c>
      <c r="C336" s="159" t="s">
        <v>398</v>
      </c>
      <c r="D336" s="186">
        <f>299.07+1</f>
        <v>300.07</v>
      </c>
      <c r="E336" s="157"/>
    </row>
    <row r="337" spans="1:6">
      <c r="A337" s="161" t="str">
        <f>Калькуляция!A185</f>
        <v>LAB 09</v>
      </c>
      <c r="B337" s="161" t="str">
        <f>Калькуляция!B185</f>
        <v>Определение лейкоформулы</v>
      </c>
      <c r="C337" s="159" t="s">
        <v>398</v>
      </c>
      <c r="D337" s="186">
        <f>507.13+3</f>
        <v>510.13</v>
      </c>
      <c r="E337" s="157"/>
      <c r="F337" s="33">
        <v>507.13</v>
      </c>
    </row>
    <row r="338" spans="1:6">
      <c r="A338" s="161" t="str">
        <f>Калькуляция!A186</f>
        <v>LAB 10</v>
      </c>
      <c r="B338" s="161" t="str">
        <f>Калькуляция!B186</f>
        <v>Кровь на маллярию</v>
      </c>
      <c r="C338" s="159" t="s">
        <v>398</v>
      </c>
      <c r="D338" s="186">
        <v>385</v>
      </c>
      <c r="E338" s="157"/>
      <c r="F338" s="33">
        <v>385</v>
      </c>
    </row>
    <row r="339" spans="1:6">
      <c r="A339" s="161" t="str">
        <f>Калькуляция!A187</f>
        <v>LAB 11</v>
      </c>
      <c r="B339" s="161" t="str">
        <f>Калькуляция!B187</f>
        <v>Кровь на  LE-клетки</v>
      </c>
      <c r="C339" s="159" t="s">
        <v>398</v>
      </c>
      <c r="D339" s="186">
        <f>388.83+1</f>
        <v>389.83</v>
      </c>
      <c r="E339" s="157"/>
      <c r="F339" s="33">
        <v>388.83</v>
      </c>
    </row>
    <row r="340" spans="1:6">
      <c r="A340" s="161" t="str">
        <f>Калькуляция!A188</f>
        <v>LAB 12</v>
      </c>
      <c r="B340" s="161" t="str">
        <f>Калькуляция!B188</f>
        <v>Общий анализ мочи</v>
      </c>
      <c r="C340" s="159" t="s">
        <v>398</v>
      </c>
      <c r="D340" s="186">
        <f>716.81+3</f>
        <v>719.81</v>
      </c>
      <c r="E340" s="157"/>
      <c r="F340" s="33">
        <v>716.81</v>
      </c>
    </row>
    <row r="341" spans="1:6">
      <c r="A341" s="161" t="str">
        <f>Калькуляция!A189</f>
        <v>LAB 13</v>
      </c>
      <c r="B341" s="161" t="str">
        <f>Калькуляция!B189</f>
        <v>Суточная потеря белка</v>
      </c>
      <c r="C341" s="159" t="s">
        <v>398</v>
      </c>
      <c r="D341" s="186">
        <f>390.52-1</f>
        <v>389.52</v>
      </c>
      <c r="E341" s="157"/>
    </row>
    <row r="342" spans="1:6">
      <c r="A342" s="161" t="str">
        <f>Калькуляция!A190</f>
        <v>LAB 14</v>
      </c>
      <c r="B342" s="161" t="str">
        <f>Калькуляция!B190</f>
        <v>Исследование белка в моче</v>
      </c>
      <c r="C342" s="159" t="s">
        <v>398</v>
      </c>
      <c r="D342" s="186">
        <f>294.06+1</f>
        <v>295.06</v>
      </c>
      <c r="E342" s="157"/>
    </row>
    <row r="343" spans="1:6">
      <c r="A343" s="161" t="str">
        <f>Калькуляция!A191</f>
        <v>LAB 15</v>
      </c>
      <c r="B343" s="161" t="str">
        <f>Калькуляция!B191</f>
        <v>Анализ мочи на желчные пигменты</v>
      </c>
      <c r="C343" s="159" t="s">
        <v>398</v>
      </c>
      <c r="D343" s="186">
        <f>186.49+4</f>
        <v>190.49</v>
      </c>
      <c r="E343" s="157"/>
      <c r="F343" s="33">
        <v>186.49</v>
      </c>
    </row>
    <row r="344" spans="1:6">
      <c r="A344" s="161" t="str">
        <f>Калькуляция!A192</f>
        <v>LAB 16</v>
      </c>
      <c r="B344" s="161" t="str">
        <f>Калькуляция!B192</f>
        <v>Анализ мочи на кетоновые тела</v>
      </c>
      <c r="C344" s="159" t="s">
        <v>398</v>
      </c>
      <c r="D344" s="186">
        <f>273.1-3</f>
        <v>270.10000000000002</v>
      </c>
      <c r="E344" s="157"/>
      <c r="F344" s="33">
        <v>273.10000000000002</v>
      </c>
    </row>
    <row r="345" spans="1:6">
      <c r="A345" s="161" t="str">
        <f>Калькуляция!A193</f>
        <v>LAB 17</v>
      </c>
      <c r="B345" s="161" t="str">
        <f>Калькуляция!B193</f>
        <v>Анализ мочи по Нечипоренко</v>
      </c>
      <c r="C345" s="159" t="s">
        <v>398</v>
      </c>
      <c r="D345" s="186">
        <f>571.19-1</f>
        <v>570.19000000000005</v>
      </c>
      <c r="E345" s="157"/>
      <c r="F345" s="33">
        <v>571.19000000000005</v>
      </c>
    </row>
    <row r="346" spans="1:6">
      <c r="A346" s="161" t="str">
        <f>Калькуляция!A194</f>
        <v>LAB 18</v>
      </c>
      <c r="B346" s="161" t="str">
        <f>Калькуляция!B194</f>
        <v>Анализ мочи по Зимницкому</v>
      </c>
      <c r="C346" s="159" t="s">
        <v>398</v>
      </c>
      <c r="D346" s="186">
        <f>470.85-1</f>
        <v>469.85</v>
      </c>
      <c r="E346" s="157"/>
      <c r="F346" s="33">
        <v>470.85</v>
      </c>
    </row>
    <row r="347" spans="1:6">
      <c r="A347" s="161" t="str">
        <f>Калькуляция!A195</f>
        <v>LAB 19</v>
      </c>
      <c r="B347" s="161" t="str">
        <f>Калькуляция!B195</f>
        <v>Анализ кала (общий)</v>
      </c>
      <c r="C347" s="159" t="s">
        <v>398</v>
      </c>
      <c r="D347" s="186">
        <f>707.78+2</f>
        <v>709.78</v>
      </c>
      <c r="E347" s="157"/>
      <c r="F347" s="33">
        <v>707.78</v>
      </c>
    </row>
    <row r="348" spans="1:6">
      <c r="A348" s="161" t="str">
        <f>Калькуляция!A196</f>
        <v>LAB 20</v>
      </c>
      <c r="B348" s="161" t="str">
        <f>Калькуляция!B196</f>
        <v>Анализ кала на яйцеглист</v>
      </c>
      <c r="C348" s="159" t="s">
        <v>398</v>
      </c>
      <c r="D348" s="186">
        <f>1163.13+2</f>
        <v>1165.1300000000001</v>
      </c>
      <c r="E348" s="157"/>
    </row>
    <row r="349" spans="1:6">
      <c r="A349" s="161" t="str">
        <f>Калькуляция!A197</f>
        <v>LAB 21</v>
      </c>
      <c r="B349" s="161" t="str">
        <f>Калькуляция!B197</f>
        <v>Анализ мокроты ( общий )</v>
      </c>
      <c r="C349" s="159" t="s">
        <v>398</v>
      </c>
      <c r="D349" s="186">
        <f>723.57+1</f>
        <v>724.57</v>
      </c>
      <c r="E349" s="157"/>
      <c r="F349" s="33">
        <v>723.57</v>
      </c>
    </row>
    <row r="350" spans="1:6">
      <c r="A350" s="161" t="str">
        <f>Калькуляция!A198</f>
        <v>LAB 22</v>
      </c>
      <c r="B350" s="161" t="str">
        <f>Калькуляция!B198</f>
        <v>Исследование гинекологических мазков на степень чистоты</v>
      </c>
      <c r="C350" s="159" t="s">
        <v>398</v>
      </c>
      <c r="D350" s="186">
        <f>1236.81+3</f>
        <v>1239.81</v>
      </c>
      <c r="E350" s="157"/>
    </row>
    <row r="351" spans="1:6">
      <c r="A351" s="161" t="str">
        <f>Калькуляция!A199</f>
        <v>LAB 23</v>
      </c>
      <c r="B351" s="161" t="str">
        <f>Калькуляция!B199</f>
        <v>Исследование плевральной жидкости</v>
      </c>
      <c r="C351" s="159" t="s">
        <v>398</v>
      </c>
      <c r="D351" s="186">
        <f>1500.89-1</f>
        <v>1499.89</v>
      </c>
      <c r="E351" s="157"/>
    </row>
    <row r="352" spans="1:6">
      <c r="A352" s="161" t="str">
        <f>Калькуляция!A200</f>
        <v>LAB 24</v>
      </c>
      <c r="B352" s="161" t="str">
        <f>Калькуляция!B200</f>
        <v>Исследование спиномозговой жидкости</v>
      </c>
      <c r="C352" s="159" t="s">
        <v>398</v>
      </c>
      <c r="D352" s="186">
        <f>2529.24+1</f>
        <v>2530.2399999999998</v>
      </c>
      <c r="E352" s="157"/>
      <c r="F352" s="171">
        <v>2529.2399999999998</v>
      </c>
    </row>
    <row r="353" spans="1:6">
      <c r="A353" s="161" t="str">
        <f>Калькуляция!A201</f>
        <v>LAB 25</v>
      </c>
      <c r="B353" s="161" t="str">
        <f>Калькуляция!B201</f>
        <v>Исследование окоплодных вод</v>
      </c>
      <c r="C353" s="159" t="s">
        <v>398</v>
      </c>
      <c r="D353" s="186">
        <f>1346.76+3</f>
        <v>1349.76</v>
      </c>
      <c r="E353" s="157"/>
      <c r="F353" s="59">
        <v>1346.76</v>
      </c>
    </row>
    <row r="354" spans="1:6">
      <c r="A354" s="161" t="str">
        <f>Калькуляция!A202</f>
        <v>LAB 26</v>
      </c>
      <c r="B354" s="161" t="str">
        <f>Калькуляция!B202</f>
        <v>Исследование синовиальной жидкости</v>
      </c>
      <c r="C354" s="159" t="s">
        <v>398</v>
      </c>
      <c r="D354" s="186">
        <v>4760.0200000000004</v>
      </c>
      <c r="E354" s="157"/>
      <c r="F354" s="59">
        <v>4760.0200000000004</v>
      </c>
    </row>
    <row r="355" spans="1:6">
      <c r="A355" s="161" t="str">
        <f>Калькуляция!A203</f>
        <v>LAB 27</v>
      </c>
      <c r="B355" s="161" t="str">
        <f>Калькуляция!B203</f>
        <v>Скрытый крови в кале</v>
      </c>
      <c r="C355" s="159" t="s">
        <v>398</v>
      </c>
      <c r="D355" s="186">
        <f>490.5-1</f>
        <v>489.5</v>
      </c>
      <c r="E355" s="157"/>
      <c r="F355" s="33">
        <v>490.5</v>
      </c>
    </row>
    <row r="356" spans="1:6">
      <c r="A356" s="161" t="str">
        <f>Калькуляция!A204</f>
        <v>LAB 28</v>
      </c>
      <c r="B356" s="161" t="str">
        <f>Калькуляция!B204</f>
        <v>Исследование перианольного соскоба</v>
      </c>
      <c r="C356" s="159" t="s">
        <v>398</v>
      </c>
      <c r="D356" s="186">
        <f>665.86-1</f>
        <v>664.86</v>
      </c>
      <c r="E356" s="157"/>
      <c r="F356" s="33">
        <v>665.86</v>
      </c>
    </row>
    <row r="357" spans="1:6">
      <c r="A357" s="161" t="str">
        <f>Калькуляция!A205</f>
        <v>LAB 29</v>
      </c>
      <c r="B357" s="161" t="str">
        <f>Калькуляция!B205</f>
        <v>Урогенитальный мазок</v>
      </c>
      <c r="C357" s="159" t="s">
        <v>398</v>
      </c>
      <c r="D357" s="186">
        <f>1203.86-4</f>
        <v>1199.8599999999999</v>
      </c>
      <c r="E357" s="157"/>
      <c r="F357" s="59">
        <v>1203.8599999999999</v>
      </c>
    </row>
    <row r="358" spans="1:6">
      <c r="A358" s="161"/>
      <c r="B358" s="158" t="str">
        <f>Калькуляция!B206</f>
        <v>Лаборатория биохимических анализов</v>
      </c>
      <c r="C358" s="159"/>
      <c r="D358" s="160"/>
      <c r="E358" s="157"/>
    </row>
    <row r="359" spans="1:6">
      <c r="A359" s="161" t="str">
        <f>Калькуляция!A207</f>
        <v>LAB 30</v>
      </c>
      <c r="B359" s="161" t="str">
        <f>Калькуляция!B207</f>
        <v>Определение глюкозы в крови</v>
      </c>
      <c r="C359" s="159" t="s">
        <v>398</v>
      </c>
      <c r="D359" s="186">
        <f>142.57-3</f>
        <v>139.57</v>
      </c>
      <c r="E359" s="157"/>
      <c r="F359" s="33">
        <v>142.57</v>
      </c>
    </row>
    <row r="360" spans="1:6">
      <c r="A360" s="161" t="str">
        <f>Калькуляция!A208</f>
        <v>LAB 31</v>
      </c>
      <c r="B360" s="161" t="str">
        <f>Калькуляция!B208</f>
        <v>Гликозированный гемоглобин</v>
      </c>
      <c r="C360" s="159" t="s">
        <v>398</v>
      </c>
      <c r="D360" s="186">
        <f>303.28-3</f>
        <v>300.27999999999997</v>
      </c>
      <c r="E360" s="157"/>
      <c r="F360" s="33">
        <v>303.27999999999997</v>
      </c>
    </row>
    <row r="361" spans="1:6">
      <c r="A361" s="161" t="str">
        <f>Калькуляция!A209</f>
        <v>LAB 32</v>
      </c>
      <c r="B361" s="161" t="str">
        <f>Калькуляция!B209</f>
        <v>Определение альбумина</v>
      </c>
      <c r="C361" s="159" t="s">
        <v>398</v>
      </c>
      <c r="D361" s="186">
        <f>94.04-4</f>
        <v>90.04</v>
      </c>
      <c r="E361" s="157"/>
      <c r="F361" s="33">
        <v>94.04</v>
      </c>
    </row>
    <row r="362" spans="1:6">
      <c r="A362" s="161" t="str">
        <f>Калькуляция!A210</f>
        <v>LAB 33</v>
      </c>
      <c r="B362" s="161" t="str">
        <f>Калькуляция!B210</f>
        <v>Определение лактата</v>
      </c>
      <c r="C362" s="159" t="s">
        <v>398</v>
      </c>
      <c r="D362" s="186">
        <f>411.39-1</f>
        <v>410.39</v>
      </c>
      <c r="E362" s="157"/>
      <c r="F362" s="33">
        <v>411.39</v>
      </c>
    </row>
    <row r="363" spans="1:6">
      <c r="A363" s="161" t="str">
        <f>Калькуляция!A211</f>
        <v>LAB 34</v>
      </c>
      <c r="B363" s="161" t="str">
        <f>Калькуляция!B213</f>
        <v>Определение общего белка сыворотки</v>
      </c>
      <c r="C363" s="159" t="s">
        <v>398</v>
      </c>
      <c r="D363" s="186">
        <f>90.83-1</f>
        <v>89.83</v>
      </c>
      <c r="E363" s="157"/>
      <c r="F363" s="33">
        <v>90.83</v>
      </c>
    </row>
    <row r="364" spans="1:6">
      <c r="A364" s="161" t="str">
        <f>Калькуляция!A212</f>
        <v>LAB 35</v>
      </c>
      <c r="B364" s="161" t="str">
        <f>Калькуляция!B214</f>
        <v>Определение мочевины в  сыворотке</v>
      </c>
      <c r="C364" s="159" t="s">
        <v>398</v>
      </c>
      <c r="D364" s="186">
        <f>881.14-1</f>
        <v>880.14</v>
      </c>
      <c r="E364" s="157"/>
      <c r="F364" s="33">
        <v>881.14</v>
      </c>
    </row>
    <row r="365" spans="1:6">
      <c r="A365" s="161" t="str">
        <f>Калькуляция!A213</f>
        <v>LAB 36</v>
      </c>
      <c r="B365" s="161" t="str">
        <f>Калькуляция!B215</f>
        <v>Определение  креатинина в сыворотке</v>
      </c>
      <c r="C365" s="159" t="s">
        <v>398</v>
      </c>
      <c r="D365" s="186">
        <f>82.39-2</f>
        <v>80.39</v>
      </c>
      <c r="E365" s="157"/>
      <c r="F365" s="33">
        <v>82.39</v>
      </c>
    </row>
    <row r="366" spans="1:6">
      <c r="A366" s="161" t="str">
        <f>Калькуляция!A214</f>
        <v>LAB 37</v>
      </c>
      <c r="B366" s="161" t="str">
        <f>Калькуляция!B217</f>
        <v>Определение общего холестерина</v>
      </c>
      <c r="C366" s="159" t="s">
        <v>398</v>
      </c>
      <c r="D366" s="186">
        <f>1621.13-1</f>
        <v>1620.13</v>
      </c>
      <c r="E366" s="157"/>
      <c r="F366" s="59">
        <v>1621.13</v>
      </c>
    </row>
    <row r="367" spans="1:6">
      <c r="A367" s="161" t="str">
        <f>Калькуляция!A215</f>
        <v>LAB 38</v>
      </c>
      <c r="B367" s="161" t="str">
        <f>Калькуляция!B218</f>
        <v>Холестерин высокой плотности</v>
      </c>
      <c r="C367" s="159" t="s">
        <v>398</v>
      </c>
      <c r="D367" s="186">
        <f>558.53+1</f>
        <v>559.53</v>
      </c>
      <c r="E367" s="157"/>
      <c r="F367" s="33">
        <v>558.53</v>
      </c>
    </row>
    <row r="368" spans="1:6">
      <c r="A368" s="161" t="str">
        <f>Калькуляция!A216</f>
        <v>LAB 39</v>
      </c>
      <c r="B368" s="161" t="str">
        <f>Калькуляция!B219</f>
        <v>Холестерин низкой плотности</v>
      </c>
      <c r="C368" s="159" t="s">
        <v>398</v>
      </c>
      <c r="D368" s="186">
        <f>558.53+1</f>
        <v>559.53</v>
      </c>
      <c r="E368" s="157"/>
      <c r="F368" s="33">
        <v>558.53</v>
      </c>
    </row>
    <row r="369" spans="1:6">
      <c r="A369" s="161" t="str">
        <f>Калькуляция!A217</f>
        <v>LAB 40</v>
      </c>
      <c r="B369" s="161" t="str">
        <f>Калькуляция!B220</f>
        <v>Определение триглицеридов</v>
      </c>
      <c r="C369" s="159" t="s">
        <v>398</v>
      </c>
      <c r="D369" s="186">
        <f>1666.14-1</f>
        <v>1665.14</v>
      </c>
      <c r="E369" s="157"/>
      <c r="F369" s="59">
        <v>1666.14</v>
      </c>
    </row>
    <row r="370" spans="1:6">
      <c r="A370" s="161" t="str">
        <f>Калькуляция!A218</f>
        <v>LAB 41</v>
      </c>
      <c r="B370" s="161" t="str">
        <f>Калькуляция!B221</f>
        <v>Определение общ. биллирубина</v>
      </c>
      <c r="C370" s="159" t="s">
        <v>398</v>
      </c>
      <c r="D370" s="186">
        <f>113.37-3</f>
        <v>110.37</v>
      </c>
      <c r="E370" s="157"/>
      <c r="F370" s="33">
        <v>113.37</v>
      </c>
    </row>
    <row r="371" spans="1:6">
      <c r="A371" s="161" t="str">
        <f>Калькуляция!A219</f>
        <v>LAB 42</v>
      </c>
      <c r="B371" s="161" t="str">
        <f>Калькуляция!B222</f>
        <v>Определение  прям.биллирубина</v>
      </c>
      <c r="C371" s="159" t="s">
        <v>398</v>
      </c>
      <c r="D371" s="186">
        <f>113.37-3</f>
        <v>110.37</v>
      </c>
      <c r="E371" s="157"/>
      <c r="F371" s="33">
        <v>113.37</v>
      </c>
    </row>
    <row r="372" spans="1:6">
      <c r="A372" s="161" t="str">
        <f>Калькуляция!A220</f>
        <v>LAB 43</v>
      </c>
      <c r="B372" s="161" t="str">
        <f>Калькуляция!B223</f>
        <v>Определение мочевой кислоты</v>
      </c>
      <c r="C372" s="159" t="s">
        <v>398</v>
      </c>
      <c r="D372" s="186">
        <f>96.43+4</f>
        <v>100.43</v>
      </c>
      <c r="E372" s="157"/>
      <c r="F372" s="33">
        <v>96.43</v>
      </c>
    </row>
    <row r="373" spans="1:6">
      <c r="A373" s="161" t="str">
        <f>Калькуляция!A221</f>
        <v>LAB 44</v>
      </c>
      <c r="B373" s="161" t="str">
        <f>Калькуляция!B224</f>
        <v xml:space="preserve"> Кальций</v>
      </c>
      <c r="C373" s="159" t="s">
        <v>398</v>
      </c>
      <c r="D373" s="186">
        <f>1218.07+2</f>
        <v>1220.07</v>
      </c>
      <c r="E373" s="157"/>
      <c r="F373" s="59">
        <v>1218.07</v>
      </c>
    </row>
    <row r="374" spans="1:6">
      <c r="A374" s="161" t="str">
        <f>Калькуляция!A222</f>
        <v>LAB 45</v>
      </c>
      <c r="B374" s="161" t="str">
        <f>Калькуляция!B225</f>
        <v>Хлор</v>
      </c>
      <c r="C374" s="159" t="s">
        <v>398</v>
      </c>
      <c r="D374" s="186">
        <f>549.23+1</f>
        <v>550.23</v>
      </c>
      <c r="E374" s="157"/>
      <c r="F374" s="33">
        <v>549.23</v>
      </c>
    </row>
    <row r="375" spans="1:6">
      <c r="A375" s="161" t="str">
        <f>Калькуляция!A223</f>
        <v>LAB 46</v>
      </c>
      <c r="B375" s="161" t="str">
        <f>Калькуляция!B226</f>
        <v xml:space="preserve">Калий </v>
      </c>
      <c r="C375" s="159" t="s">
        <v>398</v>
      </c>
      <c r="D375" s="186">
        <f>81.1-1</f>
        <v>80.099999999999994</v>
      </c>
      <c r="E375" s="157"/>
      <c r="F375" s="33">
        <v>81.099999999999994</v>
      </c>
    </row>
    <row r="376" spans="1:6">
      <c r="A376" s="161" t="str">
        <f>Калькуляция!A224</f>
        <v>LAB 47</v>
      </c>
      <c r="B376" s="161" t="str">
        <f>Калькуляция!B227</f>
        <v>Магний</v>
      </c>
      <c r="C376" s="159" t="s">
        <v>398</v>
      </c>
      <c r="D376" s="186">
        <v>425.25</v>
      </c>
      <c r="E376" s="157"/>
      <c r="F376" s="33">
        <v>425.25</v>
      </c>
    </row>
    <row r="377" spans="1:6">
      <c r="A377" s="161" t="str">
        <f>Калькуляция!A225</f>
        <v>LAB 48</v>
      </c>
      <c r="B377" s="161" t="str">
        <f>Калькуляция!B228</f>
        <v>Натрий</v>
      </c>
      <c r="C377" s="159" t="s">
        <v>398</v>
      </c>
      <c r="D377" s="186">
        <f>81.1-1</f>
        <v>80.099999999999994</v>
      </c>
      <c r="E377" s="157"/>
      <c r="F377" s="33">
        <v>81.099999999999994</v>
      </c>
    </row>
    <row r="378" spans="1:6">
      <c r="A378" s="161" t="str">
        <f>Калькуляция!A226</f>
        <v>LAB 49</v>
      </c>
      <c r="B378" s="161" t="str">
        <f>Калькуляция!B229</f>
        <v>Определение железа в крови</v>
      </c>
      <c r="C378" s="159" t="s">
        <v>398</v>
      </c>
      <c r="D378" s="186">
        <f>128.94+1</f>
        <v>129.94</v>
      </c>
      <c r="E378" s="157"/>
      <c r="F378" s="33">
        <v>128.94</v>
      </c>
    </row>
    <row r="379" spans="1:6">
      <c r="A379" s="161" t="str">
        <f>Калькуляция!A227</f>
        <v>LAB 50</v>
      </c>
      <c r="B379" s="161" t="str">
        <f>Калькуляция!B230</f>
        <v>Определение альфа-амилазы</v>
      </c>
      <c r="C379" s="159" t="s">
        <v>398</v>
      </c>
      <c r="D379" s="186">
        <v>125.28</v>
      </c>
      <c r="E379" s="157"/>
      <c r="F379" s="33">
        <v>125.28</v>
      </c>
    </row>
    <row r="380" spans="1:6">
      <c r="A380" s="161" t="str">
        <f>Калькуляция!A228</f>
        <v>LAB 51</v>
      </c>
      <c r="B380" s="161" t="str">
        <f>Калькуляция!B231</f>
        <v>Определение активности АСТ</v>
      </c>
      <c r="C380" s="159" t="s">
        <v>398</v>
      </c>
      <c r="D380" s="186">
        <f>551.9-2</f>
        <v>549.9</v>
      </c>
      <c r="E380" s="157"/>
      <c r="F380" s="33">
        <v>551.9</v>
      </c>
    </row>
    <row r="381" spans="1:6">
      <c r="A381" s="161" t="str">
        <f>Калькуляция!A229</f>
        <v>LAB 52</v>
      </c>
      <c r="B381" s="161" t="str">
        <f>Калькуляция!B232</f>
        <v>Определение активности АЛТ</v>
      </c>
      <c r="C381" s="159" t="s">
        <v>398</v>
      </c>
      <c r="D381" s="186">
        <f>702.48-2</f>
        <v>700.48</v>
      </c>
      <c r="E381" s="157"/>
      <c r="F381" s="33">
        <v>702.48</v>
      </c>
    </row>
    <row r="382" spans="1:6">
      <c r="A382" s="161" t="str">
        <f>Калькуляция!A230</f>
        <v>LAB 53</v>
      </c>
      <c r="B382" s="161" t="str">
        <f>Калькуляция!B233</f>
        <v>Определение активности щелочной фосфатазы</v>
      </c>
      <c r="C382" s="159" t="s">
        <v>398</v>
      </c>
      <c r="D382" s="186">
        <f>3092.53-3</f>
        <v>3089.53</v>
      </c>
      <c r="E382" s="157"/>
      <c r="F382" s="59">
        <v>3092.53</v>
      </c>
    </row>
    <row r="383" spans="1:6">
      <c r="A383" s="161" t="str">
        <f>Калькуляция!A231</f>
        <v>LAB 54</v>
      </c>
      <c r="B383" s="161" t="str">
        <f>Калькуляция!B235</f>
        <v>Определение ГГТ  (гамма-глутомил-трансфераза)</v>
      </c>
      <c r="C383" s="159" t="s">
        <v>398</v>
      </c>
      <c r="D383" s="186">
        <f>897.01+3</f>
        <v>900.01</v>
      </c>
      <c r="E383" s="157"/>
      <c r="F383" s="33">
        <v>897.01</v>
      </c>
    </row>
    <row r="384" spans="1:6">
      <c r="A384" s="161" t="str">
        <f>Калькуляция!A232</f>
        <v>LAB 55</v>
      </c>
      <c r="B384" s="161" t="str">
        <f>Калькуляция!B236</f>
        <v>Исследование лактатдегидрогеназа</v>
      </c>
      <c r="C384" s="159" t="s">
        <v>398</v>
      </c>
      <c r="D384" s="186">
        <f>2317.94+2</f>
        <v>2319.94</v>
      </c>
      <c r="E384" s="157"/>
      <c r="F384" s="59">
        <v>2317.94</v>
      </c>
    </row>
    <row r="385" spans="1:6">
      <c r="A385" s="161" t="str">
        <f>Калькуляция!A233</f>
        <v>LAB 56</v>
      </c>
      <c r="B385" s="161" t="str">
        <f>Калькуляция!B237</f>
        <v>Исследование креатинкиназа</v>
      </c>
      <c r="C385" s="159" t="s">
        <v>398</v>
      </c>
      <c r="D385" s="186">
        <f>374.38+1</f>
        <v>375.38</v>
      </c>
      <c r="E385" s="157"/>
      <c r="F385" s="33">
        <v>374.38</v>
      </c>
    </row>
    <row r="386" spans="1:6">
      <c r="A386" s="161" t="str">
        <f>Калькуляция!A234</f>
        <v>LAB 57</v>
      </c>
      <c r="B386" s="161" t="str">
        <f>Калькуляция!B238</f>
        <v>Исследование фосфора</v>
      </c>
      <c r="C386" s="159" t="s">
        <v>398</v>
      </c>
      <c r="D386" s="186">
        <f>173.16+2</f>
        <v>175.16</v>
      </c>
      <c r="E386" s="157"/>
      <c r="F386" s="33">
        <v>173.16</v>
      </c>
    </row>
    <row r="387" spans="1:6">
      <c r="A387" s="161" t="str">
        <f>Калькуляция!A235</f>
        <v>LAB 58</v>
      </c>
      <c r="B387" s="161" t="str">
        <f>Калькуляция!B239</f>
        <v>АСЛО</v>
      </c>
      <c r="C387" s="159" t="s">
        <v>398</v>
      </c>
      <c r="D387" s="186">
        <f>1207.01+3</f>
        <v>1210.01</v>
      </c>
      <c r="E387" s="157"/>
    </row>
    <row r="388" spans="1:6">
      <c r="A388" s="161" t="str">
        <f>Калькуляция!A236</f>
        <v>LAB 59</v>
      </c>
      <c r="B388" s="161" t="str">
        <f>Калькуляция!B240</f>
        <v>Определение СРБ</v>
      </c>
      <c r="C388" s="159" t="s">
        <v>398</v>
      </c>
      <c r="D388" s="186">
        <f>692.51+2</f>
        <v>694.51</v>
      </c>
      <c r="E388" s="157"/>
      <c r="F388" s="33">
        <v>692.51</v>
      </c>
    </row>
    <row r="389" spans="1:6">
      <c r="A389" s="161" t="str">
        <f>Калькуляция!A237</f>
        <v>LAB 60</v>
      </c>
      <c r="B389" s="161" t="str">
        <f>Калькуляция!B241</f>
        <v>Определение ревматоидного фактора</v>
      </c>
      <c r="C389" s="159" t="s">
        <v>398</v>
      </c>
      <c r="D389" s="186">
        <f>516.69+3</f>
        <v>519.69000000000005</v>
      </c>
      <c r="E389" s="157"/>
      <c r="F389" s="33">
        <v>516.69000000000005</v>
      </c>
    </row>
    <row r="390" spans="1:6" ht="31.5">
      <c r="A390" s="161" t="str">
        <f>Калькуляция!A238</f>
        <v>LAB 61</v>
      </c>
      <c r="B390" s="161" t="str">
        <f>Калькуляция!B242</f>
        <v>КЩС (газов и электролитов крови с добавочными тестами (лактат, глюкоза, карбоксигемоглобин) на анализаторе</v>
      </c>
      <c r="C390" s="159" t="s">
        <v>398</v>
      </c>
      <c r="D390" s="186">
        <f>3138.38+2</f>
        <v>3140.38</v>
      </c>
      <c r="E390" s="157"/>
      <c r="F390" s="59">
        <v>3138.38</v>
      </c>
    </row>
    <row r="391" spans="1:6">
      <c r="A391" s="158"/>
      <c r="B391" s="158" t="str">
        <f>Калькуляция!B248</f>
        <v>Коагулограмма</v>
      </c>
      <c r="C391" s="159"/>
      <c r="D391" s="160"/>
      <c r="E391" s="157"/>
    </row>
    <row r="392" spans="1:6">
      <c r="A392" s="161" t="s">
        <v>353</v>
      </c>
      <c r="B392" s="161" t="str">
        <f>Калькуляция!B249</f>
        <v>Определение протромбинового времени (МНО)</v>
      </c>
      <c r="C392" s="159" t="s">
        <v>398</v>
      </c>
      <c r="D392" s="186">
        <f>918.83+1</f>
        <v>919.83</v>
      </c>
      <c r="E392" s="157"/>
      <c r="F392" s="33">
        <v>918.83</v>
      </c>
    </row>
    <row r="393" spans="1:6">
      <c r="A393" s="161" t="s">
        <v>354</v>
      </c>
      <c r="B393" s="161" t="str">
        <f>Калькуляция!B250</f>
        <v>Определение фибриногена</v>
      </c>
      <c r="C393" s="159" t="s">
        <v>398</v>
      </c>
      <c r="D393" s="186">
        <f>640.89-1</f>
        <v>639.89</v>
      </c>
      <c r="E393" s="157"/>
      <c r="F393" s="33">
        <v>640.89</v>
      </c>
    </row>
    <row r="394" spans="1:6">
      <c r="A394" s="161" t="s">
        <v>355</v>
      </c>
      <c r="B394" s="161" t="s">
        <v>359</v>
      </c>
      <c r="C394" s="159" t="s">
        <v>398</v>
      </c>
      <c r="D394" s="186">
        <f>350.73-1</f>
        <v>349.73</v>
      </c>
      <c r="E394" s="157"/>
      <c r="F394" s="33">
        <v>350.73</v>
      </c>
    </row>
    <row r="395" spans="1:6">
      <c r="A395" s="161" t="s">
        <v>356</v>
      </c>
      <c r="B395" s="161" t="str">
        <f>Калькуляция!B252</f>
        <v xml:space="preserve"> Активированное частичное тромбиновое время  (АЧТВ)</v>
      </c>
      <c r="C395" s="159" t="s">
        <v>398</v>
      </c>
      <c r="D395" s="186">
        <f>186.76+3</f>
        <v>189.76</v>
      </c>
      <c r="E395" s="157"/>
      <c r="F395" s="33">
        <v>186.76</v>
      </c>
    </row>
    <row r="396" spans="1:6">
      <c r="A396" s="158"/>
      <c r="B396" s="158" t="str">
        <f>Калькуляция!B253</f>
        <v>Серологические исследования</v>
      </c>
      <c r="C396" s="159"/>
      <c r="D396" s="160"/>
      <c r="E396" s="157"/>
    </row>
    <row r="397" spans="1:6">
      <c r="A397" s="161" t="s">
        <v>371</v>
      </c>
      <c r="B397" s="161" t="str">
        <f>Калькуляция!B254</f>
        <v>Определение групп крови АВО</v>
      </c>
      <c r="C397" s="159" t="s">
        <v>398</v>
      </c>
      <c r="D397" s="179">
        <f>1683.33-3</f>
        <v>1680.33</v>
      </c>
      <c r="E397" s="157"/>
      <c r="F397" s="59">
        <v>1683.33</v>
      </c>
    </row>
    <row r="398" spans="1:6">
      <c r="A398" s="161" t="s">
        <v>372</v>
      </c>
      <c r="B398" s="161" t="str">
        <f>Калькуляция!B255</f>
        <v>Определение резус-фактора крови</v>
      </c>
      <c r="C398" s="159" t="s">
        <v>398</v>
      </c>
      <c r="D398" s="179">
        <f>1548.68+1</f>
        <v>1549.68</v>
      </c>
      <c r="E398" s="157"/>
      <c r="F398" s="59">
        <v>1548.68</v>
      </c>
    </row>
    <row r="399" spans="1:6">
      <c r="A399" s="161" t="s">
        <v>373</v>
      </c>
      <c r="B399" s="161" t="str">
        <f>Калькуляция!B256</f>
        <v>Реакция микропреципитации</v>
      </c>
      <c r="C399" s="159" t="s">
        <v>398</v>
      </c>
      <c r="D399" s="179">
        <f>298.49+2</f>
        <v>300.49</v>
      </c>
      <c r="E399" s="157"/>
      <c r="F399" s="33">
        <v>298.49</v>
      </c>
    </row>
    <row r="400" spans="1:6">
      <c r="A400" s="161"/>
      <c r="B400" s="158" t="s">
        <v>482</v>
      </c>
      <c r="C400" s="159"/>
      <c r="D400" s="160"/>
      <c r="E400" s="157"/>
    </row>
    <row r="401" spans="1:6" ht="31.5">
      <c r="A401" s="161" t="s">
        <v>374</v>
      </c>
      <c r="B401" s="161" t="str">
        <f>'анализы лаб '!B9</f>
        <v>Антинуклеарный фактор на клеточной линии Hep-2 (АНФ)- титр и тип свечения</v>
      </c>
      <c r="C401" s="159" t="s">
        <v>398</v>
      </c>
      <c r="D401" s="179">
        <f>2776.32+4</f>
        <v>2780.32</v>
      </c>
      <c r="E401" s="157"/>
      <c r="F401" s="59">
        <v>2776.32</v>
      </c>
    </row>
    <row r="402" spans="1:6" ht="31.5">
      <c r="A402" s="161" t="s">
        <v>375</v>
      </c>
      <c r="B402" s="161" t="str">
        <f>'анализы лаб '!B10</f>
        <v>Определение высокоаффинных антител к дс ДНК на клетках С.Luciliae</v>
      </c>
      <c r="C402" s="159" t="s">
        <v>398</v>
      </c>
      <c r="D402" s="180">
        <f>3597.34+3</f>
        <v>3600.34</v>
      </c>
      <c r="E402" s="157"/>
    </row>
    <row r="403" spans="1:6" ht="47.25">
      <c r="A403" s="161" t="s">
        <v>376</v>
      </c>
      <c r="B403" s="161" t="str">
        <f>'анализы лаб '!B11</f>
        <v>Дифференциальная диагностика системный заболеваний соединительной ткани АНФ, дс ДНК, нуклеосомы, гистоны, Sm,SS-A/Ro 60, PO, Jo-1, RNP, SS-B, Scl-70, CENP-B</v>
      </c>
      <c r="C403" s="159" t="s">
        <v>398</v>
      </c>
      <c r="D403" s="179">
        <f>'анализы лаб '!D11</f>
        <v>20000</v>
      </c>
      <c r="E403" s="157"/>
      <c r="F403" s="171"/>
    </row>
    <row r="404" spans="1:6" ht="31.5">
      <c r="A404" s="161" t="s">
        <v>377</v>
      </c>
      <c r="B404" s="161" t="str">
        <f>'анализы лаб '!B12</f>
        <v>Антинейтрофильные цитоплазмические антитела lgG(cANCA) скрининговый тест</v>
      </c>
      <c r="C404" s="159" t="s">
        <v>398</v>
      </c>
      <c r="D404" s="179">
        <f>3103.24-3</f>
        <v>3100.24</v>
      </c>
      <c r="E404" s="157"/>
      <c r="F404" s="59">
        <v>3103.24</v>
      </c>
    </row>
    <row r="405" spans="1:6">
      <c r="A405" s="161" t="s">
        <v>378</v>
      </c>
      <c r="B405" s="161" t="str">
        <f>'анализы лаб '!B13</f>
        <v>Антитела lgG к базальной мембране клубочков почек (GBM)</v>
      </c>
      <c r="C405" s="159" t="s">
        <v>398</v>
      </c>
      <c r="D405" s="179">
        <f>'анализы лаб '!D13</f>
        <v>11400</v>
      </c>
      <c r="E405" s="157"/>
    </row>
    <row r="406" spans="1:6" ht="47.25">
      <c r="A406" s="161" t="s">
        <v>379</v>
      </c>
      <c r="B406" s="161" t="str">
        <f>'анализы лаб '!B14</f>
        <v>Дифференциальная диагностика быстропрогрессирующего гломерулонефрита и васкулитов: Антитела к базальной мембране клубочка (БМК), анти-ПР3, анти-MPO</v>
      </c>
      <c r="C406" s="159" t="s">
        <v>398</v>
      </c>
      <c r="D406" s="179">
        <f>'анализы лаб '!D14</f>
        <v>17700</v>
      </c>
      <c r="E406" s="157"/>
    </row>
    <row r="407" spans="1:6" ht="47.25">
      <c r="A407" s="161" t="s">
        <v>380</v>
      </c>
      <c r="B407" s="161" t="str">
        <f>'анализы лаб '!B15</f>
        <v>Иммуноблот для дифференциальной диагностики аутоиммунных заболеваний печени, IgG (антитела к gp210, sp100, LKM1, M2, SLA, F-actin, LC1) и АНФ</v>
      </c>
      <c r="C407" s="159" t="s">
        <v>398</v>
      </c>
      <c r="D407" s="179">
        <f>'анализы лаб '!D15</f>
        <v>25000</v>
      </c>
      <c r="E407" s="157"/>
    </row>
    <row r="408" spans="1:6" ht="78" customHeight="1">
      <c r="A408" s="161" t="s">
        <v>381</v>
      </c>
      <c r="B408" s="161" t="str">
        <f>'анализы лаб '!B16</f>
        <v>Скрининг аутоиммунных заболеваний ЖКТ: АНФ и определениe антиядерных, антимитохондриальных, антигладкомышечных, антипариетальных антител (ANA/AMA/ASMA/APCA)</v>
      </c>
      <c r="C408" s="159" t="s">
        <v>398</v>
      </c>
      <c r="D408" s="179">
        <f>7875.55+4</f>
        <v>7879.55</v>
      </c>
      <c r="E408" s="157"/>
    </row>
    <row r="409" spans="1:6" ht="94.5">
      <c r="A409" s="161" t="s">
        <v>382</v>
      </c>
      <c r="B409" s="161" t="str">
        <f>'анализы лаб '!B17</f>
        <v xml:space="preserve">Диагностика целиакии: 
Определение антител IgA к эндомизию (EmA), к тканевой трансглутаминазе (tTG2), дезаминированному пептиду глиадина (DG), с контролем общего иммуноглобулина A (IgA) 
</v>
      </c>
      <c r="C409" s="159" t="s">
        <v>398</v>
      </c>
      <c r="D409" s="179">
        <f>'анализы лаб '!D17</f>
        <v>12700</v>
      </c>
      <c r="E409" s="157"/>
    </row>
    <row r="410" spans="1:6">
      <c r="A410" s="161"/>
      <c r="B410" s="158" t="str">
        <f>'анализы лаб '!B18</f>
        <v>Анализы методом иммунохемилюминесценции</v>
      </c>
      <c r="C410" s="159"/>
      <c r="D410" s="160"/>
      <c r="E410" s="157"/>
    </row>
    <row r="411" spans="1:6" ht="31.5">
      <c r="A411" s="161" t="s">
        <v>483</v>
      </c>
      <c r="B411" s="161" t="str">
        <f>'анализы лаб '!B19</f>
        <v>Определение свободного тироксина (T4) в сыворотке крови методом иммунохемилюминесценции</v>
      </c>
      <c r="C411" s="159" t="s">
        <v>398</v>
      </c>
      <c r="D411" s="179">
        <v>1984.84</v>
      </c>
      <c r="E411" s="168"/>
      <c r="F411" s="59">
        <v>1984.84</v>
      </c>
    </row>
    <row r="412" spans="1:6" ht="31.5">
      <c r="A412" s="161" t="s">
        <v>484</v>
      </c>
      <c r="B412" s="161" t="str">
        <f>'анализы лаб '!B20</f>
        <v>Определение свободного трийодтиронина (T3) в сыворотке крови методом иммунохемилюминесценции</v>
      </c>
      <c r="C412" s="159" t="s">
        <v>398</v>
      </c>
      <c r="D412" s="179">
        <f>2272.18-2</f>
        <v>2270.1799999999998</v>
      </c>
      <c r="E412" s="168"/>
      <c r="F412" s="59">
        <v>2272.1799999999998</v>
      </c>
    </row>
    <row r="413" spans="1:6" ht="31.5">
      <c r="A413" s="161" t="s">
        <v>485</v>
      </c>
      <c r="B413" s="161" t="str">
        <f>'анализы лаб '!B21</f>
        <v>Определение общего трииодтиронина (T3) в сыворотке крови методом иммунохемилюминесценции</v>
      </c>
      <c r="C413" s="159" t="s">
        <v>398</v>
      </c>
      <c r="D413" s="179">
        <f>1200.54-1</f>
        <v>1199.54</v>
      </c>
      <c r="E413" s="168"/>
      <c r="F413" s="59">
        <v>1200.54</v>
      </c>
    </row>
    <row r="414" spans="1:6" ht="31.5">
      <c r="A414" s="161" t="s">
        <v>486</v>
      </c>
      <c r="B414" s="161" t="str">
        <f>'анализы лаб '!B22</f>
        <v>Определение общего тироксина (T4) в сыворотке крови методом иммунохемилюминесценции</v>
      </c>
      <c r="C414" s="159" t="s">
        <v>398</v>
      </c>
      <c r="D414" s="179">
        <f>1200.54-1</f>
        <v>1199.54</v>
      </c>
      <c r="E414" s="168"/>
      <c r="F414" s="59">
        <v>1200.54</v>
      </c>
    </row>
    <row r="415" spans="1:6" ht="31.5">
      <c r="A415" s="161" t="s">
        <v>487</v>
      </c>
      <c r="B415" s="161" t="str">
        <f>'анализы лаб '!B23</f>
        <v>Определение антител к тиреопероксидазе (а-ТПО) в сыворотке крови методом иммунохемилюминесценции</v>
      </c>
      <c r="C415" s="159" t="s">
        <v>398</v>
      </c>
      <c r="D415" s="179">
        <f>2470.66-1</f>
        <v>2469.66</v>
      </c>
      <c r="E415" s="168"/>
      <c r="F415" s="59">
        <v>2470.66</v>
      </c>
    </row>
    <row r="416" spans="1:6" ht="31.5">
      <c r="A416" s="161" t="s">
        <v>488</v>
      </c>
      <c r="B416" s="161" t="str">
        <f>'анализы лаб '!B24</f>
        <v>Определение тиреоглобулина в сыворотке крови методом иммунохемилюминесценции</v>
      </c>
      <c r="C416" s="159" t="s">
        <v>398</v>
      </c>
      <c r="D416" s="179">
        <f>4105.88+4</f>
        <v>4109.88</v>
      </c>
      <c r="E416" s="168"/>
      <c r="F416" s="59">
        <v>4105.88</v>
      </c>
    </row>
    <row r="417" spans="1:6" ht="31.5">
      <c r="A417" s="161" t="s">
        <v>489</v>
      </c>
      <c r="B417" s="161" t="str">
        <f>'анализы лаб '!B25</f>
        <v>Определение антител к тиреоглобулину (АТ к ТГ) в сыворотке крови методом иммунохемилюминесценции</v>
      </c>
      <c r="C417" s="159" t="s">
        <v>398</v>
      </c>
      <c r="D417" s="179">
        <f>4105.88+4</f>
        <v>4109.88</v>
      </c>
      <c r="E417" s="168"/>
      <c r="F417" s="59">
        <v>4105.88</v>
      </c>
    </row>
    <row r="418" spans="1:6" ht="31.5">
      <c r="A418" s="161" t="s">
        <v>490</v>
      </c>
      <c r="B418" s="161" t="str">
        <f>'анализы лаб '!B26</f>
        <v>Определение тиреотропного гормона (ТТГ) в сыворотке крови методом иммунохемилюминесценции</v>
      </c>
      <c r="C418" s="159" t="s">
        <v>398</v>
      </c>
      <c r="D418" s="179">
        <f>2461.69-2</f>
        <v>2459.69</v>
      </c>
      <c r="E418" s="168"/>
      <c r="F418" s="59">
        <v>2461.69</v>
      </c>
    </row>
    <row r="419" spans="1:6" ht="31.5">
      <c r="A419" s="161" t="s">
        <v>491</v>
      </c>
      <c r="B419" s="161" t="str">
        <f>'анализы лаб '!B27</f>
        <v>Определение витамина B 12 методом иммунохемилюминесценции</v>
      </c>
      <c r="C419" s="159" t="s">
        <v>398</v>
      </c>
      <c r="D419" s="179">
        <f>988.21+2</f>
        <v>990.21</v>
      </c>
      <c r="E419" s="169"/>
      <c r="F419" s="59">
        <v>988.21</v>
      </c>
    </row>
    <row r="420" spans="1:6" ht="31.5">
      <c r="A420" s="40" t="s">
        <v>492</v>
      </c>
      <c r="B420" s="40" t="str">
        <f>'анализы лаб '!B30</f>
        <v>Определение тропонина в сыворотке крови методом иммунохемилюминесценцииценции</v>
      </c>
      <c r="C420" s="41" t="s">
        <v>398</v>
      </c>
      <c r="D420" s="179">
        <f>6786.8+3</f>
        <v>6789.8</v>
      </c>
      <c r="E420" s="82"/>
      <c r="F420" s="59">
        <v>6786.8</v>
      </c>
    </row>
    <row r="421" spans="1:6" ht="31.5">
      <c r="A421" s="40" t="s">
        <v>493</v>
      </c>
      <c r="B421" s="40" t="str">
        <f>'анализы лаб '!B31</f>
        <v>Определение миоглобина в сыворотке крови методом иммунохемилюминесценции</v>
      </c>
      <c r="C421" s="41" t="s">
        <v>398</v>
      </c>
      <c r="D421" s="179">
        <f>6647.62+2</f>
        <v>6649.62</v>
      </c>
      <c r="E421" s="82"/>
      <c r="F421" s="59">
        <v>6647.62</v>
      </c>
    </row>
    <row r="422" spans="1:6" ht="31.5">
      <c r="A422" s="40" t="s">
        <v>494</v>
      </c>
      <c r="B422" s="40" t="str">
        <f>'анализы лаб '!B38</f>
        <v>Определение тестостерона в сыворотке крови методом иммунохемилюминесценции</v>
      </c>
      <c r="C422" s="41" t="s">
        <v>398</v>
      </c>
      <c r="D422" s="179">
        <v>4385.01</v>
      </c>
      <c r="E422" s="82"/>
      <c r="F422" s="59">
        <v>4385.01</v>
      </c>
    </row>
    <row r="423" spans="1:6">
      <c r="A423" s="40" t="s">
        <v>495</v>
      </c>
      <c r="B423" s="40" t="str">
        <f>'анализы лаб '!B44</f>
        <v xml:space="preserve">Определение Витамина D в сыворотке крови </v>
      </c>
      <c r="C423" s="41" t="s">
        <v>398</v>
      </c>
      <c r="D423" s="179">
        <f>687.79+2</f>
        <v>689.79</v>
      </c>
      <c r="E423" s="80"/>
      <c r="F423" s="33">
        <v>687.79</v>
      </c>
    </row>
    <row r="424" spans="1:6" ht="31.5">
      <c r="A424" s="40" t="s">
        <v>496</v>
      </c>
      <c r="B424" s="40" t="str">
        <f>'анализы лаб '!B47</f>
        <v>Определение HBsAg вируса гепатита B в сыворотке крови методом иммунохемилюминесценции</v>
      </c>
      <c r="C424" s="41" t="s">
        <v>398</v>
      </c>
      <c r="D424" s="179">
        <f>1343.41-3</f>
        <v>1340.41</v>
      </c>
      <c r="E424" s="39"/>
      <c r="F424" s="59">
        <v>1343.41</v>
      </c>
    </row>
    <row r="425" spans="1:6" ht="31.5">
      <c r="A425" s="40" t="s">
        <v>497</v>
      </c>
      <c r="B425" s="40" t="str">
        <f>'анализы лаб '!B52</f>
        <v>Определение суммарных антител к вирусу гепатита C в сыворотке крови методом иммунохемилюминисценции</v>
      </c>
      <c r="C425" s="41" t="s">
        <v>398</v>
      </c>
      <c r="D425" s="179">
        <f>2602.59-3</f>
        <v>2599.59</v>
      </c>
      <c r="E425" s="80"/>
      <c r="F425" s="59">
        <v>2602.59</v>
      </c>
    </row>
    <row r="426" spans="1:6" ht="31.5">
      <c r="A426" s="40" t="s">
        <v>498</v>
      </c>
      <c r="B426" s="40" t="str">
        <f>'анализы лаб '!B54</f>
        <v>Определение Ig M к возбудителю краснухи в сыворотке крови методом иммунохемилюминесценции</v>
      </c>
      <c r="C426" s="41" t="s">
        <v>398</v>
      </c>
      <c r="D426" s="179">
        <f>4105.88+4</f>
        <v>4109.88</v>
      </c>
      <c r="E426" s="39"/>
      <c r="F426" s="59">
        <v>4105.88</v>
      </c>
    </row>
    <row r="427" spans="1:6" ht="31.5">
      <c r="A427" s="40" t="s">
        <v>499</v>
      </c>
      <c r="B427" s="40" t="str">
        <f>'анализы лаб '!B59</f>
        <v>Определение ракового эмбрионального антигена (РЭА) в сыворотке крови методом иммунохемилюминесценции</v>
      </c>
      <c r="C427" s="41" t="s">
        <v>398</v>
      </c>
      <c r="D427" s="179">
        <f>2659.28+1</f>
        <v>2660.28</v>
      </c>
      <c r="E427" s="80"/>
      <c r="F427" s="59">
        <v>2659.28</v>
      </c>
    </row>
    <row r="428" spans="1:6" ht="31.5">
      <c r="A428" s="40" t="s">
        <v>500</v>
      </c>
      <c r="B428" s="40" t="str">
        <f>'анализы лаб '!B60</f>
        <v>Определение альфафетопротеина (АФП) в сыворотке крови методом иммунохемилюминесценции</v>
      </c>
      <c r="C428" s="41" t="s">
        <v>398</v>
      </c>
      <c r="D428" s="179">
        <f>2122.07-2</f>
        <v>2120.0700000000002</v>
      </c>
      <c r="E428" s="39"/>
      <c r="F428" s="59">
        <v>2122.0700000000002</v>
      </c>
    </row>
    <row r="429" spans="1:6" ht="47.25">
      <c r="A429" s="40" t="s">
        <v>501</v>
      </c>
      <c r="B429" s="40" t="str">
        <f>'анализы лаб '!B61</f>
        <v>Определение общего простат-специфического антигена (ПСА) в сыворотке крови методом иммунохемилюминесценции</v>
      </c>
      <c r="C429" s="41" t="s">
        <v>398</v>
      </c>
      <c r="D429" s="179">
        <f>4196.76+3</f>
        <v>4199.76</v>
      </c>
      <c r="E429" s="39"/>
      <c r="F429" s="59">
        <v>4196.76</v>
      </c>
    </row>
    <row r="430" spans="1:6" ht="47.25">
      <c r="A430" s="40" t="s">
        <v>502</v>
      </c>
      <c r="B430" s="40" t="str">
        <f>'анализы лаб '!B62</f>
        <v>Определение свободного F-простат-специфический антиген (F-ПСА) в сыворотке крови методом иммунохемилюминесценции</v>
      </c>
      <c r="C430" s="41" t="s">
        <v>398</v>
      </c>
      <c r="D430" s="179">
        <f>5618.26+2</f>
        <v>5620.26</v>
      </c>
      <c r="E430" s="82"/>
      <c r="F430" s="59">
        <v>5618.26</v>
      </c>
    </row>
    <row r="431" spans="1:6" ht="31.5">
      <c r="A431" s="40" t="s">
        <v>503</v>
      </c>
      <c r="B431" s="40" t="str">
        <f>'анализы лаб '!B63</f>
        <v>Определение опухолевого антигена (СА 125) в сыворотке крови методом иммунохемилюминесценции</v>
      </c>
      <c r="C431" s="41" t="s">
        <v>398</v>
      </c>
      <c r="D431" s="179">
        <f>5501.1-1</f>
        <v>5500.1</v>
      </c>
      <c r="E431" s="82"/>
      <c r="F431" s="59">
        <v>5501.1</v>
      </c>
    </row>
    <row r="432" spans="1:6" ht="31.5">
      <c r="A432" s="40" t="s">
        <v>504</v>
      </c>
      <c r="B432" s="40" t="str">
        <f>'анализы лаб '!B64</f>
        <v>Определение опухолевого антигена (СА 15-3) в сыворотке крови методом иммунохемилюминесценции</v>
      </c>
      <c r="C432" s="41" t="s">
        <v>398</v>
      </c>
      <c r="D432" s="179">
        <f>6346.84+3</f>
        <v>6349.84</v>
      </c>
      <c r="E432" s="82"/>
      <c r="F432" s="59">
        <v>6346.84</v>
      </c>
    </row>
    <row r="433" spans="1:6" ht="31.5">
      <c r="A433" s="40" t="s">
        <v>505</v>
      </c>
      <c r="B433" s="40" t="str">
        <f>'анализы лаб '!B65</f>
        <v>Определение опухолевого антигена (СА 19-9) в сыворотке крови методом иммунохемилюминесценции</v>
      </c>
      <c r="C433" s="41" t="s">
        <v>398</v>
      </c>
      <c r="D433" s="179">
        <f>5951.61-2</f>
        <v>5949.61</v>
      </c>
      <c r="E433" s="82"/>
      <c r="F433" s="59">
        <v>5951.61</v>
      </c>
    </row>
    <row r="434" spans="1:6" ht="31.5">
      <c r="A434" s="40" t="s">
        <v>506</v>
      </c>
      <c r="B434" s="40" t="str">
        <f>'анализы лаб '!B69</f>
        <v>Определение прокальцитонина в сыворотке крови методом иммунохемилюминисценции</v>
      </c>
      <c r="C434" s="41" t="s">
        <v>398</v>
      </c>
      <c r="D434" s="179">
        <v>8314.57</v>
      </c>
      <c r="E434" s="80"/>
      <c r="F434" s="59">
        <v>8314.57</v>
      </c>
    </row>
    <row r="435" spans="1:6">
      <c r="A435" s="40" t="s">
        <v>507</v>
      </c>
      <c r="B435" s="40" t="s">
        <v>361</v>
      </c>
      <c r="C435" s="41" t="s">
        <v>398</v>
      </c>
      <c r="D435" s="179">
        <f>3404.36+1</f>
        <v>3405.36</v>
      </c>
      <c r="E435" s="80"/>
      <c r="F435" s="59">
        <v>3404.36</v>
      </c>
    </row>
    <row r="436" spans="1:6" ht="27" customHeight="1">
      <c r="A436" s="40" t="s">
        <v>508</v>
      </c>
      <c r="B436" s="40" t="str">
        <f>'анализы лаб '!B70</f>
        <v>Забор крови</v>
      </c>
      <c r="C436" s="41" t="s">
        <v>398</v>
      </c>
      <c r="D436" s="179">
        <f>433.75+1</f>
        <v>434.75</v>
      </c>
      <c r="E436" s="80"/>
      <c r="F436" s="33">
        <v>433.75</v>
      </c>
    </row>
    <row r="437" spans="1:6" ht="30" customHeight="1">
      <c r="A437" s="40" t="s">
        <v>509</v>
      </c>
      <c r="B437" s="40" t="s">
        <v>988</v>
      </c>
      <c r="C437" s="41" t="s">
        <v>398</v>
      </c>
      <c r="D437" s="179">
        <f>2149.31+1</f>
        <v>2150.31</v>
      </c>
      <c r="E437" s="80"/>
      <c r="F437" s="59">
        <v>2149.31</v>
      </c>
    </row>
    <row r="438" spans="1:6">
      <c r="A438" s="37"/>
      <c r="B438" s="37" t="str">
        <f>Калькуляция!B258</f>
        <v>Услуги функциональной диагностики</v>
      </c>
      <c r="C438" s="41"/>
      <c r="D438" s="42"/>
      <c r="E438" s="39"/>
    </row>
    <row r="439" spans="1:6">
      <c r="A439" s="40" t="str">
        <f>Калькуляция!A259</f>
        <v>UFD 01</v>
      </c>
      <c r="B439" s="40" t="str">
        <f>Калькуляция!B259</f>
        <v xml:space="preserve">ЭКГ (снятие)                 </v>
      </c>
      <c r="C439" s="41" t="s">
        <v>398</v>
      </c>
      <c r="D439" s="247">
        <v>1645.36</v>
      </c>
      <c r="E439" s="39"/>
      <c r="F439" s="172"/>
    </row>
    <row r="440" spans="1:6">
      <c r="A440" s="40" t="str">
        <f>Калькуляция!A260</f>
        <v>UFD 02</v>
      </c>
      <c r="B440" s="40" t="str">
        <f>Калькуляция!B260</f>
        <v>ЭКГ ( расшифровка)</v>
      </c>
      <c r="C440" s="41" t="s">
        <v>398</v>
      </c>
      <c r="D440" s="248"/>
      <c r="E440" s="39"/>
      <c r="F440" s="173">
        <v>1645.36</v>
      </c>
    </row>
    <row r="441" spans="1:6">
      <c r="A441" s="40" t="str">
        <f>Калькуляция!A261</f>
        <v>UFD 03</v>
      </c>
      <c r="B441" s="40" t="str">
        <f>Калькуляция!B261</f>
        <v>Спирография</v>
      </c>
      <c r="C441" s="41" t="s">
        <v>398</v>
      </c>
      <c r="D441" s="179">
        <f>3893.46-3</f>
        <v>3890.46</v>
      </c>
      <c r="E441" s="39"/>
      <c r="F441" s="59">
        <v>3893.46</v>
      </c>
    </row>
    <row r="442" spans="1:6">
      <c r="A442" s="40" t="str">
        <f>Калькуляция!A262</f>
        <v>UFD 04</v>
      </c>
      <c r="B442" s="40" t="str">
        <f>Калькуляция!B262</f>
        <v>Холтер</v>
      </c>
      <c r="C442" s="41" t="s">
        <v>398</v>
      </c>
      <c r="D442" s="179">
        <f>7018.03+2</f>
        <v>7020.03</v>
      </c>
      <c r="E442" s="39"/>
      <c r="F442" s="59">
        <v>7018.03</v>
      </c>
    </row>
    <row r="443" spans="1:6">
      <c r="A443" s="40" t="str">
        <f>Калькуляция!A263</f>
        <v>UFD 05</v>
      </c>
      <c r="B443" s="40" t="str">
        <f>Калькуляция!B263</f>
        <v xml:space="preserve">СМАД </v>
      </c>
      <c r="C443" s="41" t="s">
        <v>398</v>
      </c>
      <c r="D443" s="179">
        <f>7179.36+1</f>
        <v>7180.36</v>
      </c>
      <c r="E443" s="39"/>
    </row>
    <row r="444" spans="1:6">
      <c r="A444" s="40" t="s">
        <v>415</v>
      </c>
      <c r="B444" s="40" t="s">
        <v>762</v>
      </c>
      <c r="C444" s="41" t="s">
        <v>398</v>
      </c>
      <c r="D444" s="179">
        <v>7000</v>
      </c>
      <c r="E444" s="39"/>
    </row>
    <row r="445" spans="1:6">
      <c r="A445" s="40" t="s">
        <v>761</v>
      </c>
      <c r="B445" s="40" t="s">
        <v>990</v>
      </c>
      <c r="C445" s="41" t="s">
        <v>398</v>
      </c>
      <c r="D445" s="179">
        <v>5854.78</v>
      </c>
      <c r="E445" s="39"/>
      <c r="F445" s="59">
        <v>5854.78</v>
      </c>
    </row>
    <row r="446" spans="1:6">
      <c r="A446" s="40" t="s">
        <v>972</v>
      </c>
      <c r="B446" s="40" t="s">
        <v>977</v>
      </c>
      <c r="C446" s="41" t="s">
        <v>398</v>
      </c>
      <c r="D446" s="179">
        <f>4127.03+3</f>
        <v>4130.03</v>
      </c>
      <c r="E446" s="39"/>
      <c r="F446" s="59">
        <v>4127.03</v>
      </c>
    </row>
    <row r="447" spans="1:6">
      <c r="A447" s="40" t="s">
        <v>973</v>
      </c>
      <c r="B447" s="40" t="s">
        <v>986</v>
      </c>
      <c r="C447" s="41" t="s">
        <v>398</v>
      </c>
      <c r="D447" s="179">
        <v>5854.78</v>
      </c>
      <c r="E447" s="39"/>
    </row>
    <row r="448" spans="1:6">
      <c r="A448" s="40" t="s">
        <v>974</v>
      </c>
      <c r="B448" s="40" t="s">
        <v>978</v>
      </c>
      <c r="C448" s="41" t="s">
        <v>398</v>
      </c>
      <c r="D448" s="180">
        <v>15675.11</v>
      </c>
      <c r="E448" s="39"/>
      <c r="F448" s="59">
        <v>15675.11</v>
      </c>
    </row>
    <row r="449" spans="1:6">
      <c r="A449" s="40" t="s">
        <v>975</v>
      </c>
      <c r="B449" s="40" t="s">
        <v>979</v>
      </c>
      <c r="C449" s="41" t="s">
        <v>398</v>
      </c>
      <c r="D449" s="42">
        <v>6000</v>
      </c>
      <c r="E449" s="39"/>
    </row>
    <row r="450" spans="1:6">
      <c r="A450" s="40" t="s">
        <v>976</v>
      </c>
      <c r="B450" s="40" t="s">
        <v>980</v>
      </c>
      <c r="C450" s="41" t="s">
        <v>398</v>
      </c>
      <c r="D450" s="42">
        <v>8000</v>
      </c>
      <c r="E450" s="39"/>
    </row>
    <row r="451" spans="1:6">
      <c r="A451" s="40" t="s">
        <v>983</v>
      </c>
      <c r="B451" s="40" t="s">
        <v>981</v>
      </c>
      <c r="C451" s="41" t="s">
        <v>398</v>
      </c>
      <c r="D451" s="179">
        <f>8631.93-2</f>
        <v>8629.93</v>
      </c>
      <c r="E451" s="39"/>
      <c r="F451" s="59">
        <v>8631.93</v>
      </c>
    </row>
    <row r="452" spans="1:6">
      <c r="A452" s="40" t="s">
        <v>984</v>
      </c>
      <c r="B452" s="40" t="s">
        <v>982</v>
      </c>
      <c r="C452" s="41" t="s">
        <v>398</v>
      </c>
      <c r="D452" s="179">
        <v>2714.64</v>
      </c>
      <c r="E452" s="39"/>
      <c r="F452" s="59">
        <v>2714.64</v>
      </c>
    </row>
    <row r="453" spans="1:6">
      <c r="A453" s="40" t="s">
        <v>985</v>
      </c>
      <c r="B453" s="40" t="s">
        <v>987</v>
      </c>
      <c r="C453" s="41" t="s">
        <v>398</v>
      </c>
      <c r="D453" s="179">
        <v>849.68</v>
      </c>
      <c r="E453" s="39"/>
      <c r="F453" s="33">
        <v>849.68</v>
      </c>
    </row>
    <row r="454" spans="1:6" ht="12" customHeight="1">
      <c r="A454" s="37"/>
      <c r="B454" s="37" t="str">
        <f>Калькуляция!B265</f>
        <v>Физиотерапевтические процедуры</v>
      </c>
      <c r="C454" s="41"/>
      <c r="D454" s="42"/>
      <c r="E454" s="39"/>
    </row>
    <row r="455" spans="1:6">
      <c r="A455" s="40" t="str">
        <f>Калькуляция!A266</f>
        <v>FIZ 01</v>
      </c>
      <c r="B455" s="40" t="str">
        <f>Калькуляция!B266</f>
        <v>Гальванизация</v>
      </c>
      <c r="C455" s="41" t="s">
        <v>398</v>
      </c>
      <c r="D455" s="179">
        <f>761.15-1</f>
        <v>760.15</v>
      </c>
      <c r="E455" s="39"/>
      <c r="F455" s="59">
        <v>761.15</v>
      </c>
    </row>
    <row r="456" spans="1:6">
      <c r="A456" s="40" t="str">
        <f>Калькуляция!A267</f>
        <v>FIZ 02</v>
      </c>
      <c r="B456" s="40" t="str">
        <f>Калькуляция!B267</f>
        <v>Электрофорез</v>
      </c>
      <c r="C456" s="41" t="s">
        <v>398</v>
      </c>
      <c r="D456" s="179">
        <v>1059.5899999999999</v>
      </c>
      <c r="E456" s="39"/>
      <c r="F456" s="59">
        <v>1059.5899999999999</v>
      </c>
    </row>
    <row r="457" spans="1:6">
      <c r="A457" s="40" t="str">
        <f>Калькуляция!A268</f>
        <v>FIZ 03</v>
      </c>
      <c r="B457" s="40" t="str">
        <f>Калькуляция!B268</f>
        <v>Диадинамотерапия</v>
      </c>
      <c r="C457" s="41" t="s">
        <v>398</v>
      </c>
      <c r="D457" s="179">
        <f>957.98+2</f>
        <v>959.98</v>
      </c>
      <c r="E457" s="39"/>
      <c r="F457" s="59">
        <v>957.98</v>
      </c>
    </row>
    <row r="458" spans="1:6">
      <c r="A458" s="40" t="str">
        <f>Калькуляция!A269</f>
        <v>FIZ 04</v>
      </c>
      <c r="B458" s="40" t="str">
        <f>Калькуляция!B269</f>
        <v>Амплипульстерапия</v>
      </c>
      <c r="C458" s="41" t="s">
        <v>398</v>
      </c>
      <c r="D458" s="179">
        <f>946.73+3</f>
        <v>949.73</v>
      </c>
      <c r="E458" s="39"/>
      <c r="F458" s="33">
        <v>946.73</v>
      </c>
    </row>
    <row r="459" spans="1:6">
      <c r="A459" s="40" t="str">
        <f>Калькуляция!A270</f>
        <v>FIZ 05</v>
      </c>
      <c r="B459" s="40" t="str">
        <f>Калькуляция!B270</f>
        <v>Электростимуляция</v>
      </c>
      <c r="C459" s="41" t="s">
        <v>398</v>
      </c>
      <c r="D459" s="179">
        <f>802.42-2</f>
        <v>800.42</v>
      </c>
      <c r="E459" s="39"/>
      <c r="F459" s="33">
        <v>802.42</v>
      </c>
    </row>
    <row r="460" spans="1:6">
      <c r="A460" s="40" t="str">
        <f>Калькуляция!A271</f>
        <v>FIZ 06</v>
      </c>
      <c r="B460" s="40" t="str">
        <f>Калькуляция!B271</f>
        <v>Дарсонвализация</v>
      </c>
      <c r="C460" s="41" t="s">
        <v>398</v>
      </c>
      <c r="D460" s="179">
        <v>959.98</v>
      </c>
      <c r="E460" s="39"/>
      <c r="F460" s="33">
        <v>959.98</v>
      </c>
    </row>
    <row r="461" spans="1:6" ht="12.75" customHeight="1">
      <c r="A461" s="40" t="str">
        <f>Калькуляция!A272</f>
        <v>FIZ 07</v>
      </c>
      <c r="B461" s="40" t="str">
        <f>Калькуляция!B272</f>
        <v>УФО общее</v>
      </c>
      <c r="C461" s="41" t="s">
        <v>398</v>
      </c>
      <c r="D461" s="179">
        <f>431.35-1</f>
        <v>430.35</v>
      </c>
      <c r="E461" s="39"/>
      <c r="F461" s="33">
        <v>431.35</v>
      </c>
    </row>
    <row r="462" spans="1:6">
      <c r="A462" s="40" t="str">
        <f>Калькуляция!A273</f>
        <v>FIZ 08</v>
      </c>
      <c r="B462" s="40" t="str">
        <f>Калькуляция!B273</f>
        <v>УФО местное</v>
      </c>
      <c r="C462" s="41" t="s">
        <v>398</v>
      </c>
      <c r="D462" s="179">
        <v>1949.51</v>
      </c>
      <c r="E462" s="39"/>
      <c r="F462" s="59">
        <v>1949.51</v>
      </c>
    </row>
    <row r="463" spans="1:6">
      <c r="A463" s="40" t="str">
        <f>Калькуляция!A274</f>
        <v>FIZ 09</v>
      </c>
      <c r="B463" s="40" t="str">
        <f>Калькуляция!B274</f>
        <v>УФО при рожистом воспалении</v>
      </c>
      <c r="C463" s="41" t="s">
        <v>398</v>
      </c>
      <c r="D463" s="179">
        <v>1949.51</v>
      </c>
      <c r="E463" s="39"/>
      <c r="F463" s="59">
        <v>1949.51</v>
      </c>
    </row>
    <row r="464" spans="1:6">
      <c r="A464" s="40" t="str">
        <f>Калькуляция!A275</f>
        <v>FIZ 10</v>
      </c>
      <c r="B464" s="40" t="str">
        <f>Калькуляция!B275</f>
        <v>Светолечение на аппарате "БИОПТРОН"</v>
      </c>
      <c r="C464" s="41" t="s">
        <v>398</v>
      </c>
      <c r="D464" s="179">
        <f>1116.14+4</f>
        <v>1120.1400000000001</v>
      </c>
      <c r="E464" s="39"/>
      <c r="F464" s="59">
        <v>1116.1400000000001</v>
      </c>
    </row>
    <row r="465" spans="1:6">
      <c r="A465" s="40" t="str">
        <f>Калькуляция!A276</f>
        <v>FIZ 11</v>
      </c>
      <c r="B465" s="40" t="str">
        <f>Калькуляция!B276</f>
        <v>Парафинотерапия</v>
      </c>
      <c r="C465" s="41" t="s">
        <v>398</v>
      </c>
      <c r="D465" s="179">
        <f>1338.07+2</f>
        <v>1340.07</v>
      </c>
      <c r="E465" s="39"/>
      <c r="F465" s="59">
        <v>1338.07</v>
      </c>
    </row>
    <row r="466" spans="1:6" ht="13.5" customHeight="1">
      <c r="A466" s="37"/>
      <c r="B466" s="37" t="str">
        <f>Калькуляция!B277</f>
        <v>Массаж</v>
      </c>
      <c r="C466" s="41"/>
      <c r="D466" s="42"/>
      <c r="E466" s="39"/>
    </row>
    <row r="467" spans="1:6">
      <c r="A467" s="40" t="str">
        <f>Калькуляция!A278</f>
        <v>MAS 01</v>
      </c>
      <c r="B467" s="40" t="str">
        <f>Калькуляция!B278</f>
        <v>Массаж головы</v>
      </c>
      <c r="C467" s="41" t="s">
        <v>398</v>
      </c>
      <c r="D467" s="179">
        <v>1280.22</v>
      </c>
      <c r="E467" s="39"/>
      <c r="F467" s="59">
        <v>1280.22</v>
      </c>
    </row>
    <row r="468" spans="1:6">
      <c r="A468" s="40" t="str">
        <f>Калькуляция!A279</f>
        <v>MAS 02</v>
      </c>
      <c r="B468" s="40" t="str">
        <f>Калькуляция!B279</f>
        <v>Массаж лица</v>
      </c>
      <c r="C468" s="41" t="s">
        <v>398</v>
      </c>
      <c r="D468" s="179">
        <v>1164.75</v>
      </c>
      <c r="E468" s="39"/>
      <c r="F468" s="59">
        <v>1164.75</v>
      </c>
    </row>
    <row r="469" spans="1:6">
      <c r="A469" s="40" t="str">
        <f>Калькуляция!A280</f>
        <v>MAS 03</v>
      </c>
      <c r="B469" s="40" t="str">
        <f>Калькуляция!B280</f>
        <v>Массаж шеи</v>
      </c>
      <c r="C469" s="41" t="s">
        <v>398</v>
      </c>
      <c r="D469" s="179">
        <f>1581.09-1</f>
        <v>1580.09</v>
      </c>
      <c r="E469" s="39"/>
      <c r="F469" s="59">
        <v>1581.09</v>
      </c>
    </row>
    <row r="470" spans="1:6">
      <c r="A470" s="40" t="str">
        <f>Калькуляция!A281</f>
        <v>MAS 04</v>
      </c>
      <c r="B470" s="40" t="str">
        <f>Калькуляция!B281</f>
        <v>Массаж воротниковой зоны</v>
      </c>
      <c r="C470" s="41" t="s">
        <v>398</v>
      </c>
      <c r="D470" s="179">
        <f>968.32+2</f>
        <v>970.32</v>
      </c>
      <c r="E470" s="39"/>
      <c r="F470" s="33">
        <v>968.32</v>
      </c>
    </row>
    <row r="471" spans="1:6">
      <c r="A471" s="40" t="str">
        <f>Калькуляция!A282</f>
        <v>MAS 05</v>
      </c>
      <c r="B471" s="40" t="str">
        <f>Калькуляция!B282</f>
        <v>Массаж верхней конечности</v>
      </c>
      <c r="C471" s="41" t="s">
        <v>398</v>
      </c>
      <c r="D471" s="179">
        <f>1072.75-3</f>
        <v>1069.75</v>
      </c>
      <c r="E471" s="39"/>
      <c r="F471" s="59">
        <v>1072.75</v>
      </c>
    </row>
    <row r="472" spans="1:6">
      <c r="A472" s="40" t="str">
        <f>Калькуляция!A283</f>
        <v>MAS 06</v>
      </c>
      <c r="B472" s="40" t="str">
        <f>Калькуляция!B283</f>
        <v>Массаж надплечья</v>
      </c>
      <c r="C472" s="41" t="s">
        <v>398</v>
      </c>
      <c r="D472" s="179">
        <f>1072.75-3</f>
        <v>1069.75</v>
      </c>
      <c r="E472" s="39"/>
    </row>
    <row r="473" spans="1:6">
      <c r="A473" s="40" t="str">
        <f>Калькуляция!A284</f>
        <v>MAS 07</v>
      </c>
      <c r="B473" s="40" t="str">
        <f>Калькуляция!B284</f>
        <v>Массаж плечевого сустава</v>
      </c>
      <c r="C473" s="41" t="s">
        <v>398</v>
      </c>
      <c r="D473" s="183">
        <v>889.74</v>
      </c>
      <c r="E473" s="39"/>
      <c r="F473" s="33">
        <v>889.74</v>
      </c>
    </row>
    <row r="474" spans="1:6">
      <c r="A474" s="40" t="str">
        <f>Калькуляция!A285</f>
        <v>MAS 08</v>
      </c>
      <c r="B474" s="40" t="str">
        <f>Калькуляция!B285</f>
        <v>Массаж локтевого сустава</v>
      </c>
      <c r="C474" s="41" t="s">
        <v>398</v>
      </c>
      <c r="D474" s="183">
        <v>984.83</v>
      </c>
      <c r="E474" s="39"/>
      <c r="F474" s="33">
        <v>984.83</v>
      </c>
    </row>
    <row r="475" spans="1:6">
      <c r="A475" s="40" t="str">
        <f>Калькуляция!A286</f>
        <v>MAS 09</v>
      </c>
      <c r="B475" s="40" t="str">
        <f>Калькуляция!B286</f>
        <v>Массаж лучезапястного сустава</v>
      </c>
      <c r="C475" s="41" t="s">
        <v>398</v>
      </c>
      <c r="D475" s="183">
        <f>866.67+3</f>
        <v>869.67</v>
      </c>
      <c r="E475" s="39"/>
      <c r="F475" s="33">
        <v>866.67</v>
      </c>
    </row>
    <row r="476" spans="1:6">
      <c r="A476" s="40" t="str">
        <f>Калькуляция!A287</f>
        <v>MAS 10</v>
      </c>
      <c r="B476" s="40" t="str">
        <f>Калькуляция!B287</f>
        <v>Массаж кисти и предплечья</v>
      </c>
      <c r="C476" s="41" t="s">
        <v>398</v>
      </c>
      <c r="D476" s="183">
        <v>1280.22</v>
      </c>
      <c r="E476" s="39"/>
      <c r="F476" s="59">
        <v>1280.22</v>
      </c>
    </row>
    <row r="477" spans="1:6">
      <c r="A477" s="40" t="str">
        <f>Калькуляция!A288</f>
        <v>MAS 11</v>
      </c>
      <c r="B477" s="40" t="str">
        <f>Калькуляция!B288</f>
        <v>Массаж области грудной клетки</v>
      </c>
      <c r="C477" s="41" t="s">
        <v>398</v>
      </c>
      <c r="D477" s="183">
        <f>1799+1</f>
        <v>1800</v>
      </c>
      <c r="E477" s="39"/>
      <c r="F477" s="59">
        <v>1799</v>
      </c>
    </row>
    <row r="478" spans="1:6">
      <c r="A478" s="40" t="str">
        <f>Калькуляция!A289</f>
        <v>MAS 12</v>
      </c>
      <c r="B478" s="40" t="str">
        <f>Калькуляция!B289</f>
        <v>Массаж спины</v>
      </c>
      <c r="C478" s="41" t="s">
        <v>398</v>
      </c>
      <c r="D478" s="183">
        <f>1871-1</f>
        <v>1870</v>
      </c>
      <c r="E478" s="39"/>
    </row>
    <row r="479" spans="1:6" ht="12" customHeight="1">
      <c r="A479" s="40" t="str">
        <f>Калькуляция!A290</f>
        <v>MAS 13</v>
      </c>
      <c r="B479" s="40" t="str">
        <f>Калькуляция!B290</f>
        <v>Массаж грудного отдела позвоночника</v>
      </c>
      <c r="C479" s="41" t="s">
        <v>398</v>
      </c>
      <c r="D479" s="179">
        <f>1871-1</f>
        <v>1870</v>
      </c>
      <c r="E479" s="39"/>
      <c r="F479" s="59">
        <v>1871</v>
      </c>
    </row>
    <row r="480" spans="1:6">
      <c r="A480" s="40" t="str">
        <f>Калькуляция!A291</f>
        <v>MAS 14</v>
      </c>
      <c r="B480" s="40" t="str">
        <f>Калькуляция!B291</f>
        <v xml:space="preserve">Массаж поясницы и крестцовой области </v>
      </c>
      <c r="C480" s="41" t="s">
        <v>398</v>
      </c>
      <c r="D480" s="179">
        <f>1140.98-1</f>
        <v>1139.98</v>
      </c>
      <c r="E480" s="39"/>
      <c r="F480" s="59">
        <v>1140.98</v>
      </c>
    </row>
    <row r="481" spans="1:6">
      <c r="A481" s="40" t="str">
        <f>Калькуляция!A292</f>
        <v>MAS 15</v>
      </c>
      <c r="B481" s="40" t="str">
        <f>Калькуляция!B292</f>
        <v>Массаж от поясницы до ягодичных складок</v>
      </c>
      <c r="C481" s="41" t="s">
        <v>398</v>
      </c>
      <c r="D481" s="179">
        <f>991.72-2</f>
        <v>989.72</v>
      </c>
      <c r="E481" s="39"/>
      <c r="F481" s="33">
        <v>991.72</v>
      </c>
    </row>
    <row r="482" spans="1:6">
      <c r="A482" s="40" t="str">
        <f>Калькуляция!A293</f>
        <v>MAS 16</v>
      </c>
      <c r="B482" s="40" t="str">
        <f>Калькуляция!B293</f>
        <v>Массаж мышц передней брюшной стенки</v>
      </c>
      <c r="C482" s="41" t="s">
        <v>398</v>
      </c>
      <c r="D482" s="179">
        <v>1280.22</v>
      </c>
      <c r="E482" s="39"/>
      <c r="F482" s="59">
        <v>1280.22</v>
      </c>
    </row>
    <row r="483" spans="1:6">
      <c r="A483" s="40" t="str">
        <f>Калькуляция!A294</f>
        <v>MAS 17</v>
      </c>
      <c r="B483" s="40" t="str">
        <f>Калькуляция!B294</f>
        <v>Массаж нижней конечности</v>
      </c>
      <c r="C483" s="41" t="s">
        <v>398</v>
      </c>
      <c r="D483" s="179">
        <f>1087.98+2</f>
        <v>1089.98</v>
      </c>
      <c r="E483" s="39"/>
      <c r="F483" s="59">
        <v>1087.98</v>
      </c>
    </row>
    <row r="484" spans="1:6">
      <c r="A484" s="40" t="str">
        <f>Калькуляция!A295</f>
        <v>MAS 18</v>
      </c>
      <c r="B484" s="40" t="str">
        <f>Калькуляция!B295</f>
        <v>Массаж тазобедреннего сустава</v>
      </c>
      <c r="C484" s="41" t="s">
        <v>398</v>
      </c>
      <c r="D484" s="179">
        <f>1575.6+4</f>
        <v>1579.6</v>
      </c>
      <c r="E484" s="39"/>
      <c r="F484" s="59">
        <v>1575.6</v>
      </c>
    </row>
    <row r="485" spans="1:6">
      <c r="A485" s="40" t="str">
        <f>Калькуляция!A296</f>
        <v>MAS 19</v>
      </c>
      <c r="B485" s="40" t="str">
        <f>Калькуляция!B296</f>
        <v>Массаж коленного сустава</v>
      </c>
      <c r="C485" s="41" t="s">
        <v>398</v>
      </c>
      <c r="D485" s="179">
        <f>1086.18+4</f>
        <v>1090.18</v>
      </c>
      <c r="E485" s="39"/>
      <c r="F485" s="59">
        <v>1086.18</v>
      </c>
    </row>
    <row r="486" spans="1:6">
      <c r="A486" s="40" t="str">
        <f>Калькуляция!A297</f>
        <v>MAS 20</v>
      </c>
      <c r="B486" s="40" t="str">
        <f>Калькуляция!B297</f>
        <v>Массаж голеностопного сустава</v>
      </c>
      <c r="C486" s="41" t="s">
        <v>398</v>
      </c>
      <c r="D486" s="179">
        <v>889.74</v>
      </c>
      <c r="E486" s="39"/>
      <c r="F486" s="33">
        <v>889.74</v>
      </c>
    </row>
    <row r="487" spans="1:6">
      <c r="A487" s="40" t="str">
        <f>Калькуляция!A298</f>
        <v>MAS 21</v>
      </c>
      <c r="B487" s="40" t="str">
        <f>Калькуляция!B298</f>
        <v>Массаж стопы и голени</v>
      </c>
      <c r="C487" s="41" t="s">
        <v>398</v>
      </c>
      <c r="D487" s="179">
        <f>1007.6+2</f>
        <v>1009.6</v>
      </c>
      <c r="E487" s="39"/>
      <c r="F487" s="59">
        <v>1007.6</v>
      </c>
    </row>
    <row r="488" spans="1:6">
      <c r="A488" s="40" t="str">
        <f>Калькуляция!A299</f>
        <v>MAS 22</v>
      </c>
      <c r="B488" s="40" t="str">
        <f>Калькуляция!B299</f>
        <v>Массаж  общий у взрослых</v>
      </c>
      <c r="C488" s="41" t="s">
        <v>398</v>
      </c>
      <c r="D488" s="179">
        <f>Калькуляция!M299</f>
        <v>7200</v>
      </c>
      <c r="E488" s="39"/>
    </row>
    <row r="489" spans="1:6" ht="14.25" customHeight="1">
      <c r="A489" s="40"/>
      <c r="B489" s="37" t="str">
        <f>Калькуляция!B300</f>
        <v>Иглотерапия</v>
      </c>
      <c r="C489" s="41"/>
      <c r="D489" s="42"/>
      <c r="E489" s="39"/>
    </row>
    <row r="490" spans="1:6">
      <c r="A490" s="40" t="str">
        <f>Калькуляция!A301</f>
        <v>IGL 01</v>
      </c>
      <c r="B490" s="40" t="str">
        <f>Калькуляция!B301</f>
        <v>Иглотерапия</v>
      </c>
      <c r="C490" s="41" t="s">
        <v>398</v>
      </c>
      <c r="D490" s="179">
        <f>Калькуляция!M301</f>
        <v>2000</v>
      </c>
      <c r="E490" s="39"/>
    </row>
    <row r="491" spans="1:6">
      <c r="A491" s="40"/>
      <c r="B491" s="37" t="str">
        <f>Калькуляция!B302</f>
        <v>Услуги ЛОР кабинета</v>
      </c>
      <c r="C491" s="41"/>
      <c r="D491" s="42"/>
      <c r="E491" s="39"/>
    </row>
    <row r="492" spans="1:6">
      <c r="A492" s="40" t="str">
        <f>Калькуляция!A303</f>
        <v>LOR 01</v>
      </c>
      <c r="B492" s="40" t="str">
        <f>Калькуляция!B303</f>
        <v>Пункция верхнечелюстной пазухи</v>
      </c>
      <c r="C492" s="41" t="s">
        <v>398</v>
      </c>
      <c r="D492" s="42">
        <f>Калькуляция!M303</f>
        <v>15000</v>
      </c>
      <c r="E492" s="39"/>
    </row>
    <row r="493" spans="1:6">
      <c r="A493" s="40" t="str">
        <f>Калькуляция!A304</f>
        <v>LOR 02</v>
      </c>
      <c r="B493" s="40" t="str">
        <f>Калькуляция!B304</f>
        <v>Промывание наружного слухового прохода</v>
      </c>
      <c r="C493" s="41" t="s">
        <v>398</v>
      </c>
      <c r="D493" s="42">
        <f>Калькуляция!M304</f>
        <v>3700</v>
      </c>
      <c r="E493" s="39"/>
    </row>
    <row r="494" spans="1:6" ht="27" customHeight="1">
      <c r="A494" s="40" t="str">
        <f>Калькуляция!A305</f>
        <v>LOR 03</v>
      </c>
      <c r="B494" s="40" t="str">
        <f>Калькуляция!B305</f>
        <v>Операция анемизация слизистой носового хода под местной анестезией</v>
      </c>
      <c r="C494" s="41" t="s">
        <v>398</v>
      </c>
      <c r="D494" s="42">
        <f>Калькуляция!M305</f>
        <v>15000</v>
      </c>
      <c r="E494" s="39"/>
    </row>
    <row r="495" spans="1:6">
      <c r="A495" s="40" t="str">
        <f>Калькуляция!A306</f>
        <v>LOR 04</v>
      </c>
      <c r="B495" s="40" t="str">
        <f>Калькуляция!B306</f>
        <v>Промывание локун. нёбных миндалин</v>
      </c>
      <c r="C495" s="41" t="s">
        <v>398</v>
      </c>
      <c r="D495" s="42">
        <f>Калькуляция!M306</f>
        <v>3200</v>
      </c>
      <c r="E495" s="39"/>
    </row>
    <row r="496" spans="1:6">
      <c r="A496" s="40" t="str">
        <f>Калькуляция!A307</f>
        <v>LOR 05</v>
      </c>
      <c r="B496" s="40" t="str">
        <f>Калькуляция!B307</f>
        <v>Анемизация слизистой носа</v>
      </c>
      <c r="C496" s="41" t="s">
        <v>398</v>
      </c>
      <c r="D496" s="42">
        <f>Калькуляция!M307</f>
        <v>3000</v>
      </c>
      <c r="E496" s="39"/>
    </row>
    <row r="497" spans="1:5">
      <c r="A497" s="40" t="str">
        <f>Калькуляция!A308</f>
        <v>LOR 06</v>
      </c>
      <c r="B497" s="40" t="str">
        <f>Калькуляция!B308</f>
        <v>Эндоназаальная блокада</v>
      </c>
      <c r="C497" s="41" t="s">
        <v>398</v>
      </c>
      <c r="D497" s="42">
        <f>Калькуляция!M308</f>
        <v>2600</v>
      </c>
      <c r="E497" s="39"/>
    </row>
    <row r="498" spans="1:5">
      <c r="A498" s="40" t="str">
        <f>Калькуляция!A309</f>
        <v>LOR 07</v>
      </c>
      <c r="B498" s="40" t="str">
        <f>Калькуляция!B309</f>
        <v>Смазывание глотки</v>
      </c>
      <c r="C498" s="41" t="s">
        <v>398</v>
      </c>
      <c r="D498" s="42">
        <f>Калькуляция!M309</f>
        <v>1000</v>
      </c>
      <c r="E498" s="39"/>
    </row>
    <row r="499" spans="1:5">
      <c r="A499" s="40" t="str">
        <f>Калькуляция!A310</f>
        <v>LOR 08</v>
      </c>
      <c r="B499" s="40" t="str">
        <f>Калькуляция!B310</f>
        <v>Перевязка, туалет уха (фурункул)</v>
      </c>
      <c r="C499" s="41" t="s">
        <v>398</v>
      </c>
      <c r="D499" s="42">
        <f>Калькуляция!M310</f>
        <v>2200</v>
      </c>
      <c r="E499" s="39"/>
    </row>
    <row r="500" spans="1:5">
      <c r="A500" s="40" t="str">
        <f>Калькуляция!A311</f>
        <v>LOR 09</v>
      </c>
      <c r="B500" s="40" t="str">
        <f>Калькуляция!B311</f>
        <v>Репозиция костей носа</v>
      </c>
      <c r="C500" s="41" t="s">
        <v>398</v>
      </c>
      <c r="D500" s="42">
        <f>Калькуляция!M311</f>
        <v>20000</v>
      </c>
      <c r="E500" s="39"/>
    </row>
    <row r="501" spans="1:5">
      <c r="A501" s="40" t="str">
        <f>Калькуляция!A312</f>
        <v>LOR 10</v>
      </c>
      <c r="B501" s="40" t="str">
        <f>Калькуляция!B312</f>
        <v>Аденотомия</v>
      </c>
      <c r="C501" s="41" t="s">
        <v>398</v>
      </c>
      <c r="D501" s="42">
        <f>Калькуляция!M312</f>
        <v>25000</v>
      </c>
      <c r="E501" s="39"/>
    </row>
    <row r="502" spans="1:5">
      <c r="A502" s="40" t="str">
        <f>Калькуляция!A313</f>
        <v>LOR 11</v>
      </c>
      <c r="B502" s="40" t="str">
        <f>Калькуляция!B313</f>
        <v>Евстахиевой трубы продувание</v>
      </c>
      <c r="C502" s="41" t="s">
        <v>398</v>
      </c>
      <c r="D502" s="179">
        <f>2414.3-4</f>
        <v>2410.3000000000002</v>
      </c>
      <c r="E502" s="39"/>
    </row>
    <row r="503" spans="1:5">
      <c r="A503" s="40" t="str">
        <f>Калькуляция!A314</f>
        <v>LOR 12</v>
      </c>
      <c r="B503" s="40" t="str">
        <f>Калькуляция!B314</f>
        <v>Блокада нерва при невралгиях</v>
      </c>
      <c r="C503" s="41" t="s">
        <v>398</v>
      </c>
      <c r="D503" s="42">
        <f>Калькуляция!M314</f>
        <v>3000</v>
      </c>
      <c r="E503" s="39"/>
    </row>
    <row r="504" spans="1:5">
      <c r="A504" s="40" t="str">
        <f>Калькуляция!A315</f>
        <v>LOR 13</v>
      </c>
      <c r="B504" s="40" t="str">
        <f>Калькуляция!B315</f>
        <v>Внутригортанное вливание</v>
      </c>
      <c r="C504" s="41" t="s">
        <v>398</v>
      </c>
      <c r="D504" s="179">
        <f>367.18+3</f>
        <v>370.18</v>
      </c>
      <c r="E504" s="39"/>
    </row>
    <row r="505" spans="1:5">
      <c r="A505" s="40"/>
      <c r="B505" s="37" t="str">
        <f>Калькуляция!B316</f>
        <v>Хирургические услуги (ЛОР операции)</v>
      </c>
      <c r="C505" s="41"/>
      <c r="D505" s="42"/>
      <c r="E505" s="39"/>
    </row>
    <row r="506" spans="1:5">
      <c r="A506" s="40" t="str">
        <f>Калькуляция!A317</f>
        <v>HLO 01</v>
      </c>
      <c r="B506" s="40" t="str">
        <f>Калькуляция!B317</f>
        <v>Операция полипотомия носа под местной анестезией</v>
      </c>
      <c r="C506" s="41" t="s">
        <v>398</v>
      </c>
      <c r="D506" s="179">
        <f>107801.54-2</f>
        <v>107799.54</v>
      </c>
      <c r="E506" s="39"/>
    </row>
    <row r="507" spans="1:5" ht="31.5">
      <c r="A507" s="40" t="str">
        <f>Калькуляция!A318</f>
        <v>HLO 02</v>
      </c>
      <c r="B507" s="40" t="str">
        <f>Калькуляция!B318</f>
        <v>Операция вскрытия абцедирующего фурункула под местной анестезией</v>
      </c>
      <c r="C507" s="41" t="s">
        <v>398</v>
      </c>
      <c r="D507" s="179">
        <v>107799.54</v>
      </c>
      <c r="E507" s="39"/>
    </row>
    <row r="508" spans="1:5" ht="31.5">
      <c r="A508" s="40" t="str">
        <f>Калькуляция!A319</f>
        <v>HLO 03</v>
      </c>
      <c r="B508" s="40" t="str">
        <f>Калькуляция!B319</f>
        <v>Операция всерытия  абцедирующего фурункула под местной анестезией</v>
      </c>
      <c r="C508" s="41" t="s">
        <v>398</v>
      </c>
      <c r="D508" s="179">
        <v>107799.54</v>
      </c>
      <c r="E508" s="39"/>
    </row>
    <row r="509" spans="1:5" ht="26.25" customHeight="1">
      <c r="A509" s="40" t="str">
        <f>Калькуляция!A320</f>
        <v>HLO 04</v>
      </c>
      <c r="B509" s="40" t="str">
        <f>Калькуляция!B320</f>
        <v>Операция вскрытия  паратонзиллярного абцесса под   местной анестезией</v>
      </c>
      <c r="C509" s="41" t="s">
        <v>398</v>
      </c>
      <c r="D509" s="179">
        <f>2142.69+7</f>
        <v>2149.69</v>
      </c>
      <c r="E509" s="39"/>
    </row>
    <row r="510" spans="1:5">
      <c r="A510" s="40" t="str">
        <f>Калькуляция!A321</f>
        <v>HLO 05</v>
      </c>
      <c r="B510" s="40" t="str">
        <f>Калькуляция!B321</f>
        <v>Операция конхотомия под местной анестезией</v>
      </c>
      <c r="C510" s="41" t="s">
        <v>398</v>
      </c>
      <c r="D510" s="179">
        <f>135902.27-2</f>
        <v>135900.26999999999</v>
      </c>
      <c r="E510" s="39"/>
    </row>
    <row r="511" spans="1:5">
      <c r="A511" s="40" t="str">
        <f>Калькуляция!A322</f>
        <v>HLO 06</v>
      </c>
      <c r="B511" s="40" t="str">
        <f>Калькуляция!B322</f>
        <v>Операция гайморотомия под общим наркозом</v>
      </c>
      <c r="C511" s="41" t="s">
        <v>398</v>
      </c>
      <c r="D511" s="179">
        <f>141539.39+1</f>
        <v>141540.39000000001</v>
      </c>
      <c r="E511" s="39"/>
    </row>
    <row r="512" spans="1:5" ht="31.5">
      <c r="A512" s="40" t="str">
        <f>Калькуляция!A323</f>
        <v>HLO 07</v>
      </c>
      <c r="B512" s="40" t="str">
        <f>Калькуляция!B323</f>
        <v>Операция подслизистая резекция носовой перегородки под местной анестезией</v>
      </c>
      <c r="C512" s="41" t="s">
        <v>398</v>
      </c>
      <c r="D512" s="179">
        <v>107799.54</v>
      </c>
      <c r="E512" s="39"/>
    </row>
    <row r="513" spans="1:5" ht="31.5">
      <c r="A513" s="40" t="str">
        <f>Калькуляция!A324</f>
        <v>HLO 08</v>
      </c>
      <c r="B513" s="40" t="str">
        <f>Калькуляция!B324</f>
        <v>Операция подслизистая резекция носовой перегородки под общим наркозом</v>
      </c>
      <c r="C513" s="41" t="s">
        <v>398</v>
      </c>
      <c r="D513" s="179">
        <f>107801.54-2</f>
        <v>107799.54</v>
      </c>
      <c r="E513" s="39"/>
    </row>
    <row r="514" spans="1:5" ht="31.5">
      <c r="A514" s="40" t="str">
        <f>Калькуляция!A325</f>
        <v>HLO 09</v>
      </c>
      <c r="B514" s="40" t="str">
        <f>Калькуляция!B325</f>
        <v>Операция коррекция наружной деформации костей носа под местной анестезией</v>
      </c>
      <c r="C514" s="41" t="s">
        <v>398</v>
      </c>
      <c r="D514" s="179">
        <f t="shared" ref="D514:D515" si="6">107801.54-2</f>
        <v>107799.54</v>
      </c>
      <c r="E514" s="39"/>
    </row>
    <row r="515" spans="1:5" ht="31.5">
      <c r="A515" s="40" t="str">
        <f>Калькуляция!A326</f>
        <v>HLO 10</v>
      </c>
      <c r="B515" s="40" t="str">
        <f>Калькуляция!B326</f>
        <v>Операция коррекция наружной деформации костей носа подобщим наркозом</v>
      </c>
      <c r="C515" s="41" t="s">
        <v>398</v>
      </c>
      <c r="D515" s="179">
        <f t="shared" si="6"/>
        <v>107799.54</v>
      </c>
      <c r="E515" s="39"/>
    </row>
    <row r="516" spans="1:5">
      <c r="A516" s="40"/>
      <c r="B516" s="37" t="str">
        <f>Калькуляция!B327</f>
        <v>Хирургические услуги (урологические операции)</v>
      </c>
      <c r="C516" s="41"/>
      <c r="D516" s="42"/>
      <c r="E516" s="39"/>
    </row>
    <row r="517" spans="1:5">
      <c r="A517" s="40" t="str">
        <f>Калькуляция!A328</f>
        <v>HUR 01</v>
      </c>
      <c r="B517" s="40" t="str">
        <f>Калькуляция!B328</f>
        <v>Фимоз и парафимоз</v>
      </c>
      <c r="C517" s="41"/>
      <c r="D517" s="42"/>
      <c r="E517" s="39"/>
    </row>
    <row r="518" spans="1:5">
      <c r="A518" s="40"/>
      <c r="B518" s="40" t="str">
        <f>Калькуляция!B329</f>
        <v xml:space="preserve"> - местное обезболивание</v>
      </c>
      <c r="C518" s="41" t="s">
        <v>398</v>
      </c>
      <c r="D518" s="42">
        <f>Калькуляция!M329</f>
        <v>28700</v>
      </c>
      <c r="E518" s="39"/>
    </row>
    <row r="519" spans="1:5">
      <c r="A519" s="40"/>
      <c r="B519" s="40" t="str">
        <f>Калькуляция!B330</f>
        <v xml:space="preserve"> - общее обезболивание</v>
      </c>
      <c r="C519" s="41" t="s">
        <v>398</v>
      </c>
      <c r="D519" s="42">
        <f>Калькуляция!M330</f>
        <v>34100</v>
      </c>
      <c r="E519" s="39"/>
    </row>
    <row r="520" spans="1:5">
      <c r="A520" s="40" t="str">
        <f>Калькуляция!A331</f>
        <v>HUR 01</v>
      </c>
      <c r="B520" s="40" t="str">
        <f>Калькуляция!B331</f>
        <v>Водянка яичек и семенного канатика, варикоцеле</v>
      </c>
      <c r="C520" s="41"/>
      <c r="D520" s="42"/>
      <c r="E520" s="39"/>
    </row>
    <row r="521" spans="1:5">
      <c r="A521" s="40"/>
      <c r="B521" s="40" t="str">
        <f>Калькуляция!B332</f>
        <v xml:space="preserve"> - местное обезболивание</v>
      </c>
      <c r="C521" s="41" t="s">
        <v>398</v>
      </c>
      <c r="D521" s="42">
        <f>Калькуляция!M332</f>
        <v>26900</v>
      </c>
      <c r="E521" s="39"/>
    </row>
    <row r="522" spans="1:5">
      <c r="A522" s="40"/>
      <c r="B522" s="40" t="str">
        <f>Калькуляция!B333</f>
        <v xml:space="preserve"> - общее обезболивание</v>
      </c>
      <c r="C522" s="41" t="s">
        <v>398</v>
      </c>
      <c r="D522" s="42">
        <f>Калькуляция!M333</f>
        <v>34100</v>
      </c>
      <c r="E522" s="39"/>
    </row>
    <row r="523" spans="1:5" ht="12.75" customHeight="1">
      <c r="A523" s="40"/>
      <c r="B523" s="37" t="str">
        <f>Калькуляция!B334</f>
        <v>Хирургические услуги (операции)</v>
      </c>
      <c r="C523" s="41"/>
      <c r="D523" s="42"/>
      <c r="E523" s="39"/>
    </row>
    <row r="524" spans="1:5">
      <c r="A524" s="40" t="str">
        <f>Калькуляция!A335</f>
        <v>OPE 01</v>
      </c>
      <c r="B524" s="40" t="str">
        <f>Калькуляция!B335</f>
        <v>Операция рубцовых тканей кожи</v>
      </c>
      <c r="C524" s="41"/>
      <c r="D524" s="42"/>
      <c r="E524" s="39"/>
    </row>
    <row r="525" spans="1:5">
      <c r="A525" s="40"/>
      <c r="B525" s="40" t="str">
        <f>Калькуляция!B336</f>
        <v xml:space="preserve"> - местное обезболивание</v>
      </c>
      <c r="C525" s="41" t="s">
        <v>398</v>
      </c>
      <c r="D525" s="42">
        <f>Калькуляция!M336</f>
        <v>20200</v>
      </c>
      <c r="E525" s="39"/>
    </row>
    <row r="526" spans="1:5">
      <c r="A526" s="40"/>
      <c r="B526" s="40" t="str">
        <f>Калькуляция!B337</f>
        <v xml:space="preserve"> - общее обезболивание</v>
      </c>
      <c r="C526" s="41" t="s">
        <v>398</v>
      </c>
      <c r="D526" s="42">
        <f>Калькуляция!M337</f>
        <v>27200</v>
      </c>
      <c r="E526" s="39"/>
    </row>
    <row r="527" spans="1:5">
      <c r="A527" s="40" t="str">
        <f>Калькуляция!A338</f>
        <v>OPE 02</v>
      </c>
      <c r="B527" s="40" t="str">
        <f>Калькуляция!B338</f>
        <v>Вскрытие абсцесса</v>
      </c>
      <c r="C527" s="41"/>
      <c r="D527" s="42"/>
      <c r="E527" s="39"/>
    </row>
    <row r="528" spans="1:5">
      <c r="A528" s="40"/>
      <c r="B528" s="40" t="str">
        <f>Калькуляция!B339</f>
        <v xml:space="preserve"> - местное обезболивание</v>
      </c>
      <c r="C528" s="41" t="s">
        <v>398</v>
      </c>
      <c r="D528" s="42">
        <f>Калькуляция!M339</f>
        <v>12700</v>
      </c>
      <c r="E528" s="39"/>
    </row>
    <row r="529" spans="1:5">
      <c r="A529" s="40"/>
      <c r="B529" s="40" t="str">
        <f>Калькуляция!B340</f>
        <v xml:space="preserve"> - общее обезболивание</v>
      </c>
      <c r="C529" s="41" t="s">
        <v>398</v>
      </c>
      <c r="D529" s="42">
        <f>Калькуляция!M340</f>
        <v>19600</v>
      </c>
      <c r="E529" s="39"/>
    </row>
    <row r="530" spans="1:5">
      <c r="A530" s="40" t="str">
        <f>Калькуляция!A341</f>
        <v>OPE 03</v>
      </c>
      <c r="B530" s="40" t="str">
        <f>Калькуляция!B341</f>
        <v>Удаление доброкачественных опухолей кожи</v>
      </c>
      <c r="C530" s="41"/>
      <c r="D530" s="42"/>
      <c r="E530" s="39"/>
    </row>
    <row r="531" spans="1:5">
      <c r="A531" s="40"/>
      <c r="B531" s="40" t="str">
        <f>Калькуляция!B342</f>
        <v xml:space="preserve"> - местное обезболивание</v>
      </c>
      <c r="C531" s="41" t="s">
        <v>398</v>
      </c>
      <c r="D531" s="42">
        <f>Калькуляция!M342</f>
        <v>17300</v>
      </c>
      <c r="E531" s="39"/>
    </row>
    <row r="532" spans="1:5">
      <c r="A532" s="40"/>
      <c r="B532" s="40" t="str">
        <f>Калькуляция!B343</f>
        <v xml:space="preserve"> - общее обезболивание</v>
      </c>
      <c r="C532" s="41" t="s">
        <v>398</v>
      </c>
      <c r="D532" s="42">
        <f>Калькуляция!M343</f>
        <v>24200</v>
      </c>
      <c r="E532" s="39"/>
    </row>
    <row r="533" spans="1:5">
      <c r="A533" s="40" t="str">
        <f>Калькуляция!A344</f>
        <v>OPE 04</v>
      </c>
      <c r="B533" s="40" t="str">
        <f>Калькуляция!B344</f>
        <v>Поверхностная грыжа</v>
      </c>
      <c r="C533" s="41"/>
      <c r="D533" s="42"/>
      <c r="E533" s="39"/>
    </row>
    <row r="534" spans="1:5" ht="15" customHeight="1">
      <c r="A534" s="40"/>
      <c r="B534" s="40" t="str">
        <f>Калькуляция!B345</f>
        <v xml:space="preserve"> - местное обезболивание</v>
      </c>
      <c r="C534" s="41" t="s">
        <v>398</v>
      </c>
      <c r="D534" s="42">
        <f>Калькуляция!M345</f>
        <v>29900</v>
      </c>
      <c r="E534" s="39"/>
    </row>
    <row r="535" spans="1:5" ht="12" customHeight="1">
      <c r="A535" s="40"/>
      <c r="B535" s="40" t="str">
        <f>Калькуляция!B346</f>
        <v xml:space="preserve"> - общее обезболивание</v>
      </c>
      <c r="C535" s="41" t="s">
        <v>398</v>
      </c>
      <c r="D535" s="42">
        <f>Калькуляция!M346</f>
        <v>34900</v>
      </c>
      <c r="E535" s="39"/>
    </row>
    <row r="536" spans="1:5">
      <c r="A536" s="40" t="str">
        <f>Калькуляция!A347</f>
        <v>OPE 05</v>
      </c>
      <c r="B536" s="40" t="str">
        <f>Калькуляция!B347</f>
        <v>Большие вентральные грыжи</v>
      </c>
      <c r="C536" s="41" t="s">
        <v>398</v>
      </c>
      <c r="D536" s="42">
        <f>Калькуляция!M347</f>
        <v>45800</v>
      </c>
      <c r="E536" s="39"/>
    </row>
    <row r="537" spans="1:5">
      <c r="A537" s="40" t="str">
        <f>Калькуляция!A348</f>
        <v>OPE 06</v>
      </c>
      <c r="B537" s="40" t="str">
        <f>Калькуляция!B348</f>
        <v>Хронический аппендицит</v>
      </c>
      <c r="C537" s="41" t="s">
        <v>398</v>
      </c>
      <c r="D537" s="42">
        <f>Калькуляция!M348</f>
        <v>35100</v>
      </c>
      <c r="E537" s="39"/>
    </row>
    <row r="538" spans="1:5">
      <c r="A538" s="40" t="str">
        <f>Калькуляция!A349</f>
        <v>OPE 07</v>
      </c>
      <c r="B538" s="40" t="str">
        <f>Калькуляция!B349</f>
        <v>Лапароскопическая холецистэктомия</v>
      </c>
      <c r="C538" s="41" t="s">
        <v>398</v>
      </c>
      <c r="D538" s="42">
        <v>200000</v>
      </c>
      <c r="E538" s="39"/>
    </row>
    <row r="539" spans="1:5">
      <c r="A539" s="40" t="str">
        <f>Калькуляция!A350</f>
        <v>OPE 08</v>
      </c>
      <c r="B539" s="40" t="str">
        <f>Калькуляция!B350</f>
        <v>Операция на кистах печении</v>
      </c>
      <c r="C539" s="41" t="s">
        <v>398</v>
      </c>
      <c r="D539" s="42">
        <f>Калькуляция!M350</f>
        <v>75100</v>
      </c>
      <c r="E539" s="39"/>
    </row>
    <row r="540" spans="1:5">
      <c r="A540" s="40" t="str">
        <f>Калькуляция!A351</f>
        <v>OPE 09</v>
      </c>
      <c r="B540" s="40" t="str">
        <f>Калькуляция!B351</f>
        <v>Традиоционная холецистэктомия</v>
      </c>
      <c r="C540" s="41" t="s">
        <v>398</v>
      </c>
      <c r="D540" s="42">
        <f>Калькуляция!M351</f>
        <v>32400</v>
      </c>
      <c r="E540" s="39"/>
    </row>
    <row r="541" spans="1:5">
      <c r="A541" s="40"/>
      <c r="B541" s="37" t="s">
        <v>481</v>
      </c>
      <c r="C541" s="41"/>
      <c r="D541" s="42"/>
      <c r="E541" s="39"/>
    </row>
    <row r="542" spans="1:5">
      <c r="A542" s="40" t="str">
        <f>Калькуляция!A353</f>
        <v>GIN 01</v>
      </c>
      <c r="B542" s="40" t="str">
        <f>Калькуляция!B353</f>
        <v>Медицинский аборт</v>
      </c>
      <c r="C542" s="41" t="s">
        <v>398</v>
      </c>
      <c r="D542" s="79">
        <f>Калькуляция!M353</f>
        <v>19000</v>
      </c>
      <c r="E542" s="39"/>
    </row>
    <row r="543" spans="1:5">
      <c r="A543" s="40" t="str">
        <f>Калькуляция!A354</f>
        <v>GIN 02</v>
      </c>
      <c r="B543" s="40" t="str">
        <f>Калькуляция!B354</f>
        <v>Клиновидная резекция яичника</v>
      </c>
      <c r="C543" s="41" t="s">
        <v>398</v>
      </c>
      <c r="D543" s="79">
        <f>Калькуляция!M354</f>
        <v>110000</v>
      </c>
      <c r="E543" s="39"/>
    </row>
    <row r="544" spans="1:5">
      <c r="A544" s="40" t="str">
        <f>Калькуляция!A355</f>
        <v>GIN 03</v>
      </c>
      <c r="B544" s="40" t="str">
        <f>Калькуляция!B355</f>
        <v>Вскрытие абсцесса большой железы предверия</v>
      </c>
      <c r="C544" s="41" t="s">
        <v>398</v>
      </c>
      <c r="D544" s="79">
        <f>Калькуляция!M355</f>
        <v>13000</v>
      </c>
      <c r="E544" s="39"/>
    </row>
    <row r="545" spans="1:8">
      <c r="A545" s="40" t="str">
        <f>Калькуляция!A356</f>
        <v>GIN 04</v>
      </c>
      <c r="B545" s="40" t="str">
        <f>Калькуляция!B356</f>
        <v>Метросальпинография (непроходимость труб)</v>
      </c>
      <c r="C545" s="41" t="s">
        <v>398</v>
      </c>
      <c r="D545" s="79">
        <f>Калькуляция!M356</f>
        <v>16000</v>
      </c>
      <c r="E545" s="39"/>
    </row>
    <row r="546" spans="1:8">
      <c r="A546" s="40" t="str">
        <f>Калькуляция!A357</f>
        <v>GIN 05</v>
      </c>
      <c r="B546" s="40" t="str">
        <f>Калькуляция!B357</f>
        <v>Диагностическое выскабливание</v>
      </c>
      <c r="C546" s="41" t="s">
        <v>398</v>
      </c>
      <c r="D546" s="184">
        <f>4791.47-1</f>
        <v>4790.47</v>
      </c>
      <c r="E546" s="39"/>
    </row>
    <row r="547" spans="1:8">
      <c r="A547" s="40" t="str">
        <f>Калькуляция!A358</f>
        <v>GIN 06</v>
      </c>
      <c r="B547" s="40" t="str">
        <f>Калькуляция!B358</f>
        <v>Полипэктомия</v>
      </c>
      <c r="C547" s="41" t="s">
        <v>398</v>
      </c>
      <c r="D547" s="79">
        <f>Калькуляция!M358</f>
        <v>13500</v>
      </c>
      <c r="E547" s="39"/>
    </row>
    <row r="548" spans="1:8">
      <c r="A548" s="40" t="str">
        <f>Калькуляция!A359</f>
        <v>GIN 07</v>
      </c>
      <c r="B548" s="40" t="str">
        <f>Калькуляция!B359</f>
        <v>Раздельное диагностическое выскабливание</v>
      </c>
      <c r="C548" s="41" t="s">
        <v>398</v>
      </c>
      <c r="D548" s="79">
        <f>Калькуляция!M359</f>
        <v>16000</v>
      </c>
      <c r="E548" s="39"/>
    </row>
    <row r="549" spans="1:8">
      <c r="A549" s="40" t="str">
        <f>Калькуляция!A360</f>
        <v>GIN 08</v>
      </c>
      <c r="B549" s="40" t="str">
        <f>Калькуляция!B360</f>
        <v>Удаление ВМС</v>
      </c>
      <c r="C549" s="41" t="s">
        <v>398</v>
      </c>
      <c r="D549" s="79">
        <f>Калькуляция!M360</f>
        <v>9000</v>
      </c>
      <c r="E549" s="39"/>
    </row>
    <row r="550" spans="1:8">
      <c r="A550" s="40" t="str">
        <f>Калькуляция!A361</f>
        <v>GIN 09</v>
      </c>
      <c r="B550" s="40" t="str">
        <f>Калькуляция!B361</f>
        <v>Экстирпация матки</v>
      </c>
      <c r="C550" s="41" t="s">
        <v>398</v>
      </c>
      <c r="D550" s="79">
        <f>Калькуляция!M361</f>
        <v>168400</v>
      </c>
      <c r="E550" s="39"/>
    </row>
    <row r="551" spans="1:8">
      <c r="A551" s="40" t="str">
        <f>Калькуляция!A362</f>
        <v>GIN 10</v>
      </c>
      <c r="B551" s="40" t="str">
        <f>Калькуляция!B362</f>
        <v>Надвлагалищная ампутация матки</v>
      </c>
      <c r="C551" s="41" t="s">
        <v>398</v>
      </c>
      <c r="D551" s="79">
        <f>Калькуляция!M362</f>
        <v>133000</v>
      </c>
      <c r="E551" s="39"/>
    </row>
    <row r="552" spans="1:8">
      <c r="A552" s="40" t="str">
        <f>Калькуляция!A363</f>
        <v>GIN 11</v>
      </c>
      <c r="B552" s="40" t="str">
        <f>Калькуляция!B363</f>
        <v>Консервативная миомэктомия</v>
      </c>
      <c r="C552" s="41" t="s">
        <v>398</v>
      </c>
      <c r="D552" s="79">
        <f>Калькуляция!M363</f>
        <v>100000</v>
      </c>
      <c r="E552" s="39"/>
    </row>
    <row r="553" spans="1:8">
      <c r="A553" s="40" t="str">
        <f>Калькуляция!A364</f>
        <v>GIN 12</v>
      </c>
      <c r="B553" s="40" t="str">
        <f>Калькуляция!B364</f>
        <v>Стерилизация маточных труб Лапаротомически</v>
      </c>
      <c r="C553" s="41" t="s">
        <v>398</v>
      </c>
      <c r="D553" s="79">
        <f>Калькуляция!M364</f>
        <v>105000</v>
      </c>
      <c r="E553" s="39"/>
    </row>
    <row r="554" spans="1:8">
      <c r="A554" s="40" t="str">
        <f>Калькуляция!A365</f>
        <v>GIN 13</v>
      </c>
      <c r="B554" s="40" t="str">
        <f>Калькуляция!B365</f>
        <v>Стерилизация маточных труб Лапароскопически</v>
      </c>
      <c r="C554" s="41" t="s">
        <v>398</v>
      </c>
      <c r="D554" s="79">
        <f>Калькуляция!M365</f>
        <v>105000</v>
      </c>
      <c r="E554" s="39"/>
    </row>
    <row r="555" spans="1:8">
      <c r="A555" s="40" t="str">
        <f>Калькуляция!A366</f>
        <v>GIN 14</v>
      </c>
      <c r="B555" s="40" t="str">
        <f>Калькуляция!B366</f>
        <v>Удаление кисты влагалища</v>
      </c>
      <c r="C555" s="41" t="s">
        <v>398</v>
      </c>
      <c r="D555" s="184">
        <v>4214.92</v>
      </c>
      <c r="E555" s="39"/>
    </row>
    <row r="556" spans="1:8" ht="27.75" customHeight="1">
      <c r="A556" s="40" t="str">
        <f>Калькуляция!A367</f>
        <v>GIN 15</v>
      </c>
      <c r="B556" s="40" t="str">
        <f>Калькуляция!B367</f>
        <v>Удаление, резекция, ушивание яичников и придатков Лапаротомически</v>
      </c>
      <c r="C556" s="41" t="s">
        <v>398</v>
      </c>
      <c r="D556" s="79">
        <f>Калькуляция!M367</f>
        <v>110000</v>
      </c>
      <c r="E556" s="39"/>
      <c r="H556" s="33" t="s">
        <v>991</v>
      </c>
    </row>
    <row r="557" spans="1:8" ht="30" customHeight="1">
      <c r="A557" s="40" t="str">
        <f>Калькуляция!A368</f>
        <v>GIN 16</v>
      </c>
      <c r="B557" s="40" t="str">
        <f>Калькуляция!B368</f>
        <v>Удаление, резекция, ушивание яичников и придатков Лапароскопически</v>
      </c>
      <c r="C557" s="41" t="s">
        <v>398</v>
      </c>
      <c r="D557" s="79">
        <f>Калькуляция!M368</f>
        <v>120000</v>
      </c>
      <c r="E557" s="39"/>
    </row>
    <row r="558" spans="1:8">
      <c r="A558" s="40" t="str">
        <f>Калькуляция!A369</f>
        <v>GIN 17</v>
      </c>
      <c r="B558" s="40" t="str">
        <f>Калькуляция!B369</f>
        <v>Передняя  кольпорафия</v>
      </c>
      <c r="C558" s="41" t="s">
        <v>398</v>
      </c>
      <c r="D558" s="79">
        <f>Калькуляция!M369</f>
        <v>88000</v>
      </c>
      <c r="E558" s="39"/>
    </row>
    <row r="559" spans="1:8">
      <c r="A559" s="40" t="str">
        <f>Калькуляция!A370</f>
        <v>GIN 18</v>
      </c>
      <c r="B559" s="40" t="str">
        <f>Калькуляция!B370</f>
        <v>Задняя кольпорафия</v>
      </c>
      <c r="C559" s="41" t="s">
        <v>398</v>
      </c>
      <c r="D559" s="79">
        <f>Калькуляция!M370</f>
        <v>88000</v>
      </c>
      <c r="E559" s="39"/>
    </row>
    <row r="560" spans="1:8">
      <c r="A560" s="40" t="str">
        <f>Калькуляция!A371</f>
        <v>GIN 19</v>
      </c>
      <c r="B560" s="40" t="str">
        <f>Калькуляция!B371</f>
        <v>Переднезадняя кольпорафия</v>
      </c>
      <c r="C560" s="41" t="s">
        <v>398</v>
      </c>
      <c r="D560" s="79">
        <f>Калькуляция!M371</f>
        <v>89000</v>
      </c>
      <c r="E560" s="39"/>
    </row>
    <row r="561" spans="1:6" ht="27" customHeight="1">
      <c r="A561" s="40" t="str">
        <f>Калькуляция!A372</f>
        <v>GIN 20</v>
      </c>
      <c r="B561" s="40" t="str">
        <f>Калькуляция!B372</f>
        <v>Переднезадняя кольпорафия, леваторо пластика, вентро фиксация</v>
      </c>
      <c r="C561" s="41" t="s">
        <v>398</v>
      </c>
      <c r="D561" s="79">
        <f>Калькуляция!M372</f>
        <v>100000</v>
      </c>
      <c r="E561" s="39"/>
    </row>
    <row r="562" spans="1:6">
      <c r="A562" s="40"/>
      <c r="B562" s="37" t="str">
        <f>Калькуляция!B373</f>
        <v>Анестезия</v>
      </c>
      <c r="C562" s="41"/>
      <c r="D562" s="42"/>
      <c r="E562" s="39"/>
    </row>
    <row r="563" spans="1:6">
      <c r="A563" s="40" t="str">
        <f>Калькуляция!A374</f>
        <v>ANE 01</v>
      </c>
      <c r="B563" s="40" t="str">
        <f>Калькуляция!B374</f>
        <v>Эпидуральная анальгезия</v>
      </c>
      <c r="C563" s="41" t="s">
        <v>398</v>
      </c>
      <c r="D563" s="177">
        <f>Калькуляция!M374</f>
        <v>25200</v>
      </c>
      <c r="E563" s="39"/>
    </row>
    <row r="564" spans="1:6">
      <c r="A564" s="40" t="str">
        <f>Калькуляция!A375</f>
        <v>ANE 02</v>
      </c>
      <c r="B564" s="40" t="str">
        <f>Калькуляция!B375</f>
        <v>Эндотрахеальный наркоз</v>
      </c>
      <c r="C564" s="41" t="s">
        <v>398</v>
      </c>
      <c r="D564" s="177">
        <f>Калькуляция!M375</f>
        <v>36000</v>
      </c>
      <c r="E564" s="39"/>
    </row>
    <row r="565" spans="1:6">
      <c r="A565" s="40" t="str">
        <f>Калькуляция!A376</f>
        <v>ANE 03</v>
      </c>
      <c r="B565" s="40" t="str">
        <f>Калькуляция!B376</f>
        <v>Внутривенный наркоз</v>
      </c>
      <c r="C565" s="41" t="s">
        <v>398</v>
      </c>
      <c r="D565" s="177">
        <f>Калькуляция!M376</f>
        <v>12250</v>
      </c>
      <c r="E565" s="39"/>
    </row>
    <row r="566" spans="1:6">
      <c r="A566" s="40"/>
      <c r="B566" s="37" t="s">
        <v>547</v>
      </c>
      <c r="C566" s="41"/>
      <c r="D566" s="42"/>
      <c r="E566" s="39"/>
    </row>
    <row r="567" spans="1:6">
      <c r="A567" s="40" t="s">
        <v>548</v>
      </c>
      <c r="B567" s="40" t="s">
        <v>568</v>
      </c>
      <c r="C567" s="41" t="s">
        <v>398</v>
      </c>
      <c r="D567" s="179">
        <v>4149.55</v>
      </c>
      <c r="E567" s="39"/>
      <c r="F567" s="59">
        <v>4149.55</v>
      </c>
    </row>
    <row r="568" spans="1:6">
      <c r="A568" s="40" t="s">
        <v>549</v>
      </c>
      <c r="B568" s="40" t="s">
        <v>569</v>
      </c>
      <c r="C568" s="41" t="s">
        <v>398</v>
      </c>
      <c r="D568" s="179">
        <v>3529.58</v>
      </c>
      <c r="E568" s="39"/>
      <c r="F568" s="59">
        <v>3529.58</v>
      </c>
    </row>
    <row r="569" spans="1:6">
      <c r="A569" s="40" t="s">
        <v>550</v>
      </c>
      <c r="B569" s="40" t="s">
        <v>570</v>
      </c>
      <c r="C569" s="41" t="s">
        <v>398</v>
      </c>
      <c r="D569" s="42">
        <v>12000</v>
      </c>
      <c r="E569" s="39"/>
    </row>
    <row r="570" spans="1:6">
      <c r="A570" s="40" t="s">
        <v>551</v>
      </c>
      <c r="B570" s="40" t="s">
        <v>571</v>
      </c>
      <c r="C570" s="41" t="s">
        <v>398</v>
      </c>
      <c r="D570" s="179">
        <f>8603.51+1</f>
        <v>8604.51</v>
      </c>
      <c r="E570" s="39"/>
      <c r="F570" s="59">
        <v>8603.51</v>
      </c>
    </row>
    <row r="571" spans="1:6">
      <c r="A571" s="40" t="s">
        <v>552</v>
      </c>
      <c r="B571" s="40" t="s">
        <v>572</v>
      </c>
      <c r="C571" s="41" t="s">
        <v>398</v>
      </c>
      <c r="D571" s="179">
        <v>10014.780000000001</v>
      </c>
      <c r="E571" s="39"/>
      <c r="F571" s="59">
        <v>10014.780000000001</v>
      </c>
    </row>
    <row r="572" spans="1:6">
      <c r="A572" s="40" t="s">
        <v>553</v>
      </c>
      <c r="B572" s="40" t="s">
        <v>573</v>
      </c>
      <c r="C572" s="41" t="s">
        <v>398</v>
      </c>
      <c r="D572" s="42">
        <v>14000</v>
      </c>
      <c r="E572" s="39"/>
    </row>
    <row r="573" spans="1:6">
      <c r="A573" s="40" t="s">
        <v>554</v>
      </c>
      <c r="B573" s="40" t="s">
        <v>574</v>
      </c>
      <c r="C573" s="41" t="s">
        <v>398</v>
      </c>
      <c r="D573" s="42">
        <v>16000</v>
      </c>
      <c r="E573" s="39"/>
    </row>
    <row r="574" spans="1:6">
      <c r="A574" s="40" t="s">
        <v>555</v>
      </c>
      <c r="B574" s="40" t="s">
        <v>575</v>
      </c>
      <c r="C574" s="41" t="s">
        <v>398</v>
      </c>
      <c r="D574" s="42">
        <v>8000</v>
      </c>
      <c r="E574" s="39"/>
    </row>
    <row r="575" spans="1:6">
      <c r="A575" s="40" t="s">
        <v>556</v>
      </c>
      <c r="B575" s="40" t="s">
        <v>576</v>
      </c>
      <c r="C575" s="41" t="s">
        <v>398</v>
      </c>
      <c r="D575" s="42">
        <v>10000</v>
      </c>
      <c r="E575" s="39"/>
    </row>
    <row r="576" spans="1:6">
      <c r="A576" s="40" t="s">
        <v>557</v>
      </c>
      <c r="B576" s="40" t="s">
        <v>577</v>
      </c>
      <c r="C576" s="41" t="s">
        <v>398</v>
      </c>
      <c r="D576" s="42">
        <v>1000</v>
      </c>
      <c r="E576" s="39"/>
    </row>
    <row r="577" spans="1:6">
      <c r="A577" s="40" t="s">
        <v>558</v>
      </c>
      <c r="B577" s="40" t="s">
        <v>578</v>
      </c>
      <c r="C577" s="41" t="s">
        <v>398</v>
      </c>
      <c r="D577" s="42">
        <v>2000</v>
      </c>
      <c r="E577" s="39"/>
    </row>
    <row r="578" spans="1:6">
      <c r="A578" s="40" t="s">
        <v>559</v>
      </c>
      <c r="B578" s="40" t="s">
        <v>579</v>
      </c>
      <c r="C578" s="41" t="s">
        <v>398</v>
      </c>
      <c r="D578" s="179">
        <f>1142.22-2</f>
        <v>1140.22</v>
      </c>
      <c r="E578" s="39"/>
      <c r="F578" s="59">
        <v>1142.22</v>
      </c>
    </row>
    <row r="579" spans="1:6">
      <c r="A579" s="40" t="s">
        <v>560</v>
      </c>
      <c r="B579" s="40" t="s">
        <v>580</v>
      </c>
      <c r="C579" s="41" t="s">
        <v>398</v>
      </c>
      <c r="D579" s="179">
        <f>2443.49-3</f>
        <v>2440.4899999999998</v>
      </c>
      <c r="E579" s="39"/>
      <c r="F579" s="59">
        <v>2443.4899999999998</v>
      </c>
    </row>
    <row r="580" spans="1:6">
      <c r="A580" s="40" t="s">
        <v>561</v>
      </c>
      <c r="B580" s="40" t="s">
        <v>581</v>
      </c>
      <c r="C580" s="41" t="s">
        <v>398</v>
      </c>
      <c r="D580" s="179">
        <f>2443.49-3</f>
        <v>2440.4899999999998</v>
      </c>
      <c r="E580" s="39"/>
      <c r="F580" s="59">
        <v>2443.4899999999998</v>
      </c>
    </row>
    <row r="581" spans="1:6">
      <c r="A581" s="40" t="s">
        <v>562</v>
      </c>
      <c r="B581" s="40" t="s">
        <v>582</v>
      </c>
      <c r="C581" s="41" t="s">
        <v>398</v>
      </c>
      <c r="D581" s="179">
        <f>2443.49-3</f>
        <v>2440.4899999999998</v>
      </c>
      <c r="E581" s="39"/>
      <c r="F581" s="59">
        <v>2443.4899999999998</v>
      </c>
    </row>
    <row r="582" spans="1:6">
      <c r="A582" s="40" t="s">
        <v>563</v>
      </c>
      <c r="B582" s="40" t="s">
        <v>583</v>
      </c>
      <c r="C582" s="41" t="s">
        <v>398</v>
      </c>
      <c r="D582" s="179">
        <v>5584.89</v>
      </c>
      <c r="E582" s="39"/>
      <c r="F582" s="59">
        <v>5584.89</v>
      </c>
    </row>
    <row r="583" spans="1:6">
      <c r="A583" s="40" t="s">
        <v>564</v>
      </c>
      <c r="B583" s="40" t="s">
        <v>584</v>
      </c>
      <c r="C583" s="41" t="s">
        <v>398</v>
      </c>
      <c r="D583" s="42">
        <v>8000</v>
      </c>
      <c r="E583" s="39"/>
    </row>
    <row r="584" spans="1:6">
      <c r="A584" s="40" t="s">
        <v>565</v>
      </c>
      <c r="B584" s="40" t="s">
        <v>585</v>
      </c>
      <c r="C584" s="41" t="s">
        <v>398</v>
      </c>
      <c r="D584" s="42">
        <v>10000</v>
      </c>
      <c r="E584" s="39"/>
    </row>
    <row r="585" spans="1:6">
      <c r="A585" s="40" t="s">
        <v>566</v>
      </c>
      <c r="B585" s="40" t="s">
        <v>586</v>
      </c>
      <c r="C585" s="41" t="s">
        <v>398</v>
      </c>
      <c r="D585" s="42">
        <v>4000</v>
      </c>
      <c r="E585" s="39"/>
    </row>
    <row r="586" spans="1:6">
      <c r="A586" s="40" t="s">
        <v>567</v>
      </c>
      <c r="B586" s="40" t="s">
        <v>587</v>
      </c>
      <c r="C586" s="41" t="s">
        <v>398</v>
      </c>
      <c r="D586" s="42">
        <v>6000</v>
      </c>
      <c r="E586" s="39"/>
    </row>
    <row r="587" spans="1:6">
      <c r="A587" s="53"/>
      <c r="B587" s="53"/>
      <c r="C587" s="54"/>
      <c r="D587" s="55"/>
      <c r="E587" s="56"/>
    </row>
    <row r="588" spans="1:6">
      <c r="A588" s="53"/>
      <c r="B588" s="53"/>
      <c r="C588" s="54"/>
      <c r="D588" s="55"/>
      <c r="E588" s="56"/>
    </row>
    <row r="589" spans="1:6">
      <c r="A589" s="53"/>
      <c r="B589" s="53"/>
      <c r="C589" s="54"/>
      <c r="D589" s="55"/>
      <c r="E589" s="56"/>
    </row>
    <row r="590" spans="1:6">
      <c r="A590" s="53"/>
      <c r="B590" s="53"/>
      <c r="C590" s="54"/>
      <c r="D590" s="55"/>
      <c r="E590" s="56"/>
    </row>
    <row r="591" spans="1:6">
      <c r="A591" s="53"/>
      <c r="B591" s="53"/>
      <c r="C591" s="54"/>
      <c r="D591" s="55"/>
      <c r="E591" s="56"/>
    </row>
    <row r="592" spans="1:6" ht="17.25" customHeight="1">
      <c r="A592" s="47" t="s">
        <v>410</v>
      </c>
      <c r="C592" s="48"/>
    </row>
    <row r="593" spans="1:13" ht="12.75" customHeight="1">
      <c r="A593" s="49" t="s">
        <v>411</v>
      </c>
      <c r="C593" s="48"/>
    </row>
    <row r="594" spans="1:13" ht="8.25" customHeight="1">
      <c r="A594" s="50"/>
      <c r="C594" s="48"/>
    </row>
    <row r="595" spans="1:13" ht="18.75" customHeight="1">
      <c r="A595" s="33"/>
      <c r="B595" s="47"/>
      <c r="C595" s="34"/>
      <c r="D595" s="47"/>
    </row>
    <row r="596" spans="1:13" customFormat="1" ht="17.25" customHeight="1">
      <c r="A596" s="83"/>
      <c r="B596" s="84" t="s">
        <v>589</v>
      </c>
      <c r="C596" s="84"/>
      <c r="D596" s="249" t="s">
        <v>590</v>
      </c>
      <c r="E596" s="249"/>
      <c r="G596" s="85"/>
      <c r="H596" s="86"/>
      <c r="J596" s="86"/>
      <c r="K596" s="86"/>
      <c r="L596" s="86"/>
      <c r="M596" s="86"/>
    </row>
    <row r="597" spans="1:13" customFormat="1" ht="12.75" customHeight="1">
      <c r="A597" s="87" t="s">
        <v>591</v>
      </c>
      <c r="B597" s="88"/>
      <c r="C597" s="88"/>
      <c r="D597" s="89"/>
      <c r="E597" s="88"/>
      <c r="G597" s="89"/>
      <c r="H597" s="90"/>
      <c r="M597" s="86"/>
    </row>
    <row r="598" spans="1:13" s="92" customFormat="1" ht="27.75" customHeight="1">
      <c r="A598" s="91"/>
      <c r="B598" s="93" t="s">
        <v>36</v>
      </c>
      <c r="C598" s="93"/>
      <c r="D598" s="249" t="s">
        <v>592</v>
      </c>
      <c r="E598" s="249"/>
      <c r="G598" s="85"/>
      <c r="H598" s="91"/>
      <c r="I598" s="91"/>
      <c r="J598" s="91"/>
      <c r="K598" s="91"/>
      <c r="L598" s="91"/>
      <c r="M598" s="91"/>
    </row>
    <row r="599" spans="1:13" ht="13.5" customHeight="1">
      <c r="A599" s="47"/>
      <c r="C599" s="34"/>
      <c r="D599" s="47"/>
    </row>
    <row r="600" spans="1:13" ht="15" customHeight="1">
      <c r="A600" s="47"/>
      <c r="B600" s="52"/>
      <c r="C600" s="244"/>
      <c r="D600" s="244"/>
    </row>
    <row r="601" spans="1:13">
      <c r="A601" s="33"/>
      <c r="B601" s="47"/>
      <c r="C601" s="51"/>
      <c r="D601" s="47"/>
    </row>
    <row r="602" spans="1:13">
      <c r="A602" s="33"/>
      <c r="C602" s="31"/>
    </row>
    <row r="603" spans="1:13">
      <c r="A603" s="33"/>
      <c r="C603" s="31"/>
    </row>
    <row r="604" spans="1:13">
      <c r="A604" s="33"/>
      <c r="C604" s="31"/>
    </row>
    <row r="605" spans="1:13">
      <c r="A605" s="33"/>
      <c r="C605" s="31"/>
    </row>
    <row r="606" spans="1:13">
      <c r="A606" s="33"/>
      <c r="C606" s="31"/>
    </row>
    <row r="607" spans="1:13">
      <c r="A607" s="33"/>
      <c r="C607" s="31"/>
    </row>
    <row r="608" spans="1:13">
      <c r="A608" s="33"/>
      <c r="C608" s="31"/>
    </row>
    <row r="609" spans="1:3">
      <c r="A609" s="33"/>
      <c r="C609" s="31"/>
    </row>
    <row r="610" spans="1:3">
      <c r="A610" s="33"/>
      <c r="C610" s="31"/>
    </row>
    <row r="611" spans="1:3">
      <c r="A611" s="33"/>
      <c r="C611" s="31"/>
    </row>
    <row r="612" spans="1:3">
      <c r="A612" s="33"/>
      <c r="C612" s="31"/>
    </row>
    <row r="613" spans="1:3">
      <c r="A613" s="33"/>
      <c r="C613" s="31"/>
    </row>
    <row r="614" spans="1:3">
      <c r="A614" s="33"/>
      <c r="C614" s="31"/>
    </row>
    <row r="615" spans="1:3">
      <c r="A615" s="33"/>
      <c r="C615" s="31"/>
    </row>
  </sheetData>
  <autoFilter ref="A12:K565" xr:uid="{00000000-0009-0000-0000-000002000000}"/>
  <mergeCells count="12">
    <mergeCell ref="C600:D600"/>
    <mergeCell ref="D1:E1"/>
    <mergeCell ref="D2:E2"/>
    <mergeCell ref="D3:E3"/>
    <mergeCell ref="D4:E4"/>
    <mergeCell ref="D5:E5"/>
    <mergeCell ref="D6:E6"/>
    <mergeCell ref="A9:E9"/>
    <mergeCell ref="A10:E10"/>
    <mergeCell ref="D439:D440"/>
    <mergeCell ref="D596:E596"/>
    <mergeCell ref="D598:E598"/>
  </mergeCells>
  <printOptions horizontalCentered="1"/>
  <pageMargins left="0.19685039370078741" right="0.19685039370078741" top="0.31496062992125984" bottom="0.31496062992125984" header="0" footer="0"/>
  <pageSetup paperSize="9" scale="77" fitToHeight="0" orientation="portrait" r:id="rId1"/>
  <headerFooter alignWithMargins="0"/>
  <rowBreaks count="7" manualBreakCount="7">
    <brk id="54" max="4" man="1"/>
    <brk id="104" max="4" man="1"/>
    <brk id="151" max="4" man="1"/>
    <brk id="203" max="4" man="1"/>
    <brk id="433" max="4" man="1"/>
    <brk id="496" max="4" man="1"/>
    <brk id="555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G71"/>
  <sheetViews>
    <sheetView view="pageBreakPreview" zoomScaleNormal="100" zoomScaleSheetLayoutView="100" workbookViewId="0">
      <selection activeCell="E14" sqref="E14"/>
    </sheetView>
  </sheetViews>
  <sheetFormatPr defaultRowHeight="15.75"/>
  <cols>
    <col min="1" max="1" width="9.28515625" style="31" customWidth="1"/>
    <col min="2" max="2" width="62.140625" style="32" customWidth="1"/>
    <col min="3" max="3" width="15.140625" style="33" hidden="1" customWidth="1"/>
    <col min="4" max="4" width="15.42578125" style="33" customWidth="1"/>
    <col min="5" max="5" width="27.85546875" style="31" customWidth="1"/>
    <col min="6" max="6" width="15.42578125" style="33" customWidth="1"/>
    <col min="7" max="7" width="13.85546875" style="33" bestFit="1" customWidth="1"/>
    <col min="8" max="8" width="10.140625" style="33" bestFit="1" customWidth="1"/>
    <col min="9" max="16384" width="9.140625" style="33"/>
  </cols>
  <sheetData>
    <row r="1" spans="1:6" ht="13.5" customHeight="1">
      <c r="A1" s="34"/>
      <c r="B1" s="256" t="s">
        <v>597</v>
      </c>
      <c r="C1" s="256"/>
      <c r="D1" s="256"/>
    </row>
    <row r="2" spans="1:6" ht="15" customHeight="1">
      <c r="A2" s="34"/>
      <c r="B2" s="256" t="s">
        <v>719</v>
      </c>
      <c r="C2" s="256"/>
      <c r="D2" s="256"/>
    </row>
    <row r="3" spans="1:6">
      <c r="B3" s="256" t="s">
        <v>720</v>
      </c>
      <c r="C3" s="256"/>
      <c r="D3" s="256"/>
    </row>
    <row r="4" spans="1:6">
      <c r="C4" s="31"/>
    </row>
    <row r="5" spans="1:6" ht="20.25">
      <c r="A5" s="255" t="s">
        <v>600</v>
      </c>
      <c r="B5" s="255"/>
      <c r="C5" s="255"/>
      <c r="D5" s="255"/>
    </row>
    <row r="6" spans="1:6" ht="21" thickBot="1">
      <c r="A6" s="251"/>
      <c r="B6" s="251"/>
      <c r="C6" s="251"/>
      <c r="D6" s="251"/>
    </row>
    <row r="7" spans="1:6" ht="32.25" thickBot="1">
      <c r="A7" s="144" t="s">
        <v>601</v>
      </c>
      <c r="B7" s="145" t="s">
        <v>602</v>
      </c>
      <c r="C7" s="145" t="s">
        <v>714</v>
      </c>
      <c r="D7" s="146" t="s">
        <v>715</v>
      </c>
      <c r="E7" s="114" t="s">
        <v>716</v>
      </c>
    </row>
    <row r="8" spans="1:6" s="51" customFormat="1" ht="24.75" customHeight="1" thickBot="1">
      <c r="A8" s="147">
        <v>1</v>
      </c>
      <c r="B8" s="252" t="s">
        <v>660</v>
      </c>
      <c r="C8" s="253"/>
      <c r="D8" s="254"/>
      <c r="E8" s="34"/>
    </row>
    <row r="9" spans="1:6" s="121" customFormat="1" ht="16.5" thickBot="1">
      <c r="A9" s="135" t="s">
        <v>685</v>
      </c>
      <c r="B9" s="136" t="s">
        <v>603</v>
      </c>
      <c r="C9" s="137">
        <v>6000</v>
      </c>
      <c r="D9" s="137">
        <f>C9*1.2</f>
        <v>7200</v>
      </c>
      <c r="E9" s="119">
        <f>D9*1.6</f>
        <v>11520</v>
      </c>
      <c r="F9" s="120">
        <f>E9+D9+1280</f>
        <v>20000</v>
      </c>
    </row>
    <row r="10" spans="1:6" ht="16.5" thickBot="1">
      <c r="A10" s="135" t="s">
        <v>686</v>
      </c>
      <c r="B10" s="136" t="s">
        <v>604</v>
      </c>
      <c r="C10" s="137">
        <v>7000</v>
      </c>
      <c r="D10" s="137">
        <f t="shared" ref="D10:D14" si="0">C10*1.2</f>
        <v>8400</v>
      </c>
      <c r="E10" s="119">
        <f t="shared" ref="E10:E14" si="1">D10*1.6</f>
        <v>13440</v>
      </c>
      <c r="F10" s="116">
        <f t="shared" ref="F10:F14" si="2">E10+D10</f>
        <v>21840</v>
      </c>
    </row>
    <row r="11" spans="1:6" ht="30.75" customHeight="1" thickBot="1">
      <c r="A11" s="135" t="s">
        <v>687</v>
      </c>
      <c r="B11" s="136" t="s">
        <v>605</v>
      </c>
      <c r="C11" s="137">
        <v>12000</v>
      </c>
      <c r="D11" s="137">
        <f t="shared" si="0"/>
        <v>14400</v>
      </c>
      <c r="E11" s="119">
        <f t="shared" si="1"/>
        <v>23040</v>
      </c>
      <c r="F11" s="116">
        <f t="shared" si="2"/>
        <v>37440</v>
      </c>
    </row>
    <row r="12" spans="1:6" ht="31.5" customHeight="1" thickBot="1">
      <c r="A12" s="135" t="s">
        <v>688</v>
      </c>
      <c r="B12" s="136" t="s">
        <v>606</v>
      </c>
      <c r="C12" s="137">
        <v>12000</v>
      </c>
      <c r="D12" s="137">
        <f t="shared" si="0"/>
        <v>14400</v>
      </c>
      <c r="E12" s="119">
        <f t="shared" si="1"/>
        <v>23040</v>
      </c>
      <c r="F12" s="116">
        <f t="shared" si="2"/>
        <v>37440</v>
      </c>
    </row>
    <row r="13" spans="1:6" ht="26.25" customHeight="1" thickBot="1">
      <c r="A13" s="135" t="s">
        <v>689</v>
      </c>
      <c r="B13" s="138" t="s">
        <v>607</v>
      </c>
      <c r="C13" s="137">
        <v>6000</v>
      </c>
      <c r="D13" s="137">
        <f t="shared" si="0"/>
        <v>7200</v>
      </c>
      <c r="E13" s="119">
        <f t="shared" si="1"/>
        <v>11520</v>
      </c>
      <c r="F13" s="116">
        <f t="shared" si="2"/>
        <v>18720</v>
      </c>
    </row>
    <row r="14" spans="1:6" ht="28.5" customHeight="1" thickBot="1">
      <c r="A14" s="135" t="s">
        <v>690</v>
      </c>
      <c r="B14" s="138" t="s">
        <v>608</v>
      </c>
      <c r="C14" s="137">
        <v>6000</v>
      </c>
      <c r="D14" s="137">
        <f t="shared" si="0"/>
        <v>7200</v>
      </c>
      <c r="E14" s="119">
        <f t="shared" si="1"/>
        <v>11520</v>
      </c>
      <c r="F14" s="116">
        <f t="shared" si="2"/>
        <v>18720</v>
      </c>
    </row>
    <row r="15" spans="1:6" s="51" customFormat="1" ht="32.25" customHeight="1" thickBot="1">
      <c r="A15" s="147">
        <v>2</v>
      </c>
      <c r="B15" s="252" t="s">
        <v>683</v>
      </c>
      <c r="C15" s="253"/>
      <c r="D15" s="254"/>
      <c r="E15" s="34"/>
    </row>
    <row r="16" spans="1:6" ht="32.25" thickBot="1">
      <c r="A16" s="135" t="s">
        <v>684</v>
      </c>
      <c r="B16" s="136" t="s">
        <v>609</v>
      </c>
      <c r="C16" s="137">
        <v>25000</v>
      </c>
      <c r="D16" s="137">
        <f t="shared" ref="D16:D21" si="3">C16*1.2</f>
        <v>30000</v>
      </c>
      <c r="E16" s="119">
        <f t="shared" ref="E16:E68" si="4">D16*1.6</f>
        <v>48000</v>
      </c>
      <c r="F16" s="116">
        <f t="shared" ref="F16:F21" si="5">E16+D16</f>
        <v>78000</v>
      </c>
    </row>
    <row r="17" spans="1:6" ht="32.25" thickBot="1">
      <c r="A17" s="135" t="s">
        <v>691</v>
      </c>
      <c r="B17" s="136" t="s">
        <v>610</v>
      </c>
      <c r="C17" s="137">
        <v>25000</v>
      </c>
      <c r="D17" s="137">
        <f t="shared" si="3"/>
        <v>30000</v>
      </c>
      <c r="E17" s="119">
        <f t="shared" si="4"/>
        <v>48000</v>
      </c>
      <c r="F17" s="116">
        <f t="shared" si="5"/>
        <v>78000</v>
      </c>
    </row>
    <row r="18" spans="1:6" ht="32.25" thickBot="1">
      <c r="A18" s="135" t="s">
        <v>692</v>
      </c>
      <c r="B18" s="136" t="s">
        <v>611</v>
      </c>
      <c r="C18" s="137">
        <v>25000</v>
      </c>
      <c r="D18" s="137">
        <f t="shared" si="3"/>
        <v>30000</v>
      </c>
      <c r="E18" s="119">
        <f t="shared" si="4"/>
        <v>48000</v>
      </c>
      <c r="F18" s="116">
        <f t="shared" si="5"/>
        <v>78000</v>
      </c>
    </row>
    <row r="19" spans="1:6" ht="16.5" thickBot="1">
      <c r="A19" s="135" t="s">
        <v>693</v>
      </c>
      <c r="B19" s="136" t="s">
        <v>612</v>
      </c>
      <c r="C19" s="137">
        <v>7000</v>
      </c>
      <c r="D19" s="137">
        <f t="shared" si="3"/>
        <v>8400</v>
      </c>
      <c r="E19" s="119">
        <f t="shared" si="4"/>
        <v>13440</v>
      </c>
      <c r="F19" s="116">
        <f t="shared" si="5"/>
        <v>21840</v>
      </c>
    </row>
    <row r="20" spans="1:6" ht="16.5" thickBot="1">
      <c r="A20" s="135" t="s">
        <v>694</v>
      </c>
      <c r="B20" s="136" t="s">
        <v>613</v>
      </c>
      <c r="C20" s="137">
        <v>16000</v>
      </c>
      <c r="D20" s="137">
        <f t="shared" si="3"/>
        <v>19200</v>
      </c>
      <c r="E20" s="119">
        <f t="shared" si="4"/>
        <v>30720</v>
      </c>
      <c r="F20" s="116">
        <f t="shared" si="5"/>
        <v>49920</v>
      </c>
    </row>
    <row r="21" spans="1:6" ht="32.25" thickBot="1">
      <c r="A21" s="135" t="s">
        <v>695</v>
      </c>
      <c r="B21" s="139" t="s">
        <v>614</v>
      </c>
      <c r="C21" s="137">
        <v>25000</v>
      </c>
      <c r="D21" s="137">
        <f t="shared" si="3"/>
        <v>30000</v>
      </c>
      <c r="E21" s="119">
        <f t="shared" si="4"/>
        <v>48000</v>
      </c>
      <c r="F21" s="116">
        <f t="shared" si="5"/>
        <v>78000</v>
      </c>
    </row>
    <row r="22" spans="1:6" s="51" customFormat="1" ht="20.25" customHeight="1" thickBot="1">
      <c r="A22" s="147">
        <v>3</v>
      </c>
      <c r="B22" s="252" t="s">
        <v>615</v>
      </c>
      <c r="C22" s="253"/>
      <c r="D22" s="254"/>
      <c r="E22" s="34"/>
    </row>
    <row r="23" spans="1:6" ht="32.25" thickBot="1">
      <c r="A23" s="135" t="s">
        <v>696</v>
      </c>
      <c r="B23" s="136" t="s">
        <v>616</v>
      </c>
      <c r="C23" s="137">
        <v>25000</v>
      </c>
      <c r="D23" s="137">
        <v>25000</v>
      </c>
      <c r="E23" s="119">
        <f t="shared" si="4"/>
        <v>40000</v>
      </c>
      <c r="F23" s="116">
        <f t="shared" ref="F23:F33" si="6">E23+D23</f>
        <v>65000</v>
      </c>
    </row>
    <row r="24" spans="1:6" ht="36.75" customHeight="1" thickBot="1">
      <c r="A24" s="135" t="s">
        <v>697</v>
      </c>
      <c r="B24" s="140" t="s">
        <v>617</v>
      </c>
      <c r="C24" s="141">
        <v>25000</v>
      </c>
      <c r="D24" s="141">
        <v>25000</v>
      </c>
      <c r="E24" s="119">
        <f t="shared" si="4"/>
        <v>40000</v>
      </c>
      <c r="F24" s="116">
        <f t="shared" si="6"/>
        <v>65000</v>
      </c>
    </row>
    <row r="25" spans="1:6" ht="32.25" thickBot="1">
      <c r="A25" s="135" t="s">
        <v>698</v>
      </c>
      <c r="B25" s="136" t="s">
        <v>618</v>
      </c>
      <c r="C25" s="137">
        <v>25000</v>
      </c>
      <c r="D25" s="137">
        <v>25000</v>
      </c>
      <c r="E25" s="119">
        <f t="shared" si="4"/>
        <v>40000</v>
      </c>
      <c r="F25" s="116">
        <f t="shared" si="6"/>
        <v>65000</v>
      </c>
    </row>
    <row r="26" spans="1:6" ht="16.5" thickBot="1">
      <c r="A26" s="135" t="s">
        <v>699</v>
      </c>
      <c r="B26" s="136" t="s">
        <v>619</v>
      </c>
      <c r="C26" s="137">
        <v>20000</v>
      </c>
      <c r="D26" s="137">
        <v>20000</v>
      </c>
      <c r="E26" s="119">
        <f t="shared" si="4"/>
        <v>32000</v>
      </c>
      <c r="F26" s="116">
        <f t="shared" si="6"/>
        <v>52000</v>
      </c>
    </row>
    <row r="27" spans="1:6" ht="32.25" thickBot="1">
      <c r="A27" s="135" t="s">
        <v>700</v>
      </c>
      <c r="B27" s="136" t="s">
        <v>620</v>
      </c>
      <c r="C27" s="137">
        <v>30000</v>
      </c>
      <c r="D27" s="137">
        <v>30000</v>
      </c>
      <c r="E27" s="119">
        <f t="shared" si="4"/>
        <v>48000</v>
      </c>
      <c r="F27" s="116">
        <f t="shared" si="6"/>
        <v>78000</v>
      </c>
    </row>
    <row r="28" spans="1:6" s="51" customFormat="1" ht="22.5" customHeight="1" thickBot="1">
      <c r="A28" s="147">
        <v>4</v>
      </c>
      <c r="B28" s="252" t="s">
        <v>621</v>
      </c>
      <c r="C28" s="253"/>
      <c r="D28" s="254"/>
      <c r="E28" s="148">
        <f t="shared" ref="E28" si="7">D28*1.8</f>
        <v>0</v>
      </c>
      <c r="F28" s="149">
        <f t="shared" si="6"/>
        <v>0</v>
      </c>
    </row>
    <row r="29" spans="1:6" ht="16.5" thickBot="1">
      <c r="A29" s="142" t="s">
        <v>701</v>
      </c>
      <c r="B29" s="136" t="s">
        <v>622</v>
      </c>
      <c r="C29" s="137">
        <v>3500</v>
      </c>
      <c r="D29" s="137">
        <f t="shared" ref="D29:D68" si="8">C29*1.2</f>
        <v>4200</v>
      </c>
      <c r="E29" s="119">
        <f t="shared" si="4"/>
        <v>6720</v>
      </c>
      <c r="F29" s="116">
        <f t="shared" si="6"/>
        <v>10920</v>
      </c>
    </row>
    <row r="30" spans="1:6" ht="16.5" thickBot="1">
      <c r="A30" s="142" t="s">
        <v>702</v>
      </c>
      <c r="B30" s="136" t="s">
        <v>623</v>
      </c>
      <c r="C30" s="137">
        <v>3500</v>
      </c>
      <c r="D30" s="137">
        <f t="shared" si="8"/>
        <v>4200</v>
      </c>
      <c r="E30" s="119">
        <f t="shared" si="4"/>
        <v>6720</v>
      </c>
      <c r="F30" s="116">
        <f t="shared" si="6"/>
        <v>10920</v>
      </c>
    </row>
    <row r="31" spans="1:6" ht="16.5" thickBot="1">
      <c r="A31" s="142" t="s">
        <v>703</v>
      </c>
      <c r="B31" s="136" t="s">
        <v>624</v>
      </c>
      <c r="C31" s="137">
        <v>10000</v>
      </c>
      <c r="D31" s="137">
        <f t="shared" si="8"/>
        <v>12000</v>
      </c>
      <c r="E31" s="119">
        <f t="shared" si="4"/>
        <v>19200</v>
      </c>
      <c r="F31" s="116">
        <f t="shared" si="6"/>
        <v>31200</v>
      </c>
    </row>
    <row r="32" spans="1:6" ht="16.5" thickBot="1">
      <c r="A32" s="142" t="s">
        <v>704</v>
      </c>
      <c r="B32" s="136" t="s">
        <v>625</v>
      </c>
      <c r="C32" s="137">
        <v>5000</v>
      </c>
      <c r="D32" s="137">
        <f t="shared" si="8"/>
        <v>6000</v>
      </c>
      <c r="E32" s="119">
        <f t="shared" si="4"/>
        <v>9600</v>
      </c>
      <c r="F32" s="116">
        <f t="shared" si="6"/>
        <v>15600</v>
      </c>
    </row>
    <row r="33" spans="1:6" ht="16.5" thickBot="1">
      <c r="A33" s="142" t="s">
        <v>705</v>
      </c>
      <c r="B33" s="136" t="s">
        <v>626</v>
      </c>
      <c r="C33" s="137">
        <v>20000</v>
      </c>
      <c r="D33" s="137">
        <f t="shared" si="8"/>
        <v>24000</v>
      </c>
      <c r="E33" s="119">
        <f t="shared" si="4"/>
        <v>38400</v>
      </c>
      <c r="F33" s="116">
        <f t="shared" si="6"/>
        <v>62400</v>
      </c>
    </row>
    <row r="34" spans="1:6" s="51" customFormat="1" ht="21" customHeight="1" thickBot="1">
      <c r="A34" s="147">
        <v>5</v>
      </c>
      <c r="B34" s="252" t="s">
        <v>627</v>
      </c>
      <c r="C34" s="253"/>
      <c r="D34" s="254"/>
      <c r="E34" s="34"/>
    </row>
    <row r="35" spans="1:6" s="131" customFormat="1" ht="16.5" thickBot="1">
      <c r="A35" s="135" t="s">
        <v>706</v>
      </c>
      <c r="B35" s="136" t="s">
        <v>628</v>
      </c>
      <c r="C35" s="137">
        <v>3500</v>
      </c>
      <c r="D35" s="137">
        <f t="shared" si="8"/>
        <v>4200</v>
      </c>
      <c r="E35" s="125">
        <f t="shared" si="4"/>
        <v>6720</v>
      </c>
      <c r="F35" s="130">
        <v>11000</v>
      </c>
    </row>
    <row r="36" spans="1:6" s="51" customFormat="1" ht="24.75" customHeight="1" thickBot="1">
      <c r="A36" s="147">
        <v>6</v>
      </c>
      <c r="B36" s="150" t="s">
        <v>661</v>
      </c>
      <c r="C36" s="150"/>
      <c r="D36" s="151"/>
      <c r="E36" s="34"/>
    </row>
    <row r="37" spans="1:6" ht="16.5" thickBot="1">
      <c r="A37" s="135" t="s">
        <v>707</v>
      </c>
      <c r="B37" s="136" t="s">
        <v>629</v>
      </c>
      <c r="C37" s="137">
        <v>2000</v>
      </c>
      <c r="D37" s="137">
        <f t="shared" si="8"/>
        <v>2400</v>
      </c>
      <c r="E37" s="119">
        <f t="shared" si="4"/>
        <v>3840</v>
      </c>
      <c r="F37" s="116">
        <f t="shared" ref="F37:F39" si="9">E37+D37</f>
        <v>6240</v>
      </c>
    </row>
    <row r="38" spans="1:6" ht="32.25" thickBot="1">
      <c r="A38" s="135" t="s">
        <v>708</v>
      </c>
      <c r="B38" s="136" t="s">
        <v>630</v>
      </c>
      <c r="C38" s="137">
        <v>2500</v>
      </c>
      <c r="D38" s="137">
        <f t="shared" si="8"/>
        <v>3000</v>
      </c>
      <c r="E38" s="119">
        <f t="shared" si="4"/>
        <v>4800</v>
      </c>
      <c r="F38" s="116">
        <f t="shared" si="9"/>
        <v>7800</v>
      </c>
    </row>
    <row r="39" spans="1:6" ht="32.25" thickBot="1">
      <c r="A39" s="135" t="s">
        <v>709</v>
      </c>
      <c r="B39" s="136" t="s">
        <v>631</v>
      </c>
      <c r="C39" s="137">
        <v>2500</v>
      </c>
      <c r="D39" s="137">
        <f t="shared" si="8"/>
        <v>3000</v>
      </c>
      <c r="E39" s="119">
        <f t="shared" si="4"/>
        <v>4800</v>
      </c>
      <c r="F39" s="116">
        <f t="shared" si="9"/>
        <v>7800</v>
      </c>
    </row>
    <row r="40" spans="1:6" s="51" customFormat="1" ht="32.25" customHeight="1" thickBot="1">
      <c r="A40" s="147">
        <v>7</v>
      </c>
      <c r="B40" s="150" t="s">
        <v>632</v>
      </c>
      <c r="C40" s="150"/>
      <c r="D40" s="151"/>
      <c r="E40" s="34"/>
    </row>
    <row r="41" spans="1:6" ht="46.5" customHeight="1" thickBot="1">
      <c r="A41" s="143" t="s">
        <v>710</v>
      </c>
      <c r="B41" s="140" t="s">
        <v>633</v>
      </c>
      <c r="C41" s="141">
        <v>3000</v>
      </c>
      <c r="D41" s="137">
        <f t="shared" si="8"/>
        <v>3600</v>
      </c>
      <c r="E41" s="119">
        <f t="shared" si="4"/>
        <v>5760</v>
      </c>
      <c r="F41" s="116">
        <f t="shared" ref="F41:F43" si="10">E41+D41</f>
        <v>9360</v>
      </c>
    </row>
    <row r="42" spans="1:6" ht="16.5" thickBot="1">
      <c r="A42" s="143" t="s">
        <v>711</v>
      </c>
      <c r="B42" s="136" t="s">
        <v>634</v>
      </c>
      <c r="C42" s="137">
        <v>5000</v>
      </c>
      <c r="D42" s="137">
        <f t="shared" si="8"/>
        <v>6000</v>
      </c>
      <c r="E42" s="119">
        <f t="shared" si="4"/>
        <v>9600</v>
      </c>
      <c r="F42" s="116">
        <f t="shared" si="10"/>
        <v>15600</v>
      </c>
    </row>
    <row r="43" spans="1:6" ht="16.5" thickBot="1">
      <c r="A43" s="143" t="s">
        <v>712</v>
      </c>
      <c r="B43" s="136" t="s">
        <v>635</v>
      </c>
      <c r="C43" s="137">
        <v>3000</v>
      </c>
      <c r="D43" s="137">
        <f t="shared" si="8"/>
        <v>3600</v>
      </c>
      <c r="E43" s="119">
        <f t="shared" si="4"/>
        <v>5760</v>
      </c>
      <c r="F43" s="116">
        <f t="shared" si="10"/>
        <v>9360</v>
      </c>
    </row>
    <row r="44" spans="1:6" s="51" customFormat="1" ht="24" customHeight="1" thickBot="1">
      <c r="A44" s="147">
        <v>8</v>
      </c>
      <c r="B44" s="150" t="s">
        <v>636</v>
      </c>
      <c r="C44" s="150"/>
      <c r="D44" s="151"/>
      <c r="E44" s="34"/>
    </row>
    <row r="45" spans="1:6" ht="19.5" customHeight="1" thickBot="1">
      <c r="A45" s="143" t="s">
        <v>677</v>
      </c>
      <c r="B45" s="140" t="s">
        <v>637</v>
      </c>
      <c r="C45" s="141">
        <v>3000</v>
      </c>
      <c r="D45" s="137">
        <f t="shared" si="8"/>
        <v>3600</v>
      </c>
      <c r="E45" s="119">
        <f t="shared" si="4"/>
        <v>5760</v>
      </c>
      <c r="F45" s="116">
        <f t="shared" ref="F45:F50" si="11">E45+D45</f>
        <v>9360</v>
      </c>
    </row>
    <row r="46" spans="1:6" ht="19.5" customHeight="1" thickBot="1">
      <c r="A46" s="143" t="s">
        <v>678</v>
      </c>
      <c r="B46" s="136" t="s">
        <v>638</v>
      </c>
      <c r="C46" s="137">
        <v>3000</v>
      </c>
      <c r="D46" s="137">
        <f t="shared" si="8"/>
        <v>3600</v>
      </c>
      <c r="E46" s="119">
        <f t="shared" si="4"/>
        <v>5760</v>
      </c>
      <c r="F46" s="116">
        <f t="shared" si="11"/>
        <v>9360</v>
      </c>
    </row>
    <row r="47" spans="1:6" ht="19.5" customHeight="1" thickBot="1">
      <c r="A47" s="143" t="s">
        <v>679</v>
      </c>
      <c r="B47" s="136" t="s">
        <v>639</v>
      </c>
      <c r="C47" s="137">
        <v>3000</v>
      </c>
      <c r="D47" s="137">
        <f t="shared" si="8"/>
        <v>3600</v>
      </c>
      <c r="E47" s="119">
        <f t="shared" si="4"/>
        <v>5760</v>
      </c>
      <c r="F47" s="116">
        <f t="shared" si="11"/>
        <v>9360</v>
      </c>
    </row>
    <row r="48" spans="1:6" ht="19.5" customHeight="1" thickBot="1">
      <c r="A48" s="143" t="s">
        <v>680</v>
      </c>
      <c r="B48" s="136" t="s">
        <v>640</v>
      </c>
      <c r="C48" s="137">
        <v>5000</v>
      </c>
      <c r="D48" s="137">
        <f t="shared" si="8"/>
        <v>6000</v>
      </c>
      <c r="E48" s="119">
        <f t="shared" si="4"/>
        <v>9600</v>
      </c>
      <c r="F48" s="116">
        <f t="shared" si="11"/>
        <v>15600</v>
      </c>
    </row>
    <row r="49" spans="1:7" ht="19.5" customHeight="1" thickBot="1">
      <c r="A49" s="143" t="s">
        <v>681</v>
      </c>
      <c r="B49" s="136" t="s">
        <v>641</v>
      </c>
      <c r="C49" s="137">
        <v>5000</v>
      </c>
      <c r="D49" s="137">
        <f t="shared" si="8"/>
        <v>6000</v>
      </c>
      <c r="E49" s="119">
        <f t="shared" si="4"/>
        <v>9600</v>
      </c>
      <c r="F49" s="116">
        <f t="shared" si="11"/>
        <v>15600</v>
      </c>
    </row>
    <row r="50" spans="1:7" ht="19.5" customHeight="1" thickBot="1">
      <c r="A50" s="143" t="s">
        <v>682</v>
      </c>
      <c r="B50" s="136" t="s">
        <v>642</v>
      </c>
      <c r="C50" s="137">
        <v>7000</v>
      </c>
      <c r="D50" s="137">
        <f t="shared" si="8"/>
        <v>8400</v>
      </c>
      <c r="E50" s="119">
        <f t="shared" si="4"/>
        <v>13440</v>
      </c>
      <c r="F50" s="116">
        <f t="shared" si="11"/>
        <v>21840</v>
      </c>
    </row>
    <row r="51" spans="1:7" s="51" customFormat="1" ht="16.5" thickBot="1">
      <c r="A51" s="147">
        <v>9</v>
      </c>
      <c r="B51" s="152" t="s">
        <v>643</v>
      </c>
      <c r="C51" s="152"/>
      <c r="D51" s="152"/>
      <c r="E51" s="34"/>
    </row>
    <row r="52" spans="1:7" s="131" customFormat="1" ht="16.5" thickBot="1">
      <c r="A52" s="143" t="s">
        <v>666</v>
      </c>
      <c r="B52" s="140" t="s">
        <v>717</v>
      </c>
      <c r="C52" s="141">
        <v>30000</v>
      </c>
      <c r="D52" s="137">
        <f>C52*1.2</f>
        <v>36000</v>
      </c>
      <c r="E52" s="125">
        <v>36000</v>
      </c>
      <c r="F52" s="130">
        <v>70000</v>
      </c>
    </row>
    <row r="53" spans="1:7" ht="15.75" customHeight="1" thickBot="1">
      <c r="A53" s="143" t="s">
        <v>667</v>
      </c>
      <c r="B53" s="140" t="s">
        <v>644</v>
      </c>
      <c r="C53" s="141">
        <v>3000</v>
      </c>
      <c r="D53" s="137">
        <f>C53*1.2</f>
        <v>3600</v>
      </c>
      <c r="E53" s="119">
        <f t="shared" si="4"/>
        <v>5760</v>
      </c>
      <c r="F53" s="116">
        <f t="shared" ref="F53:F68" si="12">E53+D53</f>
        <v>9360</v>
      </c>
    </row>
    <row r="54" spans="1:7" s="121" customFormat="1" ht="16.5" thickBot="1">
      <c r="A54" s="143" t="s">
        <v>668</v>
      </c>
      <c r="B54" s="136" t="s">
        <v>645</v>
      </c>
      <c r="C54" s="137">
        <v>3500</v>
      </c>
      <c r="D54" s="137">
        <f>C54*1.2</f>
        <v>4200</v>
      </c>
      <c r="E54" s="119">
        <f t="shared" si="4"/>
        <v>6720</v>
      </c>
      <c r="F54" s="120">
        <v>10000</v>
      </c>
    </row>
    <row r="55" spans="1:7" ht="16.5" thickBot="1">
      <c r="A55" s="143" t="s">
        <v>669</v>
      </c>
      <c r="B55" s="136" t="s">
        <v>646</v>
      </c>
      <c r="C55" s="137">
        <v>7500</v>
      </c>
      <c r="D55" s="137">
        <f t="shared" si="8"/>
        <v>9000</v>
      </c>
      <c r="E55" s="119">
        <f t="shared" si="4"/>
        <v>14400</v>
      </c>
      <c r="F55" s="116">
        <f t="shared" si="12"/>
        <v>23400</v>
      </c>
    </row>
    <row r="56" spans="1:7" ht="16.5" thickBot="1">
      <c r="A56" s="143" t="s">
        <v>670</v>
      </c>
      <c r="B56" s="136" t="s">
        <v>647</v>
      </c>
      <c r="C56" s="137">
        <v>10000</v>
      </c>
      <c r="D56" s="137">
        <f t="shared" si="8"/>
        <v>12000</v>
      </c>
      <c r="E56" s="119">
        <f t="shared" si="4"/>
        <v>19200</v>
      </c>
      <c r="F56" s="116">
        <f t="shared" si="12"/>
        <v>31200</v>
      </c>
    </row>
    <row r="57" spans="1:7" s="121" customFormat="1" ht="16.5" thickBot="1">
      <c r="A57" s="143" t="s">
        <v>671</v>
      </c>
      <c r="B57" s="136" t="s">
        <v>648</v>
      </c>
      <c r="C57" s="137">
        <v>10000</v>
      </c>
      <c r="D57" s="137">
        <f t="shared" si="8"/>
        <v>12000</v>
      </c>
      <c r="E57" s="119">
        <f t="shared" si="4"/>
        <v>19200</v>
      </c>
      <c r="F57" s="120">
        <v>25000</v>
      </c>
      <c r="G57" s="120"/>
    </row>
    <row r="58" spans="1:7" ht="32.25" thickBot="1">
      <c r="A58" s="143" t="s">
        <v>672</v>
      </c>
      <c r="B58" s="136" t="s">
        <v>649</v>
      </c>
      <c r="C58" s="137">
        <v>10000</v>
      </c>
      <c r="D58" s="137">
        <f t="shared" si="8"/>
        <v>12000</v>
      </c>
      <c r="E58" s="119">
        <f t="shared" si="4"/>
        <v>19200</v>
      </c>
      <c r="F58" s="116">
        <f t="shared" si="12"/>
        <v>31200</v>
      </c>
    </row>
    <row r="59" spans="1:7" ht="32.25" thickBot="1">
      <c r="A59" s="143" t="s">
        <v>673</v>
      </c>
      <c r="B59" s="136" t="s">
        <v>650</v>
      </c>
      <c r="C59" s="137">
        <v>20000</v>
      </c>
      <c r="D59" s="137">
        <f t="shared" si="8"/>
        <v>24000</v>
      </c>
      <c r="E59" s="119">
        <f t="shared" si="4"/>
        <v>38400</v>
      </c>
      <c r="F59" s="116">
        <f t="shared" si="12"/>
        <v>62400</v>
      </c>
      <c r="G59" s="116">
        <f>F58*21%</f>
        <v>6552</v>
      </c>
    </row>
    <row r="60" spans="1:7" ht="16.5" thickBot="1">
      <c r="A60" s="143" t="s">
        <v>674</v>
      </c>
      <c r="B60" s="136" t="s">
        <v>651</v>
      </c>
      <c r="C60" s="137">
        <v>15000</v>
      </c>
      <c r="D60" s="137">
        <f t="shared" si="8"/>
        <v>18000</v>
      </c>
      <c r="E60" s="119">
        <f t="shared" si="4"/>
        <v>28800</v>
      </c>
      <c r="F60" s="116">
        <f t="shared" si="12"/>
        <v>46800</v>
      </c>
      <c r="G60" s="116">
        <f>G57-G59-2000</f>
        <v>-8552</v>
      </c>
    </row>
    <row r="61" spans="1:7" ht="16.5" thickBot="1">
      <c r="A61" s="143" t="s">
        <v>675</v>
      </c>
      <c r="B61" s="136" t="s">
        <v>652</v>
      </c>
      <c r="C61" s="137">
        <v>30000</v>
      </c>
      <c r="D61" s="137">
        <f t="shared" si="8"/>
        <v>36000</v>
      </c>
      <c r="E61" s="119">
        <f t="shared" si="4"/>
        <v>57600</v>
      </c>
      <c r="F61" s="116">
        <f t="shared" si="12"/>
        <v>93600</v>
      </c>
    </row>
    <row r="62" spans="1:7" ht="16.5" thickBot="1">
      <c r="A62" s="143" t="s">
        <v>676</v>
      </c>
      <c r="B62" s="136" t="s">
        <v>653</v>
      </c>
      <c r="C62" s="137">
        <v>40000</v>
      </c>
      <c r="D62" s="137">
        <f t="shared" si="8"/>
        <v>48000</v>
      </c>
      <c r="E62" s="119">
        <f t="shared" si="4"/>
        <v>76800</v>
      </c>
      <c r="F62" s="116">
        <f t="shared" si="12"/>
        <v>124800</v>
      </c>
    </row>
    <row r="63" spans="1:7" ht="16.5" thickBot="1">
      <c r="A63" s="143" t="s">
        <v>718</v>
      </c>
      <c r="B63" s="136" t="s">
        <v>654</v>
      </c>
      <c r="C63" s="137">
        <v>20000</v>
      </c>
      <c r="D63" s="137">
        <f t="shared" si="8"/>
        <v>24000</v>
      </c>
      <c r="E63" s="119">
        <f t="shared" si="4"/>
        <v>38400</v>
      </c>
      <c r="F63" s="116">
        <f t="shared" si="12"/>
        <v>62400</v>
      </c>
    </row>
    <row r="64" spans="1:7" s="51" customFormat="1" ht="16.5" thickBot="1">
      <c r="A64" s="153">
        <v>10</v>
      </c>
      <c r="B64" s="152" t="s">
        <v>655</v>
      </c>
      <c r="C64" s="154">
        <v>50000</v>
      </c>
      <c r="D64" s="154">
        <f t="shared" si="8"/>
        <v>60000</v>
      </c>
      <c r="E64" s="155">
        <f t="shared" si="4"/>
        <v>96000</v>
      </c>
      <c r="F64" s="149">
        <f t="shared" si="12"/>
        <v>156000</v>
      </c>
    </row>
    <row r="65" spans="1:6" ht="16.5" thickBot="1">
      <c r="A65" s="142" t="s">
        <v>662</v>
      </c>
      <c r="B65" s="136" t="s">
        <v>656</v>
      </c>
      <c r="C65" s="137">
        <v>25000</v>
      </c>
      <c r="D65" s="137">
        <f t="shared" si="8"/>
        <v>30000</v>
      </c>
      <c r="E65" s="119">
        <f t="shared" si="4"/>
        <v>48000</v>
      </c>
      <c r="F65" s="116">
        <f t="shared" si="12"/>
        <v>78000</v>
      </c>
    </row>
    <row r="66" spans="1:6" ht="16.5" thickBot="1">
      <c r="A66" s="142" t="s">
        <v>663</v>
      </c>
      <c r="B66" s="136" t="s">
        <v>657</v>
      </c>
      <c r="C66" s="137">
        <v>25000</v>
      </c>
      <c r="D66" s="137">
        <f t="shared" si="8"/>
        <v>30000</v>
      </c>
      <c r="E66" s="119">
        <f t="shared" si="4"/>
        <v>48000</v>
      </c>
      <c r="F66" s="116">
        <f t="shared" si="12"/>
        <v>78000</v>
      </c>
    </row>
    <row r="67" spans="1:6" ht="16.5" thickBot="1">
      <c r="A67" s="142" t="s">
        <v>664</v>
      </c>
      <c r="B67" s="136" t="s">
        <v>658</v>
      </c>
      <c r="C67" s="137">
        <v>15000</v>
      </c>
      <c r="D67" s="137">
        <f t="shared" si="8"/>
        <v>18000</v>
      </c>
      <c r="E67" s="119">
        <f t="shared" si="4"/>
        <v>28800</v>
      </c>
      <c r="F67" s="116">
        <f t="shared" si="12"/>
        <v>46800</v>
      </c>
    </row>
    <row r="68" spans="1:6" ht="16.5" thickBot="1">
      <c r="A68" s="142" t="s">
        <v>665</v>
      </c>
      <c r="B68" s="136" t="s">
        <v>659</v>
      </c>
      <c r="C68" s="137">
        <v>30000</v>
      </c>
      <c r="D68" s="137">
        <f t="shared" si="8"/>
        <v>36000</v>
      </c>
      <c r="E68" s="119">
        <f t="shared" si="4"/>
        <v>57600</v>
      </c>
      <c r="F68" s="116">
        <f t="shared" si="12"/>
        <v>93600</v>
      </c>
    </row>
    <row r="70" spans="1:6">
      <c r="A70" s="250" t="s">
        <v>721</v>
      </c>
      <c r="B70" s="250"/>
      <c r="C70" s="250"/>
      <c r="D70" s="250"/>
    </row>
    <row r="71" spans="1:6">
      <c r="A71" s="250" t="s">
        <v>722</v>
      </c>
      <c r="B71" s="250"/>
      <c r="C71" s="250"/>
      <c r="D71" s="250"/>
    </row>
  </sheetData>
  <mergeCells count="12">
    <mergeCell ref="A5:D5"/>
    <mergeCell ref="B2:D2"/>
    <mergeCell ref="B3:D3"/>
    <mergeCell ref="B1:D1"/>
    <mergeCell ref="A70:D70"/>
    <mergeCell ref="A71:D71"/>
    <mergeCell ref="A6:D6"/>
    <mergeCell ref="B8:D8"/>
    <mergeCell ref="B15:D15"/>
    <mergeCell ref="B22:D22"/>
    <mergeCell ref="B28:D28"/>
    <mergeCell ref="B34:D34"/>
  </mergeCells>
  <printOptions horizontalCentered="1"/>
  <pageMargins left="0.19685039370078741" right="0.19685039370078741" top="0.31496062992125984" bottom="0.31496062992125984" header="0" footer="0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M96"/>
  <sheetViews>
    <sheetView view="pageBreakPreview" zoomScaleNormal="100" zoomScaleSheetLayoutView="100" workbookViewId="0">
      <selection activeCell="A21" sqref="A21:E21"/>
    </sheetView>
  </sheetViews>
  <sheetFormatPr defaultRowHeight="15.75"/>
  <cols>
    <col min="1" max="1" width="9.28515625" style="31" customWidth="1"/>
    <col min="2" max="2" width="62.140625" style="32" customWidth="1"/>
    <col min="3" max="3" width="15.140625" style="33" customWidth="1"/>
    <col min="4" max="4" width="18" style="33" customWidth="1"/>
    <col min="5" max="5" width="16.42578125" style="31" customWidth="1"/>
    <col min="6" max="6" width="15.42578125" style="33" customWidth="1"/>
    <col min="7" max="7" width="13.85546875" style="33" bestFit="1" customWidth="1"/>
    <col min="8" max="8" width="10.140625" style="33" bestFit="1" customWidth="1"/>
    <col min="9" max="16384" width="9.140625" style="33"/>
  </cols>
  <sheetData>
    <row r="1" spans="1:5" s="32" customFormat="1">
      <c r="A1" s="56"/>
      <c r="D1" s="246" t="s">
        <v>594</v>
      </c>
      <c r="E1" s="246"/>
    </row>
    <row r="2" spans="1:5" s="32" customFormat="1" ht="29.25" customHeight="1">
      <c r="A2" s="56"/>
      <c r="D2" s="246" t="s">
        <v>595</v>
      </c>
      <c r="E2" s="246"/>
    </row>
    <row r="3" spans="1:5" s="32" customFormat="1" ht="15.75" customHeight="1">
      <c r="A3" s="56"/>
      <c r="D3" s="246" t="s">
        <v>596</v>
      </c>
      <c r="E3" s="246"/>
    </row>
    <row r="4" spans="1:5" s="32" customFormat="1" ht="15.75" customHeight="1">
      <c r="A4" s="56"/>
      <c r="D4" s="246" t="s">
        <v>598</v>
      </c>
      <c r="E4" s="246"/>
    </row>
    <row r="5" spans="1:5" s="32" customFormat="1">
      <c r="A5" s="56"/>
      <c r="D5" s="246"/>
      <c r="E5" s="246"/>
    </row>
    <row r="6" spans="1:5">
      <c r="D6" s="246" t="s">
        <v>597</v>
      </c>
      <c r="E6" s="246"/>
    </row>
    <row r="8" spans="1:5" ht="11.25" customHeight="1">
      <c r="A8" s="34"/>
      <c r="B8" s="35"/>
    </row>
    <row r="9" spans="1:5" ht="15.75" customHeight="1">
      <c r="A9" s="244" t="s">
        <v>383</v>
      </c>
      <c r="B9" s="244"/>
      <c r="C9" s="244"/>
      <c r="D9" s="244"/>
      <c r="E9" s="244"/>
    </row>
    <row r="10" spans="1:5" ht="19.5" customHeight="1">
      <c r="A10" s="245" t="s">
        <v>384</v>
      </c>
      <c r="B10" s="245"/>
      <c r="C10" s="245"/>
      <c r="D10" s="245"/>
      <c r="E10" s="245"/>
    </row>
    <row r="11" spans="1:5" ht="13.5" customHeight="1">
      <c r="A11" s="36"/>
      <c r="B11" s="36"/>
      <c r="C11" s="36"/>
      <c r="D11" s="36"/>
      <c r="E11" s="56"/>
    </row>
    <row r="12" spans="1:5" ht="33" customHeight="1">
      <c r="A12" s="37" t="s">
        <v>385</v>
      </c>
      <c r="B12" s="37" t="s">
        <v>386</v>
      </c>
      <c r="C12" s="38" t="s">
        <v>387</v>
      </c>
      <c r="D12" s="38" t="s">
        <v>388</v>
      </c>
      <c r="E12" s="37" t="s">
        <v>389</v>
      </c>
    </row>
    <row r="13" spans="1:5">
      <c r="A13" s="39"/>
      <c r="B13" s="37" t="str">
        <f>'2024 вариант'!B583</f>
        <v>Услуги стомотолога</v>
      </c>
      <c r="C13" s="41"/>
      <c r="D13" s="42"/>
      <c r="E13" s="39"/>
    </row>
    <row r="14" spans="1:5">
      <c r="A14" s="39" t="s">
        <v>723</v>
      </c>
      <c r="B14" s="156" t="str">
        <f>'[103]медик  хир  (2)'!$A$7</f>
        <v>Польный съемный протез</v>
      </c>
      <c r="C14" s="41" t="s">
        <v>398</v>
      </c>
      <c r="D14" s="42">
        <f>'[103]медик  хир  (2)'!$L$11</f>
        <v>25000</v>
      </c>
      <c r="E14" s="39"/>
    </row>
    <row r="15" spans="1:5">
      <c r="A15" s="39" t="s">
        <v>724</v>
      </c>
      <c r="B15" s="156" t="str">
        <f>'[103]медик  хир  (2)'!$A$12</f>
        <v>Микропротез до 3-х зубов</v>
      </c>
      <c r="C15" s="41" t="s">
        <v>398</v>
      </c>
      <c r="D15" s="42">
        <f>'[103]медик  хир  (2)'!$L$16</f>
        <v>10000</v>
      </c>
      <c r="E15" s="39"/>
    </row>
    <row r="16" spans="1:5">
      <c r="A16" s="39" t="s">
        <v>725</v>
      </c>
      <c r="B16" s="156" t="str">
        <f>'[103]медик  хир  (2)'!$A$17</f>
        <v>Металлокерамическая коронка  CoCr   (Noritake)</v>
      </c>
      <c r="C16" s="41" t="s">
        <v>398</v>
      </c>
      <c r="D16" s="42">
        <f>'[103]медик  хир  (2)'!$L$28</f>
        <v>20000</v>
      </c>
      <c r="E16" s="39"/>
    </row>
    <row r="17" spans="1:13">
      <c r="A17" s="39" t="s">
        <v>726</v>
      </c>
      <c r="B17" s="156" t="str">
        <f>'[103]медик  хир  (2)'!$A$29</f>
        <v>Цельнолитая коронка Cocr</v>
      </c>
      <c r="C17" s="41" t="s">
        <v>398</v>
      </c>
      <c r="D17" s="42">
        <f>'[103]медик  хир  (2)'!$L$36</f>
        <v>11000</v>
      </c>
      <c r="E17" s="39"/>
    </row>
    <row r="18" spans="1:13">
      <c r="A18" s="39" t="s">
        <v>727</v>
      </c>
      <c r="B18" s="156" t="str">
        <f>'[103]медик  хир  (2)'!$A$37</f>
        <v>Био Дента пласт</v>
      </c>
      <c r="C18" s="41" t="s">
        <v>398</v>
      </c>
      <c r="D18" s="42">
        <f>'[103]медик  хир  (2)'!$L$41</f>
        <v>70000</v>
      </c>
      <c r="E18" s="39"/>
    </row>
    <row r="19" spans="1:13">
      <c r="A19" s="56"/>
      <c r="B19" s="53"/>
      <c r="C19" s="54"/>
      <c r="D19" s="55"/>
      <c r="E19" s="56"/>
    </row>
    <row r="20" spans="1:13" ht="17.25" customHeight="1">
      <c r="A20" s="260" t="s">
        <v>410</v>
      </c>
      <c r="B20" s="260"/>
      <c r="C20" s="260"/>
      <c r="D20" s="260"/>
      <c r="E20" s="260"/>
    </row>
    <row r="21" spans="1:13" ht="12.75" customHeight="1">
      <c r="A21" s="261" t="s">
        <v>411</v>
      </c>
      <c r="B21" s="261"/>
      <c r="C21" s="261"/>
      <c r="D21" s="261"/>
      <c r="E21" s="261"/>
    </row>
    <row r="22" spans="1:13" ht="8.25" customHeight="1">
      <c r="C22" s="48"/>
    </row>
    <row r="23" spans="1:13" ht="18.75" customHeight="1">
      <c r="B23" s="47"/>
      <c r="C23" s="34"/>
      <c r="D23" s="47"/>
    </row>
    <row r="24" spans="1:13" customFormat="1" ht="17.25" customHeight="1">
      <c r="A24" s="107"/>
      <c r="B24" s="84" t="s">
        <v>589</v>
      </c>
      <c r="C24" s="84"/>
      <c r="D24" s="249" t="s">
        <v>590</v>
      </c>
      <c r="E24" s="249"/>
      <c r="G24" s="85"/>
      <c r="H24" s="86"/>
      <c r="J24" s="86"/>
      <c r="K24" s="86"/>
      <c r="L24" s="86"/>
      <c r="M24" s="86"/>
    </row>
    <row r="25" spans="1:13" customFormat="1" ht="12.75" customHeight="1">
      <c r="A25" s="108" t="s">
        <v>591</v>
      </c>
      <c r="B25" s="88"/>
      <c r="C25" s="88"/>
      <c r="D25" s="89"/>
      <c r="E25" s="88"/>
      <c r="G25" s="89"/>
      <c r="H25" s="90"/>
      <c r="M25" s="86"/>
    </row>
    <row r="26" spans="1:13" s="92" customFormat="1" ht="27.75" customHeight="1">
      <c r="A26" s="109"/>
      <c r="B26" s="93" t="s">
        <v>728</v>
      </c>
      <c r="C26" s="93"/>
      <c r="D26" s="249" t="s">
        <v>592</v>
      </c>
      <c r="E26" s="249"/>
      <c r="G26" s="85"/>
      <c r="H26" s="91"/>
      <c r="I26" s="91"/>
      <c r="J26" s="91"/>
      <c r="K26" s="91"/>
      <c r="L26" s="91"/>
      <c r="M26" s="91"/>
    </row>
    <row r="27" spans="1:13" ht="13.5" customHeight="1">
      <c r="A27" s="34"/>
      <c r="C27" s="34"/>
      <c r="D27" s="47"/>
    </row>
    <row r="28" spans="1:13" ht="15" customHeight="1">
      <c r="A28" s="34"/>
      <c r="B28" s="52"/>
      <c r="C28" s="244"/>
      <c r="D28" s="244"/>
    </row>
    <row r="29" spans="1:13">
      <c r="B29" s="47"/>
      <c r="C29" s="51"/>
      <c r="D29" s="47"/>
    </row>
    <row r="30" spans="1:13">
      <c r="C30" s="31"/>
    </row>
    <row r="31" spans="1:13" ht="20.25" hidden="1">
      <c r="A31" s="255" t="s">
        <v>600</v>
      </c>
      <c r="B31" s="255"/>
      <c r="C31" s="255"/>
      <c r="D31" s="255"/>
    </row>
    <row r="32" spans="1:13" ht="21" hidden="1" thickBot="1">
      <c r="A32" s="251" t="s">
        <v>713</v>
      </c>
      <c r="B32" s="251"/>
      <c r="C32" s="251"/>
      <c r="D32" s="251"/>
    </row>
    <row r="33" spans="1:6" ht="16.5" hidden="1" thickBot="1">
      <c r="A33" s="110" t="s">
        <v>601</v>
      </c>
      <c r="B33" s="111" t="s">
        <v>602</v>
      </c>
      <c r="C33" s="112" t="s">
        <v>714</v>
      </c>
      <c r="D33" s="113" t="s">
        <v>715</v>
      </c>
      <c r="E33" s="114" t="s">
        <v>716</v>
      </c>
    </row>
    <row r="34" spans="1:6" ht="24.75" hidden="1" customHeight="1" thickBot="1">
      <c r="A34" s="104">
        <v>1</v>
      </c>
      <c r="B34" s="262" t="s">
        <v>660</v>
      </c>
      <c r="C34" s="263"/>
      <c r="D34" s="264"/>
    </row>
    <row r="35" spans="1:6" s="121" customFormat="1" ht="16.5" hidden="1" thickBot="1">
      <c r="A35" s="117" t="s">
        <v>685</v>
      </c>
      <c r="B35" s="118" t="s">
        <v>603</v>
      </c>
      <c r="C35" s="122">
        <v>6000</v>
      </c>
      <c r="D35" s="122">
        <f>C35*1.2</f>
        <v>7200</v>
      </c>
      <c r="E35" s="119">
        <f>D35*1.6</f>
        <v>11520</v>
      </c>
      <c r="F35" s="120">
        <f>E35+D35+1280</f>
        <v>20000</v>
      </c>
    </row>
    <row r="36" spans="1:6" ht="16.5" hidden="1" thickBot="1">
      <c r="A36" s="101" t="s">
        <v>686</v>
      </c>
      <c r="B36" s="95" t="s">
        <v>604</v>
      </c>
      <c r="C36" s="123">
        <v>7000</v>
      </c>
      <c r="D36" s="123">
        <f t="shared" ref="D36:D40" si="0">C36*1.2</f>
        <v>8400</v>
      </c>
      <c r="E36" s="119">
        <f t="shared" ref="E36:E40" si="1">D36*1.6</f>
        <v>13440</v>
      </c>
      <c r="F36" s="116">
        <f t="shared" ref="F36:F40" si="2">E36+D36</f>
        <v>21840</v>
      </c>
    </row>
    <row r="37" spans="1:6" ht="32.25" hidden="1" thickBot="1">
      <c r="A37" s="101" t="s">
        <v>687</v>
      </c>
      <c r="B37" s="95" t="s">
        <v>605</v>
      </c>
      <c r="C37" s="123">
        <v>12000</v>
      </c>
      <c r="D37" s="123">
        <f t="shared" si="0"/>
        <v>14400</v>
      </c>
      <c r="E37" s="119">
        <f t="shared" si="1"/>
        <v>23040</v>
      </c>
      <c r="F37" s="116">
        <f t="shared" si="2"/>
        <v>37440</v>
      </c>
    </row>
    <row r="38" spans="1:6" ht="32.25" hidden="1" thickBot="1">
      <c r="A38" s="101" t="s">
        <v>688</v>
      </c>
      <c r="B38" s="95" t="s">
        <v>606</v>
      </c>
      <c r="C38" s="123">
        <v>12000</v>
      </c>
      <c r="D38" s="123">
        <f t="shared" si="0"/>
        <v>14400</v>
      </c>
      <c r="E38" s="119">
        <f t="shared" si="1"/>
        <v>23040</v>
      </c>
      <c r="F38" s="116">
        <f t="shared" si="2"/>
        <v>37440</v>
      </c>
    </row>
    <row r="39" spans="1:6" ht="26.25" hidden="1" customHeight="1" thickBot="1">
      <c r="A39" s="101" t="s">
        <v>689</v>
      </c>
      <c r="B39" s="100" t="s">
        <v>607</v>
      </c>
      <c r="C39" s="123">
        <v>6000</v>
      </c>
      <c r="D39" s="123">
        <f t="shared" si="0"/>
        <v>7200</v>
      </c>
      <c r="E39" s="119">
        <f t="shared" si="1"/>
        <v>11520</v>
      </c>
      <c r="F39" s="116">
        <f t="shared" si="2"/>
        <v>18720</v>
      </c>
    </row>
    <row r="40" spans="1:6" ht="28.5" hidden="1" customHeight="1" thickBot="1">
      <c r="A40" s="101" t="s">
        <v>690</v>
      </c>
      <c r="B40" s="100" t="s">
        <v>608</v>
      </c>
      <c r="C40" s="123">
        <v>6000</v>
      </c>
      <c r="D40" s="123">
        <f t="shared" si="0"/>
        <v>7200</v>
      </c>
      <c r="E40" s="119">
        <f t="shared" si="1"/>
        <v>11520</v>
      </c>
      <c r="F40" s="116">
        <f t="shared" si="2"/>
        <v>18720</v>
      </c>
    </row>
    <row r="41" spans="1:6" ht="32.25" hidden="1" customHeight="1" thickBot="1">
      <c r="A41" s="104">
        <v>2</v>
      </c>
      <c r="B41" s="257" t="s">
        <v>683</v>
      </c>
      <c r="C41" s="258"/>
      <c r="D41" s="259"/>
    </row>
    <row r="42" spans="1:6" ht="32.25" hidden="1" thickBot="1">
      <c r="A42" s="101" t="s">
        <v>684</v>
      </c>
      <c r="B42" s="95" t="s">
        <v>609</v>
      </c>
      <c r="C42" s="123">
        <v>25000</v>
      </c>
      <c r="D42" s="123">
        <f t="shared" ref="D42:D47" si="3">C42*1.2</f>
        <v>30000</v>
      </c>
      <c r="E42" s="119">
        <f t="shared" ref="E42:E94" si="4">D42*1.6</f>
        <v>48000</v>
      </c>
      <c r="F42" s="116">
        <f t="shared" ref="F42:F47" si="5">E42+D42</f>
        <v>78000</v>
      </c>
    </row>
    <row r="43" spans="1:6" ht="32.25" hidden="1" thickBot="1">
      <c r="A43" s="101" t="s">
        <v>691</v>
      </c>
      <c r="B43" s="95" t="s">
        <v>610</v>
      </c>
      <c r="C43" s="123">
        <v>25000</v>
      </c>
      <c r="D43" s="123">
        <f t="shared" si="3"/>
        <v>30000</v>
      </c>
      <c r="E43" s="119">
        <f t="shared" si="4"/>
        <v>48000</v>
      </c>
      <c r="F43" s="116">
        <f t="shared" si="5"/>
        <v>78000</v>
      </c>
    </row>
    <row r="44" spans="1:6" ht="32.25" hidden="1" thickBot="1">
      <c r="A44" s="101" t="s">
        <v>692</v>
      </c>
      <c r="B44" s="95" t="s">
        <v>611</v>
      </c>
      <c r="C44" s="123">
        <v>25000</v>
      </c>
      <c r="D44" s="123">
        <f t="shared" si="3"/>
        <v>30000</v>
      </c>
      <c r="E44" s="119">
        <f t="shared" si="4"/>
        <v>48000</v>
      </c>
      <c r="F44" s="116">
        <f t="shared" si="5"/>
        <v>78000</v>
      </c>
    </row>
    <row r="45" spans="1:6" ht="16.5" hidden="1" thickBot="1">
      <c r="A45" s="101" t="s">
        <v>693</v>
      </c>
      <c r="B45" s="95" t="s">
        <v>612</v>
      </c>
      <c r="C45" s="123">
        <v>7000</v>
      </c>
      <c r="D45" s="123">
        <f t="shared" si="3"/>
        <v>8400</v>
      </c>
      <c r="E45" s="119">
        <f t="shared" si="4"/>
        <v>13440</v>
      </c>
      <c r="F45" s="116">
        <f t="shared" si="5"/>
        <v>21840</v>
      </c>
    </row>
    <row r="46" spans="1:6" ht="16.5" hidden="1" thickBot="1">
      <c r="A46" s="101" t="s">
        <v>694</v>
      </c>
      <c r="B46" s="95" t="s">
        <v>613</v>
      </c>
      <c r="C46" s="123">
        <v>16000</v>
      </c>
      <c r="D46" s="123">
        <f t="shared" si="3"/>
        <v>19200</v>
      </c>
      <c r="E46" s="119">
        <f t="shared" si="4"/>
        <v>30720</v>
      </c>
      <c r="F46" s="116">
        <f t="shared" si="5"/>
        <v>49920</v>
      </c>
    </row>
    <row r="47" spans="1:6" ht="32.25" hidden="1" thickBot="1">
      <c r="A47" s="101" t="s">
        <v>695</v>
      </c>
      <c r="B47" s="97" t="s">
        <v>614</v>
      </c>
      <c r="C47" s="123">
        <v>25000</v>
      </c>
      <c r="D47" s="123">
        <f t="shared" si="3"/>
        <v>30000</v>
      </c>
      <c r="E47" s="119">
        <f t="shared" si="4"/>
        <v>48000</v>
      </c>
      <c r="F47" s="116">
        <f t="shared" si="5"/>
        <v>78000</v>
      </c>
    </row>
    <row r="48" spans="1:6" ht="20.25" hidden="1" customHeight="1" thickBot="1">
      <c r="A48" s="104">
        <v>3</v>
      </c>
      <c r="B48" s="257" t="s">
        <v>615</v>
      </c>
      <c r="C48" s="258"/>
      <c r="D48" s="259"/>
    </row>
    <row r="49" spans="1:6" ht="32.25" hidden="1" thickBot="1">
      <c r="A49" s="101" t="s">
        <v>696</v>
      </c>
      <c r="B49" s="95" t="s">
        <v>616</v>
      </c>
      <c r="C49" s="123">
        <v>25000</v>
      </c>
      <c r="D49" s="123">
        <v>25000</v>
      </c>
      <c r="E49" s="119">
        <f t="shared" si="4"/>
        <v>40000</v>
      </c>
      <c r="F49" s="116">
        <f t="shared" ref="F49:F54" si="6">E49+D49</f>
        <v>65000</v>
      </c>
    </row>
    <row r="50" spans="1:6" ht="36.75" hidden="1" customHeight="1" thickBot="1">
      <c r="A50" s="101" t="s">
        <v>697</v>
      </c>
      <c r="B50" s="102" t="s">
        <v>617</v>
      </c>
      <c r="C50" s="124">
        <v>25000</v>
      </c>
      <c r="D50" s="124">
        <v>25000</v>
      </c>
      <c r="E50" s="119">
        <f t="shared" si="4"/>
        <v>40000</v>
      </c>
      <c r="F50" s="116">
        <f t="shared" si="6"/>
        <v>65000</v>
      </c>
    </row>
    <row r="51" spans="1:6" ht="32.25" hidden="1" thickBot="1">
      <c r="A51" s="101" t="s">
        <v>698</v>
      </c>
      <c r="B51" s="95" t="s">
        <v>618</v>
      </c>
      <c r="C51" s="123">
        <v>25000</v>
      </c>
      <c r="D51" s="123">
        <v>25000</v>
      </c>
      <c r="E51" s="119">
        <f t="shared" si="4"/>
        <v>40000</v>
      </c>
      <c r="F51" s="116">
        <f t="shared" si="6"/>
        <v>65000</v>
      </c>
    </row>
    <row r="52" spans="1:6" ht="16.5" hidden="1" thickBot="1">
      <c r="A52" s="101" t="s">
        <v>699</v>
      </c>
      <c r="B52" s="95" t="s">
        <v>619</v>
      </c>
      <c r="C52" s="123">
        <v>20000</v>
      </c>
      <c r="D52" s="123">
        <v>20000</v>
      </c>
      <c r="E52" s="119">
        <f t="shared" si="4"/>
        <v>32000</v>
      </c>
      <c r="F52" s="116">
        <f t="shared" si="6"/>
        <v>52000</v>
      </c>
    </row>
    <row r="53" spans="1:6" ht="32.25" hidden="1" thickBot="1">
      <c r="A53" s="101" t="s">
        <v>700</v>
      </c>
      <c r="B53" s="95" t="s">
        <v>620</v>
      </c>
      <c r="C53" s="123">
        <v>30000</v>
      </c>
      <c r="D53" s="123">
        <v>30000</v>
      </c>
      <c r="E53" s="119">
        <f t="shared" si="4"/>
        <v>48000</v>
      </c>
      <c r="F53" s="116">
        <f t="shared" si="6"/>
        <v>78000</v>
      </c>
    </row>
    <row r="54" spans="1:6" ht="22.5" hidden="1" customHeight="1" thickBot="1">
      <c r="A54" s="104">
        <v>4</v>
      </c>
      <c r="B54" s="257" t="s">
        <v>621</v>
      </c>
      <c r="C54" s="258"/>
      <c r="D54" s="259"/>
      <c r="E54" s="115">
        <f t="shared" ref="E54" si="7">D54*1.8</f>
        <v>0</v>
      </c>
      <c r="F54" s="116">
        <f t="shared" si="6"/>
        <v>0</v>
      </c>
    </row>
    <row r="55" spans="1:6" ht="16.5" hidden="1" thickBot="1">
      <c r="A55" s="105" t="s">
        <v>701</v>
      </c>
      <c r="B55" s="95" t="s">
        <v>622</v>
      </c>
      <c r="C55" s="123">
        <v>3500</v>
      </c>
      <c r="D55" s="123">
        <f t="shared" ref="D55:D94" si="8">C55*1.2</f>
        <v>4200</v>
      </c>
      <c r="E55" s="119">
        <f t="shared" si="4"/>
        <v>6720</v>
      </c>
      <c r="F55" s="116">
        <f t="shared" ref="F55:F59" si="9">E55+D55</f>
        <v>10920</v>
      </c>
    </row>
    <row r="56" spans="1:6" ht="16.5" hidden="1" thickBot="1">
      <c r="A56" s="105" t="s">
        <v>702</v>
      </c>
      <c r="B56" s="95" t="s">
        <v>623</v>
      </c>
      <c r="C56" s="123">
        <v>3500</v>
      </c>
      <c r="D56" s="123">
        <f t="shared" si="8"/>
        <v>4200</v>
      </c>
      <c r="E56" s="119">
        <f t="shared" si="4"/>
        <v>6720</v>
      </c>
      <c r="F56" s="116">
        <f t="shared" si="9"/>
        <v>10920</v>
      </c>
    </row>
    <row r="57" spans="1:6" ht="16.5" hidden="1" thickBot="1">
      <c r="A57" s="105" t="s">
        <v>703</v>
      </c>
      <c r="B57" s="95" t="s">
        <v>624</v>
      </c>
      <c r="C57" s="123">
        <v>10000</v>
      </c>
      <c r="D57" s="123">
        <f t="shared" si="8"/>
        <v>12000</v>
      </c>
      <c r="E57" s="119">
        <f t="shared" si="4"/>
        <v>19200</v>
      </c>
      <c r="F57" s="116">
        <f t="shared" si="9"/>
        <v>31200</v>
      </c>
    </row>
    <row r="58" spans="1:6" ht="16.5" hidden="1" thickBot="1">
      <c r="A58" s="105" t="s">
        <v>704</v>
      </c>
      <c r="B58" s="95" t="s">
        <v>625</v>
      </c>
      <c r="C58" s="123">
        <v>5000</v>
      </c>
      <c r="D58" s="123">
        <f t="shared" si="8"/>
        <v>6000</v>
      </c>
      <c r="E58" s="119">
        <f t="shared" si="4"/>
        <v>9600</v>
      </c>
      <c r="F58" s="116">
        <f t="shared" si="9"/>
        <v>15600</v>
      </c>
    </row>
    <row r="59" spans="1:6" ht="16.5" hidden="1" thickBot="1">
      <c r="A59" s="105" t="s">
        <v>705</v>
      </c>
      <c r="B59" s="95" t="s">
        <v>626</v>
      </c>
      <c r="C59" s="123">
        <v>20000</v>
      </c>
      <c r="D59" s="123">
        <f t="shared" si="8"/>
        <v>24000</v>
      </c>
      <c r="E59" s="119">
        <f t="shared" si="4"/>
        <v>38400</v>
      </c>
      <c r="F59" s="116">
        <f t="shared" si="9"/>
        <v>62400</v>
      </c>
    </row>
    <row r="60" spans="1:6" ht="21" hidden="1" customHeight="1" thickBot="1">
      <c r="A60" s="104">
        <v>5</v>
      </c>
      <c r="B60" s="257" t="s">
        <v>627</v>
      </c>
      <c r="C60" s="258"/>
      <c r="D60" s="259"/>
    </row>
    <row r="61" spans="1:6" s="131" customFormat="1" ht="16.5" hidden="1" thickBot="1">
      <c r="A61" s="133" t="s">
        <v>706</v>
      </c>
      <c r="B61" s="134" t="s">
        <v>628</v>
      </c>
      <c r="C61" s="129">
        <v>3500</v>
      </c>
      <c r="D61" s="129">
        <f t="shared" si="8"/>
        <v>4200</v>
      </c>
      <c r="E61" s="125">
        <f t="shared" si="4"/>
        <v>6720</v>
      </c>
      <c r="F61" s="130">
        <v>11000</v>
      </c>
    </row>
    <row r="62" spans="1:6" ht="24.75" hidden="1" customHeight="1" thickBot="1">
      <c r="A62" s="104">
        <v>6</v>
      </c>
      <c r="B62" s="106" t="s">
        <v>661</v>
      </c>
      <c r="C62" s="106"/>
      <c r="D62" s="94"/>
    </row>
    <row r="63" spans="1:6" ht="16.5" hidden="1" thickBot="1">
      <c r="A63" s="101" t="s">
        <v>707</v>
      </c>
      <c r="B63" s="95" t="s">
        <v>629</v>
      </c>
      <c r="C63" s="123">
        <v>2000</v>
      </c>
      <c r="D63" s="123">
        <f t="shared" si="8"/>
        <v>2400</v>
      </c>
      <c r="E63" s="119">
        <f t="shared" si="4"/>
        <v>3840</v>
      </c>
      <c r="F63" s="116">
        <f t="shared" ref="F63:F65" si="10">E63+D63</f>
        <v>6240</v>
      </c>
    </row>
    <row r="64" spans="1:6" ht="32.25" hidden="1" thickBot="1">
      <c r="A64" s="101" t="s">
        <v>708</v>
      </c>
      <c r="B64" s="95" t="s">
        <v>630</v>
      </c>
      <c r="C64" s="123">
        <v>2500</v>
      </c>
      <c r="D64" s="123">
        <f t="shared" si="8"/>
        <v>3000</v>
      </c>
      <c r="E64" s="119">
        <f t="shared" si="4"/>
        <v>4800</v>
      </c>
      <c r="F64" s="116">
        <f t="shared" si="10"/>
        <v>7800</v>
      </c>
    </row>
    <row r="65" spans="1:6" ht="32.25" hidden="1" thickBot="1">
      <c r="A65" s="101" t="s">
        <v>709</v>
      </c>
      <c r="B65" s="95" t="s">
        <v>631</v>
      </c>
      <c r="C65" s="123">
        <v>2500</v>
      </c>
      <c r="D65" s="123">
        <f t="shared" si="8"/>
        <v>3000</v>
      </c>
      <c r="E65" s="119">
        <f t="shared" si="4"/>
        <v>4800</v>
      </c>
      <c r="F65" s="116">
        <f t="shared" si="10"/>
        <v>7800</v>
      </c>
    </row>
    <row r="66" spans="1:6" ht="32.25" hidden="1" customHeight="1" thickBot="1">
      <c r="A66" s="104">
        <v>7</v>
      </c>
      <c r="B66" s="106" t="s">
        <v>632</v>
      </c>
      <c r="C66" s="106"/>
      <c r="D66" s="94"/>
    </row>
    <row r="67" spans="1:6" ht="46.5" hidden="1" customHeight="1" thickBot="1">
      <c r="A67" s="103" t="s">
        <v>710</v>
      </c>
      <c r="B67" s="102" t="s">
        <v>633</v>
      </c>
      <c r="C67" s="124">
        <v>3000</v>
      </c>
      <c r="D67" s="123">
        <f t="shared" si="8"/>
        <v>3600</v>
      </c>
      <c r="E67" s="119">
        <f t="shared" si="4"/>
        <v>5760</v>
      </c>
      <c r="F67" s="116">
        <f t="shared" ref="F67:F69" si="11">E67+D67</f>
        <v>9360</v>
      </c>
    </row>
    <row r="68" spans="1:6" ht="16.5" hidden="1" thickBot="1">
      <c r="A68" s="103" t="s">
        <v>711</v>
      </c>
      <c r="B68" s="95" t="s">
        <v>634</v>
      </c>
      <c r="C68" s="123">
        <v>5000</v>
      </c>
      <c r="D68" s="123">
        <f t="shared" si="8"/>
        <v>6000</v>
      </c>
      <c r="E68" s="119">
        <f t="shared" si="4"/>
        <v>9600</v>
      </c>
      <c r="F68" s="116">
        <f t="shared" si="11"/>
        <v>15600</v>
      </c>
    </row>
    <row r="69" spans="1:6" ht="16.5" hidden="1" thickBot="1">
      <c r="A69" s="103" t="s">
        <v>712</v>
      </c>
      <c r="B69" s="95" t="s">
        <v>635</v>
      </c>
      <c r="C69" s="123">
        <v>3000</v>
      </c>
      <c r="D69" s="123">
        <f t="shared" si="8"/>
        <v>3600</v>
      </c>
      <c r="E69" s="119">
        <f t="shared" si="4"/>
        <v>5760</v>
      </c>
      <c r="F69" s="116">
        <f t="shared" si="11"/>
        <v>9360</v>
      </c>
    </row>
    <row r="70" spans="1:6" ht="24" hidden="1" customHeight="1" thickBot="1">
      <c r="A70" s="104">
        <v>8</v>
      </c>
      <c r="B70" s="106" t="s">
        <v>636</v>
      </c>
      <c r="C70" s="106"/>
      <c r="D70" s="94"/>
    </row>
    <row r="71" spans="1:6" ht="19.5" hidden="1" customHeight="1" thickBot="1">
      <c r="A71" s="103" t="s">
        <v>677</v>
      </c>
      <c r="B71" s="102" t="s">
        <v>637</v>
      </c>
      <c r="C71" s="124">
        <v>3000</v>
      </c>
      <c r="D71" s="123">
        <f t="shared" si="8"/>
        <v>3600</v>
      </c>
      <c r="E71" s="119">
        <f t="shared" si="4"/>
        <v>5760</v>
      </c>
      <c r="F71" s="116">
        <f t="shared" ref="F71:F76" si="12">E71+D71</f>
        <v>9360</v>
      </c>
    </row>
    <row r="72" spans="1:6" ht="19.5" hidden="1" customHeight="1" thickBot="1">
      <c r="A72" s="103" t="s">
        <v>678</v>
      </c>
      <c r="B72" s="95" t="s">
        <v>638</v>
      </c>
      <c r="C72" s="123">
        <v>3000</v>
      </c>
      <c r="D72" s="123">
        <f t="shared" si="8"/>
        <v>3600</v>
      </c>
      <c r="E72" s="119">
        <f t="shared" si="4"/>
        <v>5760</v>
      </c>
      <c r="F72" s="116">
        <f t="shared" si="12"/>
        <v>9360</v>
      </c>
    </row>
    <row r="73" spans="1:6" ht="19.5" hidden="1" customHeight="1" thickBot="1">
      <c r="A73" s="103" t="s">
        <v>679</v>
      </c>
      <c r="B73" s="95" t="s">
        <v>639</v>
      </c>
      <c r="C73" s="123">
        <v>3000</v>
      </c>
      <c r="D73" s="123">
        <f t="shared" si="8"/>
        <v>3600</v>
      </c>
      <c r="E73" s="119">
        <f t="shared" si="4"/>
        <v>5760</v>
      </c>
      <c r="F73" s="116">
        <f t="shared" si="12"/>
        <v>9360</v>
      </c>
    </row>
    <row r="74" spans="1:6" ht="19.5" hidden="1" customHeight="1" thickBot="1">
      <c r="A74" s="103" t="s">
        <v>680</v>
      </c>
      <c r="B74" s="95" t="s">
        <v>640</v>
      </c>
      <c r="C74" s="123">
        <v>5000</v>
      </c>
      <c r="D74" s="123">
        <f t="shared" si="8"/>
        <v>6000</v>
      </c>
      <c r="E74" s="119">
        <f t="shared" si="4"/>
        <v>9600</v>
      </c>
      <c r="F74" s="116">
        <f t="shared" si="12"/>
        <v>15600</v>
      </c>
    </row>
    <row r="75" spans="1:6" ht="19.5" hidden="1" customHeight="1" thickBot="1">
      <c r="A75" s="103" t="s">
        <v>681</v>
      </c>
      <c r="B75" s="95" t="s">
        <v>641</v>
      </c>
      <c r="C75" s="123">
        <v>5000</v>
      </c>
      <c r="D75" s="123">
        <f t="shared" si="8"/>
        <v>6000</v>
      </c>
      <c r="E75" s="119">
        <f t="shared" si="4"/>
        <v>9600</v>
      </c>
      <c r="F75" s="116">
        <f t="shared" si="12"/>
        <v>15600</v>
      </c>
    </row>
    <row r="76" spans="1:6" ht="19.5" hidden="1" customHeight="1" thickBot="1">
      <c r="A76" s="103" t="s">
        <v>682</v>
      </c>
      <c r="B76" s="95" t="s">
        <v>642</v>
      </c>
      <c r="C76" s="123">
        <v>7000</v>
      </c>
      <c r="D76" s="123">
        <f t="shared" si="8"/>
        <v>8400</v>
      </c>
      <c r="E76" s="119">
        <f t="shared" si="4"/>
        <v>13440</v>
      </c>
      <c r="F76" s="116">
        <f t="shared" si="12"/>
        <v>21840</v>
      </c>
    </row>
    <row r="77" spans="1:6" ht="19.5" hidden="1" thickBot="1">
      <c r="A77" s="104">
        <v>9</v>
      </c>
      <c r="B77" s="98" t="s">
        <v>643</v>
      </c>
      <c r="C77" s="96"/>
      <c r="D77" s="96"/>
    </row>
    <row r="78" spans="1:6" s="131" customFormat="1" ht="16.5" hidden="1" thickBot="1">
      <c r="A78" s="126" t="s">
        <v>666</v>
      </c>
      <c r="B78" s="127" t="s">
        <v>717</v>
      </c>
      <c r="C78" s="128">
        <v>30000</v>
      </c>
      <c r="D78" s="129">
        <f>C78*1.2</f>
        <v>36000</v>
      </c>
      <c r="E78" s="125">
        <v>36000</v>
      </c>
      <c r="F78" s="130">
        <v>70000</v>
      </c>
    </row>
    <row r="79" spans="1:6" ht="15.75" hidden="1" customHeight="1" thickBot="1">
      <c r="A79" s="103" t="s">
        <v>667</v>
      </c>
      <c r="B79" s="102" t="s">
        <v>644</v>
      </c>
      <c r="C79" s="124">
        <v>3000</v>
      </c>
      <c r="D79" s="123">
        <f>C79*1.2</f>
        <v>3600</v>
      </c>
      <c r="E79" s="119">
        <f t="shared" si="4"/>
        <v>5760</v>
      </c>
      <c r="F79" s="116">
        <f t="shared" ref="F79:F94" si="13">E79+D79</f>
        <v>9360</v>
      </c>
    </row>
    <row r="80" spans="1:6" s="121" customFormat="1" ht="16.5" hidden="1" thickBot="1">
      <c r="A80" s="132" t="s">
        <v>668</v>
      </c>
      <c r="B80" s="118" t="s">
        <v>645</v>
      </c>
      <c r="C80" s="122">
        <v>3500</v>
      </c>
      <c r="D80" s="122">
        <f>C80*1.2</f>
        <v>4200</v>
      </c>
      <c r="E80" s="119">
        <f t="shared" si="4"/>
        <v>6720</v>
      </c>
      <c r="F80" s="120">
        <v>10000</v>
      </c>
    </row>
    <row r="81" spans="1:7" ht="16.5" hidden="1" thickBot="1">
      <c r="A81" s="103" t="s">
        <v>669</v>
      </c>
      <c r="B81" s="95" t="s">
        <v>646</v>
      </c>
      <c r="C81" s="123">
        <v>7500</v>
      </c>
      <c r="D81" s="123">
        <f t="shared" si="8"/>
        <v>9000</v>
      </c>
      <c r="E81" s="119">
        <f t="shared" si="4"/>
        <v>14400</v>
      </c>
      <c r="F81" s="116">
        <f t="shared" si="13"/>
        <v>23400</v>
      </c>
    </row>
    <row r="82" spans="1:7" ht="16.5" hidden="1" thickBot="1">
      <c r="A82" s="103" t="s">
        <v>670</v>
      </c>
      <c r="B82" s="95" t="s">
        <v>647</v>
      </c>
      <c r="C82" s="123">
        <v>10000</v>
      </c>
      <c r="D82" s="123">
        <f t="shared" si="8"/>
        <v>12000</v>
      </c>
      <c r="E82" s="119">
        <f t="shared" si="4"/>
        <v>19200</v>
      </c>
      <c r="F82" s="116">
        <f t="shared" si="13"/>
        <v>31200</v>
      </c>
    </row>
    <row r="83" spans="1:7" s="121" customFormat="1" ht="16.5" hidden="1" thickBot="1">
      <c r="A83" s="132" t="s">
        <v>671</v>
      </c>
      <c r="B83" s="118" t="s">
        <v>648</v>
      </c>
      <c r="C83" s="122">
        <v>10000</v>
      </c>
      <c r="D83" s="122">
        <f t="shared" si="8"/>
        <v>12000</v>
      </c>
      <c r="E83" s="119">
        <f t="shared" si="4"/>
        <v>19200</v>
      </c>
      <c r="F83" s="120">
        <v>25000</v>
      </c>
      <c r="G83" s="120"/>
    </row>
    <row r="84" spans="1:7" ht="32.25" hidden="1" thickBot="1">
      <c r="A84" s="103" t="s">
        <v>672</v>
      </c>
      <c r="B84" s="95" t="s">
        <v>649</v>
      </c>
      <c r="C84" s="123">
        <v>10000</v>
      </c>
      <c r="D84" s="123">
        <f t="shared" si="8"/>
        <v>12000</v>
      </c>
      <c r="E84" s="119">
        <f t="shared" si="4"/>
        <v>19200</v>
      </c>
      <c r="F84" s="116">
        <f t="shared" si="13"/>
        <v>31200</v>
      </c>
    </row>
    <row r="85" spans="1:7" ht="32.25" hidden="1" thickBot="1">
      <c r="A85" s="103" t="s">
        <v>673</v>
      </c>
      <c r="B85" s="95" t="s">
        <v>650</v>
      </c>
      <c r="C85" s="123">
        <v>20000</v>
      </c>
      <c r="D85" s="123">
        <f t="shared" si="8"/>
        <v>24000</v>
      </c>
      <c r="E85" s="119">
        <f t="shared" si="4"/>
        <v>38400</v>
      </c>
      <c r="F85" s="116">
        <f t="shared" si="13"/>
        <v>62400</v>
      </c>
      <c r="G85" s="116">
        <f>F84*21%</f>
        <v>6552</v>
      </c>
    </row>
    <row r="86" spans="1:7" ht="16.5" hidden="1" thickBot="1">
      <c r="A86" s="103" t="s">
        <v>674</v>
      </c>
      <c r="B86" s="95" t="s">
        <v>651</v>
      </c>
      <c r="C86" s="123">
        <v>15000</v>
      </c>
      <c r="D86" s="123">
        <f t="shared" si="8"/>
        <v>18000</v>
      </c>
      <c r="E86" s="119">
        <f t="shared" si="4"/>
        <v>28800</v>
      </c>
      <c r="F86" s="116">
        <f t="shared" si="13"/>
        <v>46800</v>
      </c>
      <c r="G86" s="116">
        <f>G83-G85-2000</f>
        <v>-8552</v>
      </c>
    </row>
    <row r="87" spans="1:7" ht="16.5" hidden="1" thickBot="1">
      <c r="A87" s="103" t="s">
        <v>675</v>
      </c>
      <c r="B87" s="95" t="s">
        <v>652</v>
      </c>
      <c r="C87" s="123">
        <v>30000</v>
      </c>
      <c r="D87" s="123">
        <f t="shared" si="8"/>
        <v>36000</v>
      </c>
      <c r="E87" s="119">
        <f t="shared" si="4"/>
        <v>57600</v>
      </c>
      <c r="F87" s="116">
        <f t="shared" si="13"/>
        <v>93600</v>
      </c>
    </row>
    <row r="88" spans="1:7" ht="16.5" hidden="1" thickBot="1">
      <c r="A88" s="103" t="s">
        <v>676</v>
      </c>
      <c r="B88" s="95" t="s">
        <v>653</v>
      </c>
      <c r="C88" s="123">
        <v>40000</v>
      </c>
      <c r="D88" s="123">
        <f t="shared" si="8"/>
        <v>48000</v>
      </c>
      <c r="E88" s="119">
        <f t="shared" si="4"/>
        <v>76800</v>
      </c>
      <c r="F88" s="116">
        <f t="shared" si="13"/>
        <v>124800</v>
      </c>
    </row>
    <row r="89" spans="1:7" ht="16.5" hidden="1" thickBot="1">
      <c r="A89" s="103" t="s">
        <v>718</v>
      </c>
      <c r="B89" s="95" t="s">
        <v>654</v>
      </c>
      <c r="C89" s="123">
        <v>20000</v>
      </c>
      <c r="D89" s="123">
        <f t="shared" si="8"/>
        <v>24000</v>
      </c>
      <c r="E89" s="119">
        <f t="shared" si="4"/>
        <v>38400</v>
      </c>
      <c r="F89" s="116">
        <f t="shared" si="13"/>
        <v>62400</v>
      </c>
    </row>
    <row r="90" spans="1:7" ht="19.5" hidden="1" thickBot="1">
      <c r="A90" s="99">
        <v>10</v>
      </c>
      <c r="B90" s="98" t="s">
        <v>655</v>
      </c>
      <c r="C90" s="123">
        <v>50000</v>
      </c>
      <c r="D90" s="123">
        <f t="shared" si="8"/>
        <v>60000</v>
      </c>
      <c r="E90" s="119">
        <f t="shared" si="4"/>
        <v>96000</v>
      </c>
      <c r="F90" s="116">
        <f t="shared" si="13"/>
        <v>156000</v>
      </c>
    </row>
    <row r="91" spans="1:7" ht="16.5" hidden="1" thickBot="1">
      <c r="A91" s="105" t="s">
        <v>662</v>
      </c>
      <c r="B91" s="95" t="s">
        <v>656</v>
      </c>
      <c r="C91" s="123">
        <v>25000</v>
      </c>
      <c r="D91" s="123">
        <f t="shared" si="8"/>
        <v>30000</v>
      </c>
      <c r="E91" s="119">
        <f t="shared" si="4"/>
        <v>48000</v>
      </c>
      <c r="F91" s="116">
        <f t="shared" si="13"/>
        <v>78000</v>
      </c>
    </row>
    <row r="92" spans="1:7" ht="16.5" hidden="1" thickBot="1">
      <c r="A92" s="105" t="s">
        <v>663</v>
      </c>
      <c r="B92" s="95" t="s">
        <v>657</v>
      </c>
      <c r="C92" s="123">
        <v>25000</v>
      </c>
      <c r="D92" s="123">
        <f t="shared" si="8"/>
        <v>30000</v>
      </c>
      <c r="E92" s="119">
        <f t="shared" si="4"/>
        <v>48000</v>
      </c>
      <c r="F92" s="116">
        <f t="shared" si="13"/>
        <v>78000</v>
      </c>
    </row>
    <row r="93" spans="1:7" ht="16.5" hidden="1" thickBot="1">
      <c r="A93" s="105" t="s">
        <v>664</v>
      </c>
      <c r="B93" s="95" t="s">
        <v>658</v>
      </c>
      <c r="C93" s="123">
        <v>15000</v>
      </c>
      <c r="D93" s="123">
        <f t="shared" si="8"/>
        <v>18000</v>
      </c>
      <c r="E93" s="119">
        <f t="shared" si="4"/>
        <v>28800</v>
      </c>
      <c r="F93" s="116">
        <f t="shared" si="13"/>
        <v>46800</v>
      </c>
    </row>
    <row r="94" spans="1:7" ht="16.5" hidden="1" thickBot="1">
      <c r="A94" s="105" t="s">
        <v>665</v>
      </c>
      <c r="B94" s="95" t="s">
        <v>659</v>
      </c>
      <c r="C94" s="123">
        <v>30000</v>
      </c>
      <c r="D94" s="123">
        <f t="shared" si="8"/>
        <v>36000</v>
      </c>
      <c r="E94" s="119">
        <f t="shared" si="4"/>
        <v>57600</v>
      </c>
      <c r="F94" s="116">
        <f t="shared" si="13"/>
        <v>93600</v>
      </c>
    </row>
    <row r="95" spans="1:7" hidden="1"/>
    <row r="96" spans="1:7" hidden="1"/>
  </sheetData>
  <autoFilter ref="A12:K18" xr:uid="{00000000-0009-0000-0000-000004000000}"/>
  <mergeCells count="20">
    <mergeCell ref="D6:E6"/>
    <mergeCell ref="D1:E1"/>
    <mergeCell ref="D2:E2"/>
    <mergeCell ref="D3:E3"/>
    <mergeCell ref="D4:E4"/>
    <mergeCell ref="D5:E5"/>
    <mergeCell ref="B48:D48"/>
    <mergeCell ref="B54:D54"/>
    <mergeCell ref="B60:D60"/>
    <mergeCell ref="A9:E9"/>
    <mergeCell ref="A10:E10"/>
    <mergeCell ref="D24:E24"/>
    <mergeCell ref="D26:E26"/>
    <mergeCell ref="C28:D28"/>
    <mergeCell ref="A31:D31"/>
    <mergeCell ref="A32:D32"/>
    <mergeCell ref="A20:E20"/>
    <mergeCell ref="A21:E21"/>
    <mergeCell ref="B41:D41"/>
    <mergeCell ref="B34:D34"/>
  </mergeCells>
  <printOptions horizontalCentered="1"/>
  <pageMargins left="0.19685039370078741" right="0.19685039370078741" top="1.1023622047244095" bottom="0.31496062992125984" header="0" footer="0"/>
  <pageSetup paperSize="9" scale="82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E91"/>
  <sheetViews>
    <sheetView view="pageBreakPreview" topLeftCell="A16" zoomScaleNormal="100" zoomScaleSheetLayoutView="100" workbookViewId="0">
      <selection activeCell="B9" sqref="B9"/>
    </sheetView>
  </sheetViews>
  <sheetFormatPr defaultRowHeight="15.75"/>
  <cols>
    <col min="1" max="1" width="9.28515625" style="31" customWidth="1"/>
    <col min="2" max="2" width="62.140625" style="32" customWidth="1"/>
    <col min="3" max="3" width="15.140625" style="33" customWidth="1"/>
    <col min="4" max="4" width="15.42578125" style="33" customWidth="1"/>
    <col min="5" max="5" width="27.85546875" style="31" customWidth="1"/>
    <col min="6" max="6" width="9.140625" style="33"/>
    <col min="7" max="7" width="13.85546875" style="33" bestFit="1" customWidth="1"/>
    <col min="8" max="8" width="10.140625" style="33" bestFit="1" customWidth="1"/>
    <col min="9" max="16384" width="9.140625" style="33"/>
  </cols>
  <sheetData>
    <row r="1" spans="1:5" ht="132" customHeight="1">
      <c r="D1" s="243" t="s">
        <v>543</v>
      </c>
      <c r="E1" s="243"/>
    </row>
    <row r="2" spans="1:5" ht="11.25" customHeight="1">
      <c r="A2" s="34"/>
      <c r="B2" s="35"/>
    </row>
    <row r="3" spans="1:5" ht="15.75" customHeight="1">
      <c r="A3" s="244" t="s">
        <v>383</v>
      </c>
      <c r="B3" s="244"/>
      <c r="C3" s="244"/>
      <c r="D3" s="244"/>
      <c r="E3" s="244"/>
    </row>
    <row r="4" spans="1:5" ht="19.5" customHeight="1">
      <c r="A4" s="245" t="s">
        <v>384</v>
      </c>
      <c r="B4" s="245"/>
      <c r="C4" s="245"/>
      <c r="D4" s="245"/>
      <c r="E4" s="245"/>
    </row>
    <row r="5" spans="1:5" ht="13.5" customHeight="1">
      <c r="A5" s="36"/>
      <c r="B5" s="36"/>
      <c r="C5" s="36"/>
      <c r="D5" s="36"/>
      <c r="E5" s="56"/>
    </row>
    <row r="6" spans="1:5" ht="33" customHeight="1">
      <c r="A6" s="37" t="s">
        <v>385</v>
      </c>
      <c r="B6" s="37" t="s">
        <v>386</v>
      </c>
      <c r="C6" s="38" t="s">
        <v>387</v>
      </c>
      <c r="D6" s="38" t="s">
        <v>388</v>
      </c>
      <c r="E6" s="37" t="s">
        <v>389</v>
      </c>
    </row>
    <row r="7" spans="1:5">
      <c r="A7" s="40"/>
      <c r="B7" s="37" t="str">
        <f>Калькуляция!B175</f>
        <v>ЛАБОРАТОРИЯ</v>
      </c>
      <c r="C7" s="41"/>
      <c r="D7" s="42"/>
      <c r="E7" s="39"/>
    </row>
    <row r="8" spans="1:5">
      <c r="A8" s="40"/>
      <c r="B8" s="37" t="s">
        <v>482</v>
      </c>
      <c r="C8" s="41"/>
      <c r="D8" s="42"/>
      <c r="E8" s="39"/>
    </row>
    <row r="9" spans="1:5" ht="31.5">
      <c r="A9" s="40" t="s">
        <v>483</v>
      </c>
      <c r="B9" s="40" t="str">
        <f>'[104]иммунодотинговый анализ  кальку'!B8</f>
        <v>Антинуклеарный фактор на клеточной линии Hep-2 (АНФ)- титр и тип свечения</v>
      </c>
      <c r="C9" s="41" t="s">
        <v>398</v>
      </c>
      <c r="D9" s="42">
        <f>'[104]иммунодотинговый анализ  кальку'!P8</f>
        <v>5400</v>
      </c>
      <c r="E9" s="39"/>
    </row>
    <row r="10" spans="1:5" ht="31.5">
      <c r="A10" s="40" t="s">
        <v>484</v>
      </c>
      <c r="B10" s="40" t="str">
        <f>'[104]иммунодотинговый анализ  кальку'!B9</f>
        <v>Определение высокоаффинных антител к дс ДНК на клетках С.Luciliae</v>
      </c>
      <c r="C10" s="41" t="s">
        <v>398</v>
      </c>
      <c r="D10" s="42">
        <f>'[104]иммунодотинговый анализ  кальку'!P9</f>
        <v>6700</v>
      </c>
      <c r="E10" s="39"/>
    </row>
    <row r="11" spans="1:5" ht="47.25">
      <c r="A11" s="40" t="s">
        <v>485</v>
      </c>
      <c r="B11" s="40" t="str">
        <f>'[104]иммунодотинговый анализ  кальку'!B10</f>
        <v>Дифференциальная диагностика системный заболеваний соединительной ткани АНФ, дс ДНК, нуклеосомы, гистоны, Sm,SS-A/Ro 60, PO, Jo-1, RNP, SS-B, Scl-70, CENP-B</v>
      </c>
      <c r="C11" s="41" t="s">
        <v>398</v>
      </c>
      <c r="D11" s="42">
        <f>'[104]иммунодотинговый анализ  кальку'!P10</f>
        <v>20000</v>
      </c>
      <c r="E11" s="39"/>
    </row>
    <row r="12" spans="1:5" ht="31.5">
      <c r="A12" s="40" t="s">
        <v>486</v>
      </c>
      <c r="B12" s="40" t="str">
        <f>'[104]иммунодотинговый анализ  кальку'!B11</f>
        <v>Антинейтрофильные цитоплазмические антитела lgG(cANCA) скрининговый тест</v>
      </c>
      <c r="C12" s="41" t="s">
        <v>398</v>
      </c>
      <c r="D12" s="42">
        <f>'[104]иммунодотинговый анализ  кальку'!P11</f>
        <v>7800</v>
      </c>
      <c r="E12" s="39"/>
    </row>
    <row r="13" spans="1:5">
      <c r="A13" s="40" t="s">
        <v>487</v>
      </c>
      <c r="B13" s="40" t="str">
        <f>'[104]иммунодотинговый анализ  кальку'!B12</f>
        <v>Антитела lgG к базальной мембране клубочков почек (GBM)</v>
      </c>
      <c r="C13" s="41" t="s">
        <v>398</v>
      </c>
      <c r="D13" s="42">
        <f>'[104]иммунодотинговый анализ  кальку'!P12</f>
        <v>11400</v>
      </c>
      <c r="E13" s="39"/>
    </row>
    <row r="14" spans="1:5" ht="47.25">
      <c r="A14" s="40" t="s">
        <v>488</v>
      </c>
      <c r="B14" s="40" t="str">
        <f>'[104]иммунодотинговый анализ  кальку'!B13</f>
        <v>Дифференциальная диагностика быстропрогрессирующего гломерулонефрита и васкулитов: Антитела к базальной мембране клубочка (БМК), анти-ПР3, анти-MPO</v>
      </c>
      <c r="C14" s="41" t="s">
        <v>398</v>
      </c>
      <c r="D14" s="42">
        <f>'[105]иммунодотинговый анализ  кальку'!$P$13</f>
        <v>17700</v>
      </c>
      <c r="E14" s="39"/>
    </row>
    <row r="15" spans="1:5" ht="47.25">
      <c r="A15" s="40" t="s">
        <v>489</v>
      </c>
      <c r="B15" s="40" t="str">
        <f>'[104]иммунодотинговый анализ  кальку'!B14</f>
        <v>Иммуноблот для дифференциальной диагностики аутоиммунных заболеваний печени, IgG (антитела к gp210, sp100, LKM1, M2, SLA, F-actin, LC1) и АНФ</v>
      </c>
      <c r="C15" s="41" t="s">
        <v>398</v>
      </c>
      <c r="D15" s="42">
        <f>'[104]иммунодотинговый анализ  кальку'!P14</f>
        <v>25000</v>
      </c>
      <c r="E15" s="39"/>
    </row>
    <row r="16" spans="1:5" ht="78" customHeight="1">
      <c r="A16" s="40" t="s">
        <v>490</v>
      </c>
      <c r="B16" s="40" t="str">
        <f>'[104]иммунодотинговый анализ  кальку'!B15</f>
        <v>Скрининг аутоиммунных заболеваний ЖКТ: АНФ и определениe антиядерных, антимитохондриальных, антигладкомышечных, антипариетальных антител (ANA/AMA/ASMA/APCA)</v>
      </c>
      <c r="C16" s="41" t="s">
        <v>398</v>
      </c>
      <c r="D16" s="42">
        <f>'[104]иммунодотинговый анализ  кальку'!P15</f>
        <v>11800</v>
      </c>
      <c r="E16" s="39"/>
    </row>
    <row r="17" spans="1:5" ht="94.5">
      <c r="A17" s="40" t="s">
        <v>491</v>
      </c>
      <c r="B17" s="40" t="str">
        <f>'[104]иммунодотинговый анализ  кальку'!B16</f>
        <v xml:space="preserve">Диагностика целиакии: 
Определение антител IgA к эндомизию (EmA), к тканевой трансглутаминазе (tTG2), дезаминированному пептиду глиадина (DG), с контролем общего иммуноглобулина A (IgA) 
</v>
      </c>
      <c r="C17" s="41" t="s">
        <v>398</v>
      </c>
      <c r="D17" s="42">
        <f>'[104]иммунодотинговый анализ  кальку'!P16</f>
        <v>12700</v>
      </c>
      <c r="E17" s="39"/>
    </row>
    <row r="18" spans="1:5">
      <c r="A18" s="40"/>
      <c r="B18" s="37" t="str">
        <f>'изм 2023'!B19</f>
        <v>Анализы методом иммунохемилюминесценции</v>
      </c>
      <c r="C18" s="41"/>
      <c r="D18" s="42"/>
      <c r="E18" s="39"/>
    </row>
    <row r="19" spans="1:5" ht="31.5">
      <c r="A19" s="40" t="s">
        <v>492</v>
      </c>
      <c r="B19" s="40" t="str">
        <f>'[104]иммунодотинговый анализ  ка (2'!B7</f>
        <v>Определение свободного тироксина (T4) в сыворотке крови методом иммунохемилюминесценции</v>
      </c>
      <c r="C19" s="41" t="s">
        <v>398</v>
      </c>
      <c r="D19" s="42">
        <f>'[104]иммунодотинговый анализ  ка (2'!P7</f>
        <v>4000</v>
      </c>
      <c r="E19" s="80"/>
    </row>
    <row r="20" spans="1:5" ht="31.5">
      <c r="A20" s="40" t="s">
        <v>493</v>
      </c>
      <c r="B20" s="40" t="str">
        <f>'[104]иммунодотинговый анализ  ка (2'!B8</f>
        <v>Определение свободного трийодтиронина (T3) в сыворотке крови методом иммунохемилюминесценции</v>
      </c>
      <c r="C20" s="41" t="s">
        <v>398</v>
      </c>
      <c r="D20" s="42">
        <f>'[104]иммунодотинговый анализ  ка (2'!P8</f>
        <v>4100</v>
      </c>
      <c r="E20" s="80"/>
    </row>
    <row r="21" spans="1:5" ht="31.5">
      <c r="A21" s="40" t="s">
        <v>494</v>
      </c>
      <c r="B21" s="40" t="str">
        <f>'[104]иммунодотинговый анализ  ка (2'!B9</f>
        <v>Определение общего трииодтиронина (T3) в сыворотке крови методом иммунохемилюминесценции</v>
      </c>
      <c r="C21" s="41" t="s">
        <v>398</v>
      </c>
      <c r="D21" s="42">
        <f>'[104]иммунодотинговый анализ  ка (2'!P9</f>
        <v>3800</v>
      </c>
      <c r="E21" s="80"/>
    </row>
    <row r="22" spans="1:5" ht="31.5">
      <c r="A22" s="40" t="s">
        <v>495</v>
      </c>
      <c r="B22" s="40" t="str">
        <f>'[104]иммунодотинговый анализ  ка (2'!B10</f>
        <v>Определение общего тироксина (T4) в сыворотке крови методом иммунохемилюминесценции</v>
      </c>
      <c r="C22" s="41" t="s">
        <v>398</v>
      </c>
      <c r="D22" s="42">
        <f>'[104]иммунодотинговый анализ  ка (2'!P10</f>
        <v>3800</v>
      </c>
      <c r="E22" s="80"/>
    </row>
    <row r="23" spans="1:5" ht="31.5">
      <c r="A23" s="40" t="s">
        <v>496</v>
      </c>
      <c r="B23" s="40" t="str">
        <f>'[104]иммунодотинговый анализ  ка (2'!B11</f>
        <v>Определение антител к тиреопероксидазе (а-ТПО) в сыворотке крови методом иммунохемилюминесценции</v>
      </c>
      <c r="C23" s="41" t="s">
        <v>398</v>
      </c>
      <c r="D23" s="42">
        <f>'[104]иммунодотинговый анализ  ка (2'!P11</f>
        <v>5600</v>
      </c>
      <c r="E23" s="80"/>
    </row>
    <row r="24" spans="1:5" ht="31.5">
      <c r="A24" s="40" t="s">
        <v>497</v>
      </c>
      <c r="B24" s="40" t="str">
        <f>'[104]иммунодотинговый анализ  ка (2'!B12</f>
        <v>Определение тиреоглобулина в сыворотке крови методом иммунохемилюминесценции</v>
      </c>
      <c r="C24" s="41" t="s">
        <v>398</v>
      </c>
      <c r="D24" s="42">
        <f>'[104]иммунодотинговый анализ  ка (2'!P12</f>
        <v>5100</v>
      </c>
      <c r="E24" s="80"/>
    </row>
    <row r="25" spans="1:5" ht="31.5">
      <c r="A25" s="40" t="s">
        <v>498</v>
      </c>
      <c r="B25" s="40" t="str">
        <f>'[104]иммунодотинговый анализ  ка (2'!B13</f>
        <v>Определение антител к тиреоглобулину (АТ к ТГ) в сыворотке крови методом иммунохемилюминесценции</v>
      </c>
      <c r="C25" s="41" t="s">
        <v>398</v>
      </c>
      <c r="D25" s="42">
        <f>'[104]иммунодотинговый анализ  ка (2'!P13</f>
        <v>4800</v>
      </c>
      <c r="E25" s="80"/>
    </row>
    <row r="26" spans="1:5" ht="31.5">
      <c r="A26" s="40" t="s">
        <v>499</v>
      </c>
      <c r="B26" s="40" t="str">
        <f>'[104]иммунодотинговый анализ  ка (2'!B14</f>
        <v>Определение тиреотропного гормона (ТТГ) в сыворотке крови методом иммунохемилюминесценции</v>
      </c>
      <c r="C26" s="41" t="s">
        <v>398</v>
      </c>
      <c r="D26" s="42">
        <f>'[104]иммунодотинговый анализ  ка (2'!P14</f>
        <v>4500</v>
      </c>
      <c r="E26" s="80"/>
    </row>
    <row r="27" spans="1:5" ht="31.5">
      <c r="A27" s="40" t="s">
        <v>500</v>
      </c>
      <c r="B27" s="40" t="str">
        <f>'[104]иммунодотинговый анализ  ка (2'!B15</f>
        <v>Определение витамина B 12 методом иммунохемилюминесценции</v>
      </c>
      <c r="C27" s="41" t="s">
        <v>398</v>
      </c>
      <c r="D27" s="42">
        <f>'[104]иммунодотинговый анализ  ка (2'!P15</f>
        <v>3800</v>
      </c>
      <c r="E27" s="81"/>
    </row>
    <row r="28" spans="1:5" ht="31.5">
      <c r="A28" s="40" t="s">
        <v>501</v>
      </c>
      <c r="B28" s="40" t="str">
        <f>'[104]иммунодотинговый анализ  ка (2'!B16</f>
        <v>Определение фолатов методом иммунохемилюминисценции</v>
      </c>
      <c r="C28" s="41" t="s">
        <v>398</v>
      </c>
      <c r="D28" s="42">
        <f>'[104]иммунодотинговый анализ  ка (2'!P16</f>
        <v>3800</v>
      </c>
      <c r="E28" s="81"/>
    </row>
    <row r="29" spans="1:5">
      <c r="A29" s="40" t="s">
        <v>502</v>
      </c>
      <c r="B29" s="40" t="str">
        <f>'[104]иммунодотинговый анализ  ка (2'!B17</f>
        <v xml:space="preserve">Определение трансферина в сыворотке крови </v>
      </c>
      <c r="C29" s="41" t="s">
        <v>398</v>
      </c>
      <c r="D29" s="42">
        <f>'[104]иммунодотинговый анализ  ка (2'!P17</f>
        <v>9200</v>
      </c>
      <c r="E29" s="81"/>
    </row>
    <row r="30" spans="1:5" ht="31.5">
      <c r="A30" s="40" t="s">
        <v>503</v>
      </c>
      <c r="B30" s="40" t="str">
        <f>'[104]иммунодотинговый анализ  ка (2'!B18</f>
        <v>Определение тропонина в сыворотке крови методом иммунохемилюминесценцииценции</v>
      </c>
      <c r="C30" s="41" t="s">
        <v>398</v>
      </c>
      <c r="D30" s="42">
        <f>'[104]иммунодотинговый анализ  ка (2'!P18</f>
        <v>7500</v>
      </c>
      <c r="E30" s="82"/>
    </row>
    <row r="31" spans="1:5" ht="31.5">
      <c r="A31" s="40" t="s">
        <v>504</v>
      </c>
      <c r="B31" s="40" t="str">
        <f>'[104]иммунодотинговый анализ  ка (2'!B19</f>
        <v>Определение миоглобина в сыворотке крови методом иммунохемилюминесценции</v>
      </c>
      <c r="C31" s="41" t="s">
        <v>398</v>
      </c>
      <c r="D31" s="42">
        <f>'[104]иммунодотинговый анализ  ка (2'!P19</f>
        <v>7100</v>
      </c>
      <c r="E31" s="82"/>
    </row>
    <row r="32" spans="1:5" ht="47.25">
      <c r="A32" s="40" t="s">
        <v>505</v>
      </c>
      <c r="B32" s="40" t="str">
        <f>'[104]иммунодотинговый анализ  ка (2'!B20</f>
        <v>Определение хорионического гонадотропина человека (ХГЧ) в сыворотке крови методом иммунохемилюминесценции</v>
      </c>
      <c r="C32" s="41" t="s">
        <v>398</v>
      </c>
      <c r="D32" s="42">
        <f>'[104]иммунодотинговый анализ  ка (2'!P20</f>
        <v>9200</v>
      </c>
      <c r="E32" s="39"/>
    </row>
    <row r="33" spans="1:5" ht="31.5">
      <c r="A33" s="40" t="s">
        <v>506</v>
      </c>
      <c r="B33" s="40" t="str">
        <f>'[104]иммунодотинговый анализ  ка (2'!B21</f>
        <v>Определение лютеинизирующий гормон (ЛГ) в сыворотке крови методом иммунохемилюминесценции</v>
      </c>
      <c r="C33" s="41" t="s">
        <v>398</v>
      </c>
      <c r="D33" s="42">
        <f>'[104]иммунодотинговый анализ  ка (2'!P21</f>
        <v>3800</v>
      </c>
      <c r="E33" s="39"/>
    </row>
    <row r="34" spans="1:5" ht="31.5">
      <c r="A34" s="40" t="s">
        <v>507</v>
      </c>
      <c r="B34" s="40" t="str">
        <f>'[104]иммунодотинговый анализ  ка (2'!B22</f>
        <v>Определение фолликулостимулирующий гормон (ФСГ) в сыворотке крови методом иммунохемилюминесценции</v>
      </c>
      <c r="C34" s="41" t="s">
        <v>398</v>
      </c>
      <c r="D34" s="42">
        <f>'[104]иммунодотинговый анализ  ка (2'!P22</f>
        <v>4200</v>
      </c>
      <c r="E34" s="39"/>
    </row>
    <row r="35" spans="1:5" ht="31.5">
      <c r="A35" s="40" t="s">
        <v>508</v>
      </c>
      <c r="B35" s="40" t="str">
        <f>'[104]иммунодотинговый анализ  ка (2'!B23</f>
        <v>Определение пролактина в сыворотке крови методом иммунохемилюминесценции</v>
      </c>
      <c r="C35" s="41" t="s">
        <v>398</v>
      </c>
      <c r="D35" s="42">
        <f>'[104]иммунодотинговый анализ  ка (2'!P23</f>
        <v>4200</v>
      </c>
      <c r="E35" s="39"/>
    </row>
    <row r="36" spans="1:5" ht="31.5">
      <c r="A36" s="40" t="s">
        <v>509</v>
      </c>
      <c r="B36" s="40" t="str">
        <f>'[104]иммунодотинговый анализ  ка (2'!B24</f>
        <v>Определение эстрадиола в сыворотке крови методом иммунохемилюминесценции</v>
      </c>
      <c r="C36" s="41" t="s">
        <v>398</v>
      </c>
      <c r="D36" s="42">
        <f>'[104]иммунодотинговый анализ  ка (2'!P24</f>
        <v>7100</v>
      </c>
      <c r="E36" s="82"/>
    </row>
    <row r="37" spans="1:5" ht="31.5">
      <c r="A37" s="40" t="s">
        <v>510</v>
      </c>
      <c r="B37" s="40" t="str">
        <f>'[104]иммунодотинговый анализ  ка (2'!B25</f>
        <v>Определение прогестерона в сыворотке крови методом иммунохемилюминесценции</v>
      </c>
      <c r="C37" s="41" t="s">
        <v>398</v>
      </c>
      <c r="D37" s="42">
        <f>'[104]иммунодотинговый анализ  ка (2'!P25</f>
        <v>4200</v>
      </c>
      <c r="E37" s="39"/>
    </row>
    <row r="38" spans="1:5" ht="31.5">
      <c r="A38" s="40" t="s">
        <v>511</v>
      </c>
      <c r="B38" s="40" t="str">
        <f>'[104]иммунодотинговый анализ  ка (2'!B26</f>
        <v>Определение тестостерона в сыворотке крови методом иммунохемилюминесценции</v>
      </c>
      <c r="C38" s="41" t="s">
        <v>398</v>
      </c>
      <c r="D38" s="42">
        <f>'[104]иммунодотинговый анализ  ка (2'!P26</f>
        <v>5000</v>
      </c>
      <c r="E38" s="82"/>
    </row>
    <row r="39" spans="1:5" ht="31.5">
      <c r="A39" s="40" t="s">
        <v>512</v>
      </c>
      <c r="B39" s="40" t="str">
        <f>'[104]иммунодотинговый анализ  ка (2'!B27</f>
        <v>Определение дегидроэпиандростерона (ДГЭА) в сыворотке крови методом иммунохемилюминесценции</v>
      </c>
      <c r="C39" s="41" t="s">
        <v>398</v>
      </c>
      <c r="D39" s="42">
        <f>'[104]иммунодотинговый анализ  ка (2'!P27</f>
        <v>5300</v>
      </c>
      <c r="E39" s="39"/>
    </row>
    <row r="40" spans="1:5" ht="31.5">
      <c r="A40" s="40" t="s">
        <v>513</v>
      </c>
      <c r="B40" s="40" t="str">
        <f>'[104]иммунодотинговый анализ  ка (2'!B28</f>
        <v>Определение ингибина Вв сыворотке крови методом иммунохемилюминисценции</v>
      </c>
      <c r="C40" s="41" t="s">
        <v>398</v>
      </c>
      <c r="D40" s="42">
        <f>'[104]иммунодотинговый анализ  ка (2'!P28</f>
        <v>6600</v>
      </c>
      <c r="E40" s="39"/>
    </row>
    <row r="41" spans="1:5" ht="47.25">
      <c r="A41" s="40" t="s">
        <v>514</v>
      </c>
      <c r="B41" s="40" t="str">
        <f>'[104]иммунодотинговый анализ  ка (2'!B29</f>
        <v>Определение глобулинсвязывающего полового гормона (ГСПГ) в сыворотке крови методом иммунохемилюминесценции</v>
      </c>
      <c r="C41" s="41" t="s">
        <v>398</v>
      </c>
      <c r="D41" s="42">
        <f>'[104]иммунодотинговый анализ  ка (2'!P29</f>
        <v>7400</v>
      </c>
      <c r="E41" s="39"/>
    </row>
    <row r="42" spans="1:5" ht="31.5">
      <c r="A42" s="40" t="s">
        <v>515</v>
      </c>
      <c r="B42" s="40" t="str">
        <f>'[104]иммунодотинговый анализ  ка (2'!B30</f>
        <v>Определение паратиреоидного гормона в сыворотке крови методом иммунохемилюминесценции</v>
      </c>
      <c r="C42" s="41" t="s">
        <v>398</v>
      </c>
      <c r="D42" s="42">
        <f>'[104]иммунодотинговый анализ  ка (2'!P30</f>
        <v>6600</v>
      </c>
      <c r="E42" s="80"/>
    </row>
    <row r="43" spans="1:5" ht="31.5">
      <c r="A43" s="40" t="s">
        <v>516</v>
      </c>
      <c r="B43" s="40" t="str">
        <f>'[104]иммунодотинговый анализ  ка (2'!B31</f>
        <v>Определение соматотропного гормона (СТГ) в сыворотке крови методом иммунохемилюминисценции</v>
      </c>
      <c r="C43" s="41" t="s">
        <v>398</v>
      </c>
      <c r="D43" s="42">
        <f>'[104]иммунодотинговый анализ  ка (2'!P31</f>
        <v>6200</v>
      </c>
      <c r="E43" s="39"/>
    </row>
    <row r="44" spans="1:5">
      <c r="A44" s="40" t="s">
        <v>517</v>
      </c>
      <c r="B44" s="40" t="str">
        <f>'[104]иммунодотинговый анализ  ка (2'!B32</f>
        <v xml:space="preserve">Определение Витамина D в сыворотке крови </v>
      </c>
      <c r="C44" s="41" t="s">
        <v>398</v>
      </c>
      <c r="D44" s="42">
        <f>'[104]иммунодотинговый анализ  ка (2'!P32</f>
        <v>7500</v>
      </c>
      <c r="E44" s="80"/>
    </row>
    <row r="45" spans="1:5" ht="31.5">
      <c r="A45" s="40" t="s">
        <v>518</v>
      </c>
      <c r="B45" s="40" t="str">
        <f>'[104]иммунодотинговый анализ  ка (2'!B33</f>
        <v>Определение Ig G к вирусу гепатита A в сыворотке крови методом иммунохемилюминисценции</v>
      </c>
      <c r="C45" s="41" t="s">
        <v>398</v>
      </c>
      <c r="D45" s="42">
        <f>'[104]иммунодотинговый анализ  ка (2'!P33</f>
        <v>9000</v>
      </c>
      <c r="E45" s="39"/>
    </row>
    <row r="46" spans="1:5" ht="31.5">
      <c r="A46" s="40" t="s">
        <v>519</v>
      </c>
      <c r="B46" s="40" t="str">
        <f>'[104]иммунодотинговый анализ  ка (2'!B34</f>
        <v>Определение Ig M к вирусу гепатита A в сыворотке крови методом иммунохемилюминесценции</v>
      </c>
      <c r="C46" s="41" t="s">
        <v>398</v>
      </c>
      <c r="D46" s="42">
        <f>'[104]иммунодотинговый анализ  ка (2'!P34</f>
        <v>8600</v>
      </c>
      <c r="E46" s="39"/>
    </row>
    <row r="47" spans="1:5" ht="31.5">
      <c r="A47" s="40" t="s">
        <v>520</v>
      </c>
      <c r="B47" s="40" t="str">
        <f>'[104]иммунодотинговый анализ  ка (2'!B35</f>
        <v>Определение HBsAg вируса гепатита B в сыворотке крови методом иммунохемилюминесценции</v>
      </c>
      <c r="C47" s="41" t="s">
        <v>398</v>
      </c>
      <c r="D47" s="42">
        <f>'[104]иммунодотинговый анализ  ка (2'!P35</f>
        <v>5200</v>
      </c>
      <c r="E47" s="39"/>
    </row>
    <row r="48" spans="1:5" ht="31.5">
      <c r="A48" s="40" t="s">
        <v>521</v>
      </c>
      <c r="B48" s="40" t="str">
        <f>'[104]иммунодотинговый анализ  ка (2'!B36</f>
        <v>Определение Ig M к HBcAg вируса гепатита B в сыворотке крови методом иммунохемилюминисценции</v>
      </c>
      <c r="C48" s="41" t="s">
        <v>398</v>
      </c>
      <c r="D48" s="42">
        <f>'[104]иммунодотинговый анализ  ка (2'!P36</f>
        <v>5600</v>
      </c>
      <c r="E48" s="39"/>
    </row>
    <row r="49" spans="1:5" ht="31.5">
      <c r="A49" s="40" t="s">
        <v>522</v>
      </c>
      <c r="B49" s="40" t="str">
        <f>'[104]иммунодотинговый анализ  ка (2'!B37</f>
        <v>Определение суммарных антител к HBsAg вируса гепатита B в сыворотке крови методом иммунохемилюминисценции</v>
      </c>
      <c r="C49" s="41" t="s">
        <v>398</v>
      </c>
      <c r="D49" s="42">
        <f>'[104]иммунодотинговый анализ  ка (2'!P37</f>
        <v>7000</v>
      </c>
      <c r="E49" s="80"/>
    </row>
    <row r="50" spans="1:5" ht="31.5">
      <c r="A50" s="40" t="s">
        <v>523</v>
      </c>
      <c r="B50" s="40" t="str">
        <f>'[104]иммунодотинговый анализ  ка (2'!B38</f>
        <v>Определение HBsAg вируса гепатита B в сыворотке крови методом иммунохемилюминесценции</v>
      </c>
      <c r="C50" s="41" t="s">
        <v>398</v>
      </c>
      <c r="D50" s="42">
        <f>'[104]иммунодотинговый анализ  ка (2'!P38</f>
        <v>4300</v>
      </c>
      <c r="E50" s="80"/>
    </row>
    <row r="51" spans="1:5" ht="31.5">
      <c r="A51" s="40" t="s">
        <v>524</v>
      </c>
      <c r="B51" s="40" t="str">
        <f>'[104]иммунодотинговый анализ  ка (2'!B39</f>
        <v>Определение HBsAg вируса гепатита B в сыворотке крови (подтверждающий) методом иммунохемилюминисценции</v>
      </c>
      <c r="C51" s="41" t="s">
        <v>398</v>
      </c>
      <c r="D51" s="42">
        <f>'[104]иммунодотинговый анализ  ка (2'!P39</f>
        <v>10000</v>
      </c>
      <c r="E51" s="39"/>
    </row>
    <row r="52" spans="1:5" ht="31.5">
      <c r="A52" s="40" t="s">
        <v>525</v>
      </c>
      <c r="B52" s="40" t="str">
        <f>'[104]иммунодотинговый анализ  ка (2'!B40</f>
        <v>Определение суммарных антител к вирусу гепатита C в сыворотке крови методом иммунохемилюминисценции</v>
      </c>
      <c r="C52" s="41" t="s">
        <v>398</v>
      </c>
      <c r="D52" s="42">
        <f>'[104]иммунодотинговый анализ  ка (2'!P40</f>
        <v>11300</v>
      </c>
      <c r="E52" s="80"/>
    </row>
    <row r="53" spans="1:5" ht="31.5">
      <c r="A53" s="40" t="s">
        <v>526</v>
      </c>
      <c r="B53" s="40" t="str">
        <f>'[104]иммунодотинговый анализ  ка (2'!B41</f>
        <v>Определение Ig G к возбудителю краснухи в сыворотке крови методом иммунохемилюминесценции</v>
      </c>
      <c r="C53" s="41" t="s">
        <v>398</v>
      </c>
      <c r="D53" s="42">
        <f>'[104]иммунодотинговый анализ  ка (2'!P41</f>
        <v>5500</v>
      </c>
      <c r="E53" s="80"/>
    </row>
    <row r="54" spans="1:5" ht="31.5">
      <c r="A54" s="40" t="s">
        <v>527</v>
      </c>
      <c r="B54" s="40" t="str">
        <f>'[104]иммунодотинговый анализ  ка (2'!B42</f>
        <v>Определение Ig M к возбудителю краснухи в сыворотке крови методом иммунохемилюминесценции</v>
      </c>
      <c r="C54" s="41" t="s">
        <v>398</v>
      </c>
      <c r="D54" s="42">
        <f>'[104]иммунодотинговый анализ  ка (2'!P42</f>
        <v>6700</v>
      </c>
      <c r="E54" s="39"/>
    </row>
    <row r="55" spans="1:5" ht="47.25">
      <c r="A55" s="40" t="s">
        <v>528</v>
      </c>
      <c r="B55" s="40" t="str">
        <f>'[104]иммунодотинговый анализ  ка (2'!B43</f>
        <v>Определение Ig M к Toxoplasma gondii (токсоплазма гондии) (токсоплазмоз) в сыворотке крови методом иммунохемилюминисценции</v>
      </c>
      <c r="C55" s="41" t="s">
        <v>398</v>
      </c>
      <c r="D55" s="42">
        <f>'[104]иммунодотинговый анализ  ка (2'!P43</f>
        <v>6200</v>
      </c>
      <c r="E55" s="39"/>
    </row>
    <row r="56" spans="1:5" ht="47.25">
      <c r="A56" s="40" t="s">
        <v>529</v>
      </c>
      <c r="B56" s="40" t="str">
        <f>'[104]иммунодотинговый анализ  ка (2'!B44</f>
        <v>Определение Ig G к Toxoplasma gondii (токсоплазма гондии) (токсоплазмоз) в сыворотке крови методом иммунохемилюминисценции</v>
      </c>
      <c r="C56" s="41" t="s">
        <v>398</v>
      </c>
      <c r="D56" s="42">
        <f>'[104]иммунодотинговый анализ  ка (2'!P44</f>
        <v>4700</v>
      </c>
      <c r="E56" s="39"/>
    </row>
    <row r="57" spans="1:5" ht="31.5">
      <c r="A57" s="40" t="s">
        <v>530</v>
      </c>
      <c r="B57" s="40" t="str">
        <f>'[104]иммунодотинговый анализ  ка (2'!B45</f>
        <v>Определение Ig G к цитомегаловирусу (ВПГ-V) в сыворотке крови методом иммунохемилюминисценции</v>
      </c>
      <c r="C57" s="41" t="s">
        <v>398</v>
      </c>
      <c r="D57" s="42">
        <f>'[104]иммунодотинговый анализ  ка (2'!P45</f>
        <v>6700</v>
      </c>
      <c r="E57" s="39"/>
    </row>
    <row r="58" spans="1:5" ht="31.5">
      <c r="A58" s="40" t="s">
        <v>531</v>
      </c>
      <c r="B58" s="40" t="str">
        <f>'[104]иммунодотинговый анализ  ка (2'!B46</f>
        <v>Определение Ig M к цитомегаловирусу (ВПГ-V) в сыворотке крови методом иммунохемилюминисценции</v>
      </c>
      <c r="C58" s="41" t="s">
        <v>398</v>
      </c>
      <c r="D58" s="42">
        <f>'[104]иммунодотинговый анализ  ка (2'!P46</f>
        <v>10100</v>
      </c>
      <c r="E58" s="39"/>
    </row>
    <row r="59" spans="1:5" ht="31.5">
      <c r="A59" s="40" t="s">
        <v>532</v>
      </c>
      <c r="B59" s="40" t="str">
        <f>'[104]иммунодотинговый анализ  ка (2'!B47</f>
        <v>Определение ракового эмбрионального антигена (РЭА) в сыворотке крови методом иммунохемилюминесценции</v>
      </c>
      <c r="C59" s="41" t="s">
        <v>398</v>
      </c>
      <c r="D59" s="42">
        <f>'[104]иммунодотинговый анализ  ка (2'!P47</f>
        <v>6200</v>
      </c>
      <c r="E59" s="80"/>
    </row>
    <row r="60" spans="1:5" ht="31.5">
      <c r="A60" s="40" t="s">
        <v>533</v>
      </c>
      <c r="B60" s="40" t="str">
        <f>'[104]иммунодотинговый анализ  ка (2'!B48</f>
        <v>Определение альфафетопротеина (АФП) в сыворотке крови методом иммунохемилюминесценции</v>
      </c>
      <c r="C60" s="41" t="s">
        <v>398</v>
      </c>
      <c r="D60" s="42">
        <f>'[104]иммунодотинговый анализ  ка (2'!P48</f>
        <v>9700</v>
      </c>
      <c r="E60" s="39"/>
    </row>
    <row r="61" spans="1:5" ht="47.25">
      <c r="A61" s="40" t="s">
        <v>534</v>
      </c>
      <c r="B61" s="40" t="str">
        <f>'[104]иммунодотинговый анализ  ка (2'!B49</f>
        <v>Определение общего простат-специфического антигена (ПСА) в сыворотке крови методом иммунохемилюминесценции</v>
      </c>
      <c r="C61" s="41" t="s">
        <v>398</v>
      </c>
      <c r="D61" s="42">
        <f>'[104]иммунодотинговый анализ  ка (2'!P49</f>
        <v>4700</v>
      </c>
      <c r="E61" s="39"/>
    </row>
    <row r="62" spans="1:5" ht="47.25">
      <c r="A62" s="40" t="s">
        <v>535</v>
      </c>
      <c r="B62" s="40" t="str">
        <f>'[104]иммунодотинговый анализ  ка (2'!B50</f>
        <v>Определение свободного F-простат-специфический антиген (F-ПСА) в сыворотке крови методом иммунохемилюминесценции</v>
      </c>
      <c r="C62" s="41" t="s">
        <v>398</v>
      </c>
      <c r="D62" s="42">
        <f>'[104]иммунодотинговый анализ  ка (2'!P50</f>
        <v>6000</v>
      </c>
      <c r="E62" s="82"/>
    </row>
    <row r="63" spans="1:5" ht="31.5">
      <c r="A63" s="40" t="s">
        <v>536</v>
      </c>
      <c r="B63" s="40" t="str">
        <f>'[104]иммунодотинговый анализ  ка (2'!B51</f>
        <v>Определение опухолевого антигена (СА 125) в сыворотке крови методом иммунохемилюминесценции</v>
      </c>
      <c r="C63" s="41" t="s">
        <v>398</v>
      </c>
      <c r="D63" s="42">
        <f>'[104]иммунодотинговый анализ  ка (2'!P51</f>
        <v>6700</v>
      </c>
      <c r="E63" s="82"/>
    </row>
    <row r="64" spans="1:5" ht="31.5">
      <c r="A64" s="40" t="s">
        <v>537</v>
      </c>
      <c r="B64" s="40" t="str">
        <f>'[104]иммунодотинговый анализ  ка (2'!B52</f>
        <v>Определение опухолевого антигена (СА 15-3) в сыворотке крови методом иммунохемилюминесценции</v>
      </c>
      <c r="C64" s="41" t="s">
        <v>398</v>
      </c>
      <c r="D64" s="42">
        <f>'[104]иммунодотинговый анализ  ка (2'!P52</f>
        <v>6800</v>
      </c>
      <c r="E64" s="82"/>
    </row>
    <row r="65" spans="1:5" ht="31.5">
      <c r="A65" s="40" t="s">
        <v>538</v>
      </c>
      <c r="B65" s="40" t="str">
        <f>'[104]иммунодотинговый анализ  ка (2'!B53</f>
        <v>Определение опухолевого антигена (СА 19-9) в сыворотке крови методом иммунохемилюминесценции</v>
      </c>
      <c r="C65" s="41" t="s">
        <v>398</v>
      </c>
      <c r="D65" s="42">
        <f>'[104]иммунодотинговый анализ  ка (2'!P53</f>
        <v>6400</v>
      </c>
      <c r="E65" s="82"/>
    </row>
    <row r="66" spans="1:5" ht="31.5">
      <c r="A66" s="40" t="s">
        <v>539</v>
      </c>
      <c r="B66" s="40" t="str">
        <f>'[104]иммунодотинговый анализ  ка (2'!B54</f>
        <v>Определение инсулина в сыворотке крови методом иммунохемилюминесценции</v>
      </c>
      <c r="C66" s="41" t="s">
        <v>398</v>
      </c>
      <c r="D66" s="42">
        <f>'[104]иммунодотинговый анализ  ка (2'!P54</f>
        <v>4600</v>
      </c>
      <c r="E66" s="39"/>
    </row>
    <row r="67" spans="1:5" ht="31.5">
      <c r="A67" s="40" t="s">
        <v>540</v>
      </c>
      <c r="B67" s="40" t="str">
        <f>'[104]иммунодотинговый анализ  ка (2'!B55</f>
        <v>Определение кортизола в сыворотке крови методом иммунохемилюминесценции</v>
      </c>
      <c r="C67" s="41" t="s">
        <v>398</v>
      </c>
      <c r="D67" s="42">
        <f>'[104]иммунодотинговый анализ  ка (2'!P55</f>
        <v>3900</v>
      </c>
      <c r="E67" s="39"/>
    </row>
    <row r="68" spans="1:5">
      <c r="A68" s="40" t="s">
        <v>541</v>
      </c>
      <c r="B68" s="40" t="str">
        <f>'[104]иммунодотинговый анализ  ка (2'!B56</f>
        <v xml:space="preserve">Определение цитокинов-ИЛ-6 в сыворотке крови </v>
      </c>
      <c r="C68" s="41" t="s">
        <v>398</v>
      </c>
      <c r="D68" s="42">
        <f>'[104]иммунодотинговый анализ  ка (2'!P56</f>
        <v>7200</v>
      </c>
      <c r="E68" s="80"/>
    </row>
    <row r="69" spans="1:5" ht="31.5">
      <c r="A69" s="40" t="s">
        <v>542</v>
      </c>
      <c r="B69" s="40" t="str">
        <f>'[104]иммунодотинговый анализ  ка (2'!B57</f>
        <v>Определение прокальцитонина в сыворотке крови методом иммунохемилюминисценции</v>
      </c>
      <c r="C69" s="41" t="s">
        <v>398</v>
      </c>
      <c r="D69" s="42">
        <f>'[104]иммунодотинговый анализ  ка (2'!P57</f>
        <v>12500</v>
      </c>
      <c r="E69" s="80"/>
    </row>
    <row r="70" spans="1:5" ht="27" customHeight="1">
      <c r="A70" s="40" t="s">
        <v>544</v>
      </c>
      <c r="B70" s="40" t="str">
        <f>'[104]иммунодотинговый анализ  ка (2'!B58</f>
        <v>Забор крови</v>
      </c>
      <c r="C70" s="41" t="s">
        <v>398</v>
      </c>
      <c r="D70" s="42">
        <v>600</v>
      </c>
      <c r="E70" s="80"/>
    </row>
    <row r="71" spans="1:5" ht="17.25" customHeight="1">
      <c r="A71" s="47" t="s">
        <v>410</v>
      </c>
      <c r="C71" s="48"/>
    </row>
    <row r="72" spans="1:5" ht="12.75" customHeight="1">
      <c r="A72" s="49" t="s">
        <v>411</v>
      </c>
      <c r="C72" s="48"/>
    </row>
    <row r="73" spans="1:5" ht="8.25" customHeight="1">
      <c r="A73" s="50"/>
      <c r="C73" s="48"/>
    </row>
    <row r="74" spans="1:5" ht="18.75" customHeight="1">
      <c r="A74" s="33"/>
      <c r="B74" s="47"/>
      <c r="C74" s="34"/>
      <c r="D74" s="47"/>
    </row>
    <row r="75" spans="1:5" ht="13.5" customHeight="1">
      <c r="A75" s="47"/>
      <c r="C75" s="34"/>
      <c r="D75" s="47"/>
    </row>
    <row r="76" spans="1:5" ht="15" customHeight="1">
      <c r="A76" s="47"/>
      <c r="B76" s="52"/>
      <c r="C76" s="34"/>
      <c r="D76" s="47"/>
    </row>
    <row r="77" spans="1:5">
      <c r="A77" s="33"/>
      <c r="B77" s="47"/>
      <c r="C77" s="51"/>
      <c r="D77" s="47"/>
    </row>
    <row r="78" spans="1:5">
      <c r="A78" s="33"/>
      <c r="C78" s="31"/>
    </row>
    <row r="79" spans="1:5">
      <c r="A79" s="33"/>
      <c r="C79" s="31"/>
    </row>
    <row r="80" spans="1:5">
      <c r="A80" s="33"/>
      <c r="C80" s="31"/>
    </row>
    <row r="81" spans="1:3">
      <c r="A81" s="33"/>
      <c r="C81" s="31"/>
    </row>
    <row r="82" spans="1:3">
      <c r="A82" s="33"/>
      <c r="C82" s="31"/>
    </row>
    <row r="83" spans="1:3">
      <c r="A83" s="33"/>
      <c r="C83" s="31"/>
    </row>
    <row r="84" spans="1:3">
      <c r="A84" s="33"/>
      <c r="C84" s="31"/>
    </row>
    <row r="85" spans="1:3">
      <c r="A85" s="33"/>
      <c r="C85" s="31"/>
    </row>
    <row r="86" spans="1:3">
      <c r="A86" s="33"/>
      <c r="C86" s="31"/>
    </row>
    <row r="87" spans="1:3">
      <c r="A87" s="33"/>
      <c r="C87" s="31"/>
    </row>
    <row r="88" spans="1:3">
      <c r="A88" s="33"/>
      <c r="C88" s="31"/>
    </row>
    <row r="89" spans="1:3">
      <c r="A89" s="33"/>
      <c r="C89" s="31"/>
    </row>
    <row r="90" spans="1:3">
      <c r="A90" s="33"/>
      <c r="C90" s="31"/>
    </row>
    <row r="91" spans="1:3">
      <c r="A91" s="33"/>
      <c r="C91" s="31"/>
    </row>
  </sheetData>
  <autoFilter ref="A6:K69" xr:uid="{00000000-0009-0000-0000-000005000000}"/>
  <mergeCells count="3">
    <mergeCell ref="D1:E1"/>
    <mergeCell ref="A3:E3"/>
    <mergeCell ref="A4:E4"/>
  </mergeCells>
  <printOptions horizontalCentered="1"/>
  <pageMargins left="0.19685039370078741" right="0.19685039370078741" top="0.31496062992125984" bottom="0.31496062992125984" header="0" footer="0"/>
  <pageSetup paperSize="9" scale="7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1:E92"/>
  <sheetViews>
    <sheetView view="pageBreakPreview" topLeftCell="A10" zoomScaleNormal="100" zoomScaleSheetLayoutView="100" workbookViewId="0">
      <selection activeCell="E18" sqref="E18"/>
    </sheetView>
  </sheetViews>
  <sheetFormatPr defaultRowHeight="15.75"/>
  <cols>
    <col min="1" max="1" width="9.28515625" style="31" customWidth="1"/>
    <col min="2" max="2" width="62.140625" style="32" customWidth="1"/>
    <col min="3" max="3" width="15.140625" style="33" customWidth="1"/>
    <col min="4" max="4" width="15.42578125" style="33" customWidth="1"/>
    <col min="5" max="5" width="27.85546875" style="31" customWidth="1"/>
    <col min="6" max="6" width="9.140625" style="33"/>
    <col min="7" max="7" width="13.85546875" style="33" bestFit="1" customWidth="1"/>
    <col min="8" max="8" width="10.140625" style="33" bestFit="1" customWidth="1"/>
    <col min="9" max="16384" width="9.140625" style="33"/>
  </cols>
  <sheetData>
    <row r="1" spans="1:5" ht="132" customHeight="1">
      <c r="D1" s="243" t="s">
        <v>543</v>
      </c>
      <c r="E1" s="243"/>
    </row>
    <row r="2" spans="1:5" ht="11.25" customHeight="1">
      <c r="A2" s="34"/>
      <c r="B2" s="35"/>
    </row>
    <row r="3" spans="1:5" ht="15.75" customHeight="1">
      <c r="A3" s="244" t="s">
        <v>383</v>
      </c>
      <c r="B3" s="244"/>
      <c r="C3" s="244"/>
      <c r="D3" s="244"/>
      <c r="E3" s="244"/>
    </row>
    <row r="4" spans="1:5" ht="19.5" customHeight="1">
      <c r="A4" s="245" t="s">
        <v>384</v>
      </c>
      <c r="B4" s="245"/>
      <c r="C4" s="245"/>
      <c r="D4" s="245"/>
      <c r="E4" s="245"/>
    </row>
    <row r="5" spans="1:5" ht="13.5" customHeight="1">
      <c r="A5" s="36"/>
      <c r="B5" s="36"/>
      <c r="C5" s="36"/>
      <c r="D5" s="36"/>
      <c r="E5" s="56"/>
    </row>
    <row r="6" spans="1:5" ht="33" customHeight="1">
      <c r="A6" s="37" t="s">
        <v>385</v>
      </c>
      <c r="B6" s="37" t="s">
        <v>386</v>
      </c>
      <c r="C6" s="38" t="s">
        <v>387</v>
      </c>
      <c r="D6" s="38" t="s">
        <v>388</v>
      </c>
      <c r="E6" s="37" t="s">
        <v>389</v>
      </c>
    </row>
    <row r="7" spans="1:5">
      <c r="A7" s="40"/>
      <c r="B7" s="37" t="str">
        <f>Калькуляция!B175</f>
        <v>ЛАБОРАТОРИЯ</v>
      </c>
      <c r="C7" s="41"/>
      <c r="D7" s="42"/>
      <c r="E7" s="39"/>
    </row>
    <row r="8" spans="1:5">
      <c r="A8" s="40"/>
      <c r="B8" s="37" t="s">
        <v>482</v>
      </c>
      <c r="C8" s="41"/>
      <c r="D8" s="42"/>
      <c r="E8" s="39"/>
    </row>
    <row r="9" spans="1:5" ht="63" customHeight="1">
      <c r="A9" s="40" t="s">
        <v>382</v>
      </c>
      <c r="B9" s="40" t="str">
        <f>'[104]иммунодотинговый анализ  кальку'!B7</f>
        <v>ANA-Иммуноблот для качественного определения 12 антител IgG к ядерным, цитоплазматическим антигенам (дсДНК, нуклеосомы, гистоны, Sm, SS-A/Ro 60, P0, Jo-1, RNP, SS-A/Ro 52, SS-B, Scl-70, CENP-B).</v>
      </c>
      <c r="C9" s="41" t="s">
        <v>398</v>
      </c>
      <c r="D9" s="42">
        <f>'[104]иммунодотинговый анализ  кальку'!P7</f>
        <v>35000</v>
      </c>
      <c r="E9" s="39">
        <v>34582.01</v>
      </c>
    </row>
    <row r="10" spans="1:5" ht="31.5">
      <c r="A10" s="40" t="s">
        <v>483</v>
      </c>
      <c r="B10" s="40" t="str">
        <f>'[104]иммунодотинговый анализ  кальку'!B8</f>
        <v>Антинуклеарный фактор на клеточной линии Hep-2 (АНФ)- титр и тип свечения</v>
      </c>
      <c r="C10" s="41" t="s">
        <v>398</v>
      </c>
      <c r="D10" s="42">
        <f>'[104]иммунодотинговый анализ  кальку'!P8</f>
        <v>5400</v>
      </c>
      <c r="E10" s="39"/>
    </row>
    <row r="11" spans="1:5" ht="31.5">
      <c r="A11" s="40" t="s">
        <v>484</v>
      </c>
      <c r="B11" s="40" t="str">
        <f>'[104]иммунодотинговый анализ  кальку'!B9</f>
        <v>Определение высокоаффинных антител к дс ДНК на клетках С.Luciliae</v>
      </c>
      <c r="C11" s="41" t="s">
        <v>398</v>
      </c>
      <c r="D11" s="42">
        <f>'[104]иммунодотинговый анализ  кальку'!P9</f>
        <v>6700</v>
      </c>
      <c r="E11" s="39"/>
    </row>
    <row r="12" spans="1:5" ht="47.25">
      <c r="A12" s="40" t="s">
        <v>485</v>
      </c>
      <c r="B12" s="40" t="str">
        <f>'[104]иммунодотинговый анализ  кальку'!B10</f>
        <v>Дифференциальная диагностика системный заболеваний соединительной ткани АНФ, дс ДНК, нуклеосомы, гистоны, Sm,SS-A/Ro 60, PO, Jo-1, RNP, SS-B, Scl-70, CENP-B</v>
      </c>
      <c r="C12" s="41" t="s">
        <v>398</v>
      </c>
      <c r="D12" s="42">
        <f>'[104]иммунодотинговый анализ  кальку'!P10</f>
        <v>20000</v>
      </c>
      <c r="E12" s="39"/>
    </row>
    <row r="13" spans="1:5" ht="31.5">
      <c r="A13" s="40" t="s">
        <v>486</v>
      </c>
      <c r="B13" s="40" t="str">
        <f>'[104]иммунодотинговый анализ  кальку'!B11</f>
        <v>Антинейтрофильные цитоплазмические антитела lgG(cANCA) скрининговый тест</v>
      </c>
      <c r="C13" s="41" t="s">
        <v>398</v>
      </c>
      <c r="D13" s="42">
        <f>'[104]иммунодотинговый анализ  кальку'!P11</f>
        <v>7800</v>
      </c>
      <c r="E13" s="39"/>
    </row>
    <row r="14" spans="1:5">
      <c r="A14" s="40" t="s">
        <v>487</v>
      </c>
      <c r="B14" s="40" t="str">
        <f>'[104]иммунодотинговый анализ  кальку'!B12</f>
        <v>Антитела lgG к базальной мембране клубочков почек (GBM)</v>
      </c>
      <c r="C14" s="41" t="s">
        <v>398</v>
      </c>
      <c r="D14" s="42">
        <f>'[104]иммунодотинговый анализ  кальку'!P12</f>
        <v>11400</v>
      </c>
      <c r="E14" s="39"/>
    </row>
    <row r="15" spans="1:5" ht="47.25">
      <c r="A15" s="40" t="s">
        <v>488</v>
      </c>
      <c r="B15" s="40" t="str">
        <f>'[104]иммунодотинговый анализ  кальку'!B13</f>
        <v>Дифференциальная диагностика быстропрогрессирующего гломерулонефрита и васкулитов: Антитела к базальной мембране клубочка (БМК), анти-ПР3, анти-MPO</v>
      </c>
      <c r="C15" s="41" t="s">
        <v>398</v>
      </c>
      <c r="D15" s="42">
        <f>'[104]иммунодотинговый анализ  кальку'!P13</f>
        <v>10900</v>
      </c>
      <c r="E15" s="39"/>
    </row>
    <row r="16" spans="1:5" ht="47.25">
      <c r="A16" s="40" t="s">
        <v>489</v>
      </c>
      <c r="B16" s="40" t="str">
        <f>'[104]иммунодотинговый анализ  кальку'!B14</f>
        <v>Иммуноблот для дифференциальной диагностики аутоиммунных заболеваний печени, IgG (антитела к gp210, sp100, LKM1, M2, SLA, F-actin, LC1) и АНФ</v>
      </c>
      <c r="C16" s="41" t="s">
        <v>398</v>
      </c>
      <c r="D16" s="42">
        <f>'[104]иммунодотинговый анализ  кальку'!P14</f>
        <v>25000</v>
      </c>
      <c r="E16" s="39"/>
    </row>
    <row r="17" spans="1:5" ht="78" customHeight="1">
      <c r="A17" s="40" t="s">
        <v>490</v>
      </c>
      <c r="B17" s="40" t="str">
        <f>'[104]иммунодотинговый анализ  кальку'!B15</f>
        <v>Скрининг аутоиммунных заболеваний ЖКТ: АНФ и определениe антиядерных, антимитохондриальных, антигладкомышечных, антипариетальных антител (ANA/AMA/ASMA/APCA)</v>
      </c>
      <c r="C17" s="41" t="s">
        <v>398</v>
      </c>
      <c r="D17" s="42">
        <f>'[104]иммунодотинговый анализ  кальку'!P15</f>
        <v>11800</v>
      </c>
      <c r="E17" s="39"/>
    </row>
    <row r="18" spans="1:5" ht="94.5">
      <c r="A18" s="40" t="s">
        <v>491</v>
      </c>
      <c r="B18" s="40" t="str">
        <f>'[104]иммунодотинговый анализ  кальку'!B16</f>
        <v xml:space="preserve">Диагностика целиакии: 
Определение антител IgA к эндомизию (EmA), к тканевой трансглутаминазе (tTG2), дезаминированному пептиду глиадина (DG), с контролем общего иммуноглобулина A (IgA) 
</v>
      </c>
      <c r="C18" s="41" t="s">
        <v>398</v>
      </c>
      <c r="D18" s="42">
        <f>'[104]иммунодотинговый анализ  кальку'!P16</f>
        <v>12700</v>
      </c>
      <c r="E18" s="39"/>
    </row>
    <row r="19" spans="1:5">
      <c r="A19" s="40"/>
      <c r="B19" s="37" t="s">
        <v>545</v>
      </c>
      <c r="C19" s="41"/>
      <c r="D19" s="42"/>
      <c r="E19" s="39"/>
    </row>
    <row r="20" spans="1:5" ht="31.5">
      <c r="A20" s="40" t="s">
        <v>492</v>
      </c>
      <c r="B20" s="40" t="str">
        <f>'[104]иммунодотинговый анализ  ка (2'!B7</f>
        <v>Определение свободного тироксина (T4) в сыворотке крови методом иммунохемилюминесценции</v>
      </c>
      <c r="C20" s="41" t="s">
        <v>398</v>
      </c>
      <c r="D20" s="42">
        <f>'[104]иммунодотинговый анализ  ка (2'!P7</f>
        <v>4000</v>
      </c>
      <c r="E20" s="80">
        <v>1947.09</v>
      </c>
    </row>
    <row r="21" spans="1:5" ht="31.5">
      <c r="A21" s="40" t="s">
        <v>493</v>
      </c>
      <c r="B21" s="40" t="str">
        <f>'[104]иммунодотинговый анализ  ка (2'!B8</f>
        <v>Определение свободного трийодтиронина (T3) в сыворотке крови методом иммунохемилюминесценции</v>
      </c>
      <c r="C21" s="41" t="s">
        <v>398</v>
      </c>
      <c r="D21" s="42">
        <f>'[104]иммунодотинговый анализ  ка (2'!P8</f>
        <v>4100</v>
      </c>
      <c r="E21" s="80">
        <v>2234.4299999999998</v>
      </c>
    </row>
    <row r="22" spans="1:5" ht="31.5">
      <c r="A22" s="40" t="s">
        <v>494</v>
      </c>
      <c r="B22" s="40" t="str">
        <f>'[104]иммунодотинговый анализ  ка (2'!B9</f>
        <v>Определение общего трииодтиронина (T3) в сыворотке крови методом иммунохемилюминесценции</v>
      </c>
      <c r="C22" s="41" t="s">
        <v>398</v>
      </c>
      <c r="D22" s="42">
        <f>'[104]иммунодотинговый анализ  ка (2'!P9</f>
        <v>3800</v>
      </c>
      <c r="E22" s="80">
        <v>1181.6600000000001</v>
      </c>
    </row>
    <row r="23" spans="1:5" ht="31.5">
      <c r="A23" s="40" t="s">
        <v>495</v>
      </c>
      <c r="B23" s="40" t="str">
        <f>'[104]иммунодотинговый анализ  ка (2'!B10</f>
        <v>Определение общего тироксина (T4) в сыворотке крови методом иммунохемилюминесценции</v>
      </c>
      <c r="C23" s="41" t="s">
        <v>398</v>
      </c>
      <c r="D23" s="42">
        <f>'[104]иммунодотинговый анализ  ка (2'!P10</f>
        <v>3800</v>
      </c>
      <c r="E23" s="80">
        <v>1181.6600000000001</v>
      </c>
    </row>
    <row r="24" spans="1:5" ht="31.5">
      <c r="A24" s="40" t="s">
        <v>496</v>
      </c>
      <c r="B24" s="40" t="str">
        <f>'[104]иммунодотинговый анализ  ка (2'!B11</f>
        <v>Определение антител к тиреопероксидазе (а-ТПО) в сыворотке крови методом иммунохемилюминесценции</v>
      </c>
      <c r="C24" s="41" t="s">
        <v>398</v>
      </c>
      <c r="D24" s="42">
        <f>'[104]иммунодотинговый анализ  ка (2'!P11</f>
        <v>5600</v>
      </c>
      <c r="E24" s="80">
        <v>2432.91</v>
      </c>
    </row>
    <row r="25" spans="1:5" ht="31.5">
      <c r="A25" s="40" t="s">
        <v>497</v>
      </c>
      <c r="B25" s="40" t="str">
        <f>'[104]иммунодотинговый анализ  ка (2'!B12</f>
        <v>Определение тиреоглобулина в сыворотке крови методом иммунохемилюминесценции</v>
      </c>
      <c r="C25" s="41" t="s">
        <v>398</v>
      </c>
      <c r="D25" s="42">
        <f>'[104]иммунодотинговый анализ  ка (2'!P12</f>
        <v>5100</v>
      </c>
      <c r="E25" s="80">
        <v>3936.02</v>
      </c>
    </row>
    <row r="26" spans="1:5" ht="31.5">
      <c r="A26" s="40" t="s">
        <v>498</v>
      </c>
      <c r="B26" s="40" t="str">
        <f>'[104]иммунодотинговый анализ  ка (2'!B13</f>
        <v>Определение антител к тиреоглобулину (АТ к ТГ) в сыворотке крови методом иммунохемилюминесценции</v>
      </c>
      <c r="C26" s="41" t="s">
        <v>398</v>
      </c>
      <c r="D26" s="42">
        <f>'[104]иммунодотинговый анализ  ка (2'!P13</f>
        <v>4800</v>
      </c>
      <c r="E26" s="80">
        <v>2423.94</v>
      </c>
    </row>
    <row r="27" spans="1:5" ht="31.5">
      <c r="A27" s="40" t="s">
        <v>499</v>
      </c>
      <c r="B27" s="40" t="str">
        <f>'[104]иммунодотинговый анализ  ка (2'!B14</f>
        <v>Определение тиреотропного гормона (ТТГ) в сыворотке крови методом иммунохемилюминесценции</v>
      </c>
      <c r="C27" s="41" t="s">
        <v>398</v>
      </c>
      <c r="D27" s="42">
        <f>'[104]иммунодотинговый анализ  ка (2'!P14</f>
        <v>4500</v>
      </c>
      <c r="E27" s="80">
        <v>1167.8499999999999</v>
      </c>
    </row>
    <row r="28" spans="1:5" ht="31.5">
      <c r="A28" s="40" t="s">
        <v>500</v>
      </c>
      <c r="B28" s="40" t="str">
        <f>'[104]иммунодотинговый анализ  ка (2'!B15</f>
        <v>Определение витамина B 12 методом иммунохемилюминесценции</v>
      </c>
      <c r="C28" s="41" t="s">
        <v>398</v>
      </c>
      <c r="D28" s="42">
        <f>'[104]иммунодотинговый анализ  ка (2'!P15</f>
        <v>3800</v>
      </c>
      <c r="E28" s="81">
        <v>980.66</v>
      </c>
    </row>
    <row r="29" spans="1:5" ht="31.5">
      <c r="A29" s="40" t="s">
        <v>501</v>
      </c>
      <c r="B29" s="40" t="str">
        <f>'[104]иммунодотинговый анализ  ка (2'!B16</f>
        <v>Определение фолатов методом иммунохемилюминисценции</v>
      </c>
      <c r="C29" s="41" t="s">
        <v>398</v>
      </c>
      <c r="D29" s="42">
        <f>'[104]иммунодотинговый анализ  ка (2'!P16</f>
        <v>3800</v>
      </c>
      <c r="E29" s="81">
        <v>2755.27</v>
      </c>
    </row>
    <row r="30" spans="1:5">
      <c r="A30" s="40" t="s">
        <v>502</v>
      </c>
      <c r="B30" s="40" t="str">
        <f>'[104]иммунодотинговый анализ  ка (2'!B17</f>
        <v xml:space="preserve">Определение трансферина в сыворотке крови </v>
      </c>
      <c r="C30" s="41" t="s">
        <v>398</v>
      </c>
      <c r="D30" s="42">
        <f>'[104]иммунодотинговый анализ  ка (2'!P17</f>
        <v>9200</v>
      </c>
      <c r="E30" s="81">
        <v>867.21</v>
      </c>
    </row>
    <row r="31" spans="1:5" ht="31.5">
      <c r="A31" s="40" t="s">
        <v>503</v>
      </c>
      <c r="B31" s="40" t="str">
        <f>'[104]иммунодотинговый анализ  ка (2'!B18</f>
        <v>Определение тропонина в сыворотке крови методом иммунохемилюминесценцииценции</v>
      </c>
      <c r="C31" s="41" t="s">
        <v>398</v>
      </c>
      <c r="D31" s="42">
        <f>'[104]иммунодотинговый анализ  ка (2'!P18</f>
        <v>7500</v>
      </c>
      <c r="E31" s="82">
        <v>6560.33</v>
      </c>
    </row>
    <row r="32" spans="1:5" ht="31.5">
      <c r="A32" s="40" t="s">
        <v>504</v>
      </c>
      <c r="B32" s="40" t="str">
        <f>'[104]иммунодотинговый анализ  ка (2'!B19</f>
        <v>Определение миоглобина в сыворотке крови методом иммунохемилюминесценции</v>
      </c>
      <c r="C32" s="41" t="s">
        <v>398</v>
      </c>
      <c r="D32" s="42">
        <f>'[104]иммунодотинговый анализ  ка (2'!P19</f>
        <v>7100</v>
      </c>
      <c r="E32" s="82">
        <v>6421.15</v>
      </c>
    </row>
    <row r="33" spans="1:5" ht="47.25">
      <c r="A33" s="40" t="s">
        <v>505</v>
      </c>
      <c r="B33" s="40" t="str">
        <f>'[104]иммунодотинговый анализ  ка (2'!B20</f>
        <v>Определение хорионического гонадотропина человека (ХГЧ) в сыворотке крови методом иммунохемилюминесценции</v>
      </c>
      <c r="C33" s="41" t="s">
        <v>398</v>
      </c>
      <c r="D33" s="42">
        <f>'[104]иммунодотинговый анализ  ка (2'!P20</f>
        <v>9200</v>
      </c>
      <c r="E33" s="39">
        <v>8123.07</v>
      </c>
    </row>
    <row r="34" spans="1:5" ht="31.5">
      <c r="A34" s="40" t="s">
        <v>506</v>
      </c>
      <c r="B34" s="40" t="str">
        <f>'[104]иммунодотинговый анализ  ка (2'!B21</f>
        <v>Определение лютеинизирующий гормон (ЛГ) в сыворотке крови методом иммунохемилюминесценции</v>
      </c>
      <c r="C34" s="41" t="s">
        <v>398</v>
      </c>
      <c r="D34" s="42">
        <f>'[104]иммунодотинговый анализ  ка (2'!P21</f>
        <v>3800</v>
      </c>
      <c r="E34" s="39">
        <v>1817.24</v>
      </c>
    </row>
    <row r="35" spans="1:5" ht="31.5">
      <c r="A35" s="40" t="s">
        <v>507</v>
      </c>
      <c r="B35" s="40" t="str">
        <f>'[104]иммунодотинговый анализ  ка (2'!B22</f>
        <v>Определение фолликулостимулирующий гормон (ФСГ) в сыворотке крови методом иммунохемилюминесценции</v>
      </c>
      <c r="C35" s="41" t="s">
        <v>398</v>
      </c>
      <c r="D35" s="42">
        <f>'[104]иммунодотинговый анализ  ка (2'!P22</f>
        <v>4200</v>
      </c>
      <c r="E35" s="39">
        <v>1817.24</v>
      </c>
    </row>
    <row r="36" spans="1:5" ht="31.5">
      <c r="A36" s="40" t="s">
        <v>508</v>
      </c>
      <c r="B36" s="40" t="str">
        <f>'[104]иммунодотинговый анализ  ка (2'!B23</f>
        <v>Определение пролактина в сыворотке крови методом иммунохемилюминесценции</v>
      </c>
      <c r="C36" s="41" t="s">
        <v>398</v>
      </c>
      <c r="D36" s="42">
        <f>'[104]иммунодотинговый анализ  ка (2'!P23</f>
        <v>4200</v>
      </c>
      <c r="E36" s="39">
        <v>1905.11</v>
      </c>
    </row>
    <row r="37" spans="1:5" ht="31.5">
      <c r="A37" s="40" t="s">
        <v>509</v>
      </c>
      <c r="B37" s="40" t="str">
        <f>'[104]иммунодотинговый анализ  ка (2'!B24</f>
        <v>Определение эстрадиола в сыворотке крови методом иммунохемилюминесценции</v>
      </c>
      <c r="C37" s="41" t="s">
        <v>398</v>
      </c>
      <c r="D37" s="42">
        <f>'[104]иммунодотинговый анализ  ка (2'!P24</f>
        <v>7100</v>
      </c>
      <c r="E37" s="82">
        <v>6560.33</v>
      </c>
    </row>
    <row r="38" spans="1:5" ht="31.5">
      <c r="A38" s="40" t="s">
        <v>510</v>
      </c>
      <c r="B38" s="40" t="str">
        <f>'[104]иммунодотинговый анализ  ка (2'!B25</f>
        <v>Определение прогестерона в сыворотке крови методом иммунохемилюминесценции</v>
      </c>
      <c r="C38" s="41" t="s">
        <v>398</v>
      </c>
      <c r="D38" s="42">
        <f>'[104]иммунодотинговый анализ  ка (2'!P25</f>
        <v>4200</v>
      </c>
      <c r="E38" s="39">
        <v>1724.13</v>
      </c>
    </row>
    <row r="39" spans="1:5" ht="31.5">
      <c r="A39" s="40" t="s">
        <v>511</v>
      </c>
      <c r="B39" s="40" t="str">
        <f>'[104]иммунодотинговый анализ  ка (2'!B26</f>
        <v>Определение тестостерона в сыворотке крови методом иммунохемилюминесценции</v>
      </c>
      <c r="C39" s="41" t="s">
        <v>398</v>
      </c>
      <c r="D39" s="42">
        <f>'[104]иммунодотинговый анализ  ка (2'!P26</f>
        <v>5000</v>
      </c>
      <c r="E39" s="82">
        <v>4215.1499999999996</v>
      </c>
    </row>
    <row r="40" spans="1:5" ht="31.5">
      <c r="A40" s="40" t="s">
        <v>512</v>
      </c>
      <c r="B40" s="40" t="str">
        <f>'[104]иммунодотинговый анализ  ка (2'!B27</f>
        <v>Определение дегидроэпиандростерона (ДГЭА) в сыворотке крови методом иммунохемилюминесценции</v>
      </c>
      <c r="C40" s="41" t="s">
        <v>398</v>
      </c>
      <c r="D40" s="42">
        <f>'[104]иммунодотинговый анализ  ка (2'!P27</f>
        <v>5300</v>
      </c>
      <c r="E40" s="39">
        <v>2442.83</v>
      </c>
    </row>
    <row r="41" spans="1:5" ht="31.5">
      <c r="A41" s="40" t="s">
        <v>513</v>
      </c>
      <c r="B41" s="40" t="str">
        <f>'[104]иммунодотинговый анализ  ка (2'!B28</f>
        <v>Определение ингибина Вв сыворотке крови методом иммунохемилюминисценции</v>
      </c>
      <c r="C41" s="41" t="s">
        <v>398</v>
      </c>
      <c r="D41" s="42">
        <f>'[104]иммунодотинговый анализ  ка (2'!P28</f>
        <v>6600</v>
      </c>
      <c r="E41" s="39">
        <v>3936.02</v>
      </c>
    </row>
    <row r="42" spans="1:5" ht="47.25">
      <c r="A42" s="40" t="s">
        <v>514</v>
      </c>
      <c r="B42" s="40" t="str">
        <f>'[104]иммунодотинговый анализ  ка (2'!B29</f>
        <v>Определение глобулинсвязывающего полового гормона (ГСПГ) в сыворотке крови методом иммунохемилюминесценции</v>
      </c>
      <c r="C42" s="41" t="s">
        <v>398</v>
      </c>
      <c r="D42" s="42">
        <f>'[104]иммунодотинговый анализ  ка (2'!P29</f>
        <v>7400</v>
      </c>
      <c r="E42" s="39">
        <v>6526.64</v>
      </c>
    </row>
    <row r="43" spans="1:5" ht="31.5">
      <c r="A43" s="40" t="s">
        <v>515</v>
      </c>
      <c r="B43" s="40" t="str">
        <f>'[104]иммунодотинговый анализ  ка (2'!B30</f>
        <v>Определение паратиреоидного гормона в сыворотке крови методом иммунохемилюминесценции</v>
      </c>
      <c r="C43" s="41" t="s">
        <v>398</v>
      </c>
      <c r="D43" s="42">
        <f>'[104]иммунодотинговый анализ  ка (2'!P30</f>
        <v>6600</v>
      </c>
      <c r="E43" s="80">
        <v>3936.02</v>
      </c>
    </row>
    <row r="44" spans="1:5" ht="31.5">
      <c r="A44" s="40" t="s">
        <v>516</v>
      </c>
      <c r="B44" s="40" t="str">
        <f>'[104]иммунодотинговый анализ  ка (2'!B31</f>
        <v>Определение соматотропного гормона (СТГ) в сыворотке крови методом иммунохемилюминисценции</v>
      </c>
      <c r="C44" s="41" t="s">
        <v>398</v>
      </c>
      <c r="D44" s="42">
        <f>'[104]иммунодотинговый анализ  ка (2'!P31</f>
        <v>6200</v>
      </c>
      <c r="E44" s="39">
        <v>5352.82</v>
      </c>
    </row>
    <row r="45" spans="1:5">
      <c r="A45" s="40" t="s">
        <v>517</v>
      </c>
      <c r="B45" s="40" t="str">
        <f>'[104]иммунодотинговый анализ  ка (2'!B32</f>
        <v xml:space="preserve">Определение Витамина D в сыворотке крови </v>
      </c>
      <c r="C45" s="41" t="s">
        <v>398</v>
      </c>
      <c r="D45" s="42">
        <f>'[104]иммунодотинговый анализ  ка (2'!P32</f>
        <v>7500</v>
      </c>
      <c r="E45" s="80">
        <v>2169.77</v>
      </c>
    </row>
    <row r="46" spans="1:5" ht="31.5">
      <c r="A46" s="40" t="s">
        <v>518</v>
      </c>
      <c r="B46" s="40" t="str">
        <f>'[104]иммунодотинговый анализ  ка (2'!B33</f>
        <v>Определение Ig G к вирусу гепатита A в сыворотке крови методом иммунохемилюминисценции</v>
      </c>
      <c r="C46" s="41" t="s">
        <v>398</v>
      </c>
      <c r="D46" s="42">
        <f>'[104]иммунодотинговый анализ  ка (2'!P33</f>
        <v>9000</v>
      </c>
      <c r="E46" s="39">
        <v>3936.02</v>
      </c>
    </row>
    <row r="47" spans="1:5" ht="31.5">
      <c r="A47" s="40" t="s">
        <v>519</v>
      </c>
      <c r="B47" s="40" t="str">
        <f>'[104]иммунодотинговый анализ  ка (2'!B34</f>
        <v>Определение Ig M к вирусу гепатита A в сыворотке крови методом иммунохемилюминесценции</v>
      </c>
      <c r="C47" s="41" t="s">
        <v>398</v>
      </c>
      <c r="D47" s="42">
        <f>'[104]иммунодотинговый анализ  ка (2'!P34</f>
        <v>8600</v>
      </c>
      <c r="E47" s="39">
        <v>5149.43</v>
      </c>
    </row>
    <row r="48" spans="1:5" ht="31.5">
      <c r="A48" s="40" t="s">
        <v>520</v>
      </c>
      <c r="B48" s="40" t="str">
        <f>'[104]иммунодотинговый анализ  ка (2'!B35</f>
        <v>Определение HBsAg вируса гепатита B в сыворотке крови методом иммунохемилюминесценции</v>
      </c>
      <c r="C48" s="41" t="s">
        <v>398</v>
      </c>
      <c r="D48" s="42">
        <f>'[104]иммунодотинговый анализ  ка (2'!P35</f>
        <v>5200</v>
      </c>
      <c r="E48" s="39">
        <v>1339.64</v>
      </c>
    </row>
    <row r="49" spans="1:5" ht="31.5">
      <c r="A49" s="40" t="s">
        <v>521</v>
      </c>
      <c r="B49" s="40" t="str">
        <f>'[104]иммунодотинговый анализ  ка (2'!B36</f>
        <v>Определение Ig M к HBcAg вируса гепатита B в сыворотке крови методом иммунохемилюминисценции</v>
      </c>
      <c r="C49" s="41" t="s">
        <v>398</v>
      </c>
      <c r="D49" s="42">
        <f>'[104]иммунодотинговый анализ  ка (2'!P36</f>
        <v>5600</v>
      </c>
      <c r="E49" s="39">
        <v>3936.02</v>
      </c>
    </row>
    <row r="50" spans="1:5" ht="31.5">
      <c r="A50" s="40" t="s">
        <v>522</v>
      </c>
      <c r="B50" s="40" t="str">
        <f>'[104]иммунодотинговый анализ  ка (2'!B37</f>
        <v>Определение суммарных антител к HBsAg вируса гепатита B в сыворотке крови методом иммунохемилюминисценции</v>
      </c>
      <c r="C50" s="41" t="s">
        <v>398</v>
      </c>
      <c r="D50" s="42">
        <f>'[104]иммунодотинговый анализ  ка (2'!P37</f>
        <v>7000</v>
      </c>
      <c r="E50" s="80">
        <v>1970.49</v>
      </c>
    </row>
    <row r="51" spans="1:5" ht="31.5">
      <c r="A51" s="40" t="s">
        <v>523</v>
      </c>
      <c r="B51" s="40" t="str">
        <f>'[104]иммунодотинговый анализ  ка (2'!B38</f>
        <v>Определение HBsAg вируса гепатита B в сыворотке крови методом иммунохемилюминесценции</v>
      </c>
      <c r="C51" s="41" t="s">
        <v>398</v>
      </c>
      <c r="D51" s="42">
        <f>'[104]иммунодотинговый анализ  ка (2'!P38</f>
        <v>4300</v>
      </c>
      <c r="E51" s="80">
        <v>1339.64</v>
      </c>
    </row>
    <row r="52" spans="1:5" ht="31.5">
      <c r="A52" s="40" t="s">
        <v>524</v>
      </c>
      <c r="B52" s="40" t="str">
        <f>'[104]иммунодотинговый анализ  ка (2'!B39</f>
        <v>Определение HBsAg вируса гепатита B в сыворотке крови (подтверждающий) методом иммунохемилюминисценции</v>
      </c>
      <c r="C52" s="41" t="s">
        <v>398</v>
      </c>
      <c r="D52" s="42">
        <f>'[104]иммунодотинговый анализ  ка (2'!P39</f>
        <v>10000</v>
      </c>
      <c r="E52" s="39">
        <v>5103.13</v>
      </c>
    </row>
    <row r="53" spans="1:5" ht="31.5">
      <c r="A53" s="40" t="s">
        <v>525</v>
      </c>
      <c r="B53" s="40" t="str">
        <f>'[104]иммунодотинговый анализ  ка (2'!B40</f>
        <v>Определение суммарных антител к вирусу гепатита C в сыворотке крови методом иммунохемилюминисценции</v>
      </c>
      <c r="C53" s="41" t="s">
        <v>398</v>
      </c>
      <c r="D53" s="42">
        <f>'[104]иммунодотинговый анализ  ка (2'!P40</f>
        <v>11300</v>
      </c>
      <c r="E53" s="80">
        <v>2583.7199999999998</v>
      </c>
    </row>
    <row r="54" spans="1:5" ht="31.5">
      <c r="A54" s="40" t="s">
        <v>526</v>
      </c>
      <c r="B54" s="40" t="str">
        <f>'[104]иммунодотинговый анализ  ка (2'!B41</f>
        <v>Определение Ig G к возбудителю краснухи в сыворотке крови методом иммунохемилюминесценции</v>
      </c>
      <c r="C54" s="41" t="s">
        <v>398</v>
      </c>
      <c r="D54" s="42">
        <f>'[104]иммунодотинговый анализ  ка (2'!P41</f>
        <v>5500</v>
      </c>
      <c r="E54" s="80">
        <v>3936.02</v>
      </c>
    </row>
    <row r="55" spans="1:5" ht="31.5">
      <c r="A55" s="40" t="s">
        <v>527</v>
      </c>
      <c r="B55" s="40" t="str">
        <f>'[104]иммунодотинговый анализ  ка (2'!B42</f>
        <v>Определение Ig M к возбудителю краснухи в сыворотке крови методом иммунохемилюминесценции</v>
      </c>
      <c r="C55" s="41" t="s">
        <v>398</v>
      </c>
      <c r="D55" s="42">
        <f>'[104]иммунодотинговый анализ  ка (2'!P42</f>
        <v>6700</v>
      </c>
      <c r="E55" s="39">
        <v>3936.02</v>
      </c>
    </row>
    <row r="56" spans="1:5" ht="47.25">
      <c r="A56" s="40" t="s">
        <v>528</v>
      </c>
      <c r="B56" s="40" t="str">
        <f>'[104]иммунодотинговый анализ  ка (2'!B43</f>
        <v>Определение Ig M к Toxoplasma gondii (токсоплазма гондии) (токсоплазмоз) в сыворотке крови методом иммунохемилюминисценции</v>
      </c>
      <c r="C56" s="41" t="s">
        <v>398</v>
      </c>
      <c r="D56" s="42">
        <f>'[104]иммунодотинговый анализ  ка (2'!P43</f>
        <v>6200</v>
      </c>
      <c r="E56" s="39">
        <v>3936.02</v>
      </c>
    </row>
    <row r="57" spans="1:5" ht="47.25">
      <c r="A57" s="40" t="s">
        <v>529</v>
      </c>
      <c r="B57" s="40" t="str">
        <f>'[104]иммунодотинговый анализ  ка (2'!B44</f>
        <v>Определение Ig G к Toxoplasma gondii (токсоплазма гондии) (токсоплазмоз) в сыворотке крови методом иммунохемилюминисценции</v>
      </c>
      <c r="C57" s="41" t="s">
        <v>398</v>
      </c>
      <c r="D57" s="42">
        <f>'[104]иммунодотинговый анализ  ка (2'!P44</f>
        <v>4700</v>
      </c>
      <c r="E57" s="39">
        <v>3936.02</v>
      </c>
    </row>
    <row r="58" spans="1:5" ht="31.5">
      <c r="A58" s="40" t="s">
        <v>530</v>
      </c>
      <c r="B58" s="40" t="str">
        <f>'[104]иммунодотинговый анализ  ка (2'!B45</f>
        <v>Определение Ig G к цитомегаловирусу (ВПГ-V) в сыворотке крови методом иммунохемилюминисценции</v>
      </c>
      <c r="C58" s="41" t="s">
        <v>398</v>
      </c>
      <c r="D58" s="42">
        <f>'[104]иммунодотинговый анализ  ка (2'!P45</f>
        <v>6700</v>
      </c>
      <c r="E58" s="39">
        <v>2273.17</v>
      </c>
    </row>
    <row r="59" spans="1:5" ht="31.5">
      <c r="A59" s="40" t="s">
        <v>531</v>
      </c>
      <c r="B59" s="40" t="str">
        <f>'[104]иммунодотинговый анализ  ка (2'!B46</f>
        <v>Определение Ig M к цитомегаловирусу (ВПГ-V) в сыворотке крови методом иммунохемилюминисценции</v>
      </c>
      <c r="C59" s="41" t="s">
        <v>398</v>
      </c>
      <c r="D59" s="42">
        <f>'[104]иммунодотинговый анализ  ка (2'!P46</f>
        <v>10100</v>
      </c>
      <c r="E59" s="39">
        <v>2318.67</v>
      </c>
    </row>
    <row r="60" spans="1:5" ht="31.5">
      <c r="A60" s="40" t="s">
        <v>532</v>
      </c>
      <c r="B60" s="40" t="str">
        <f>'[104]иммунодотинговый анализ  ка (2'!B47</f>
        <v>Определение ракового эмбрионального антигена (РЭА) в сыворотке крови методом иммунохемилюминесценции</v>
      </c>
      <c r="C60" s="41" t="s">
        <v>398</v>
      </c>
      <c r="D60" s="42">
        <f>'[104]иммунодотинговый анализ  ка (2'!P47</f>
        <v>6200</v>
      </c>
      <c r="E60" s="80">
        <v>2621.53</v>
      </c>
    </row>
    <row r="61" spans="1:5" ht="31.5">
      <c r="A61" s="40" t="s">
        <v>533</v>
      </c>
      <c r="B61" s="40" t="str">
        <f>'[104]иммунодотинговый анализ  ка (2'!B48</f>
        <v>Определение альфафетопротеина (АФП) в сыворотке крови методом иммунохемилюминесценции</v>
      </c>
      <c r="C61" s="41" t="s">
        <v>398</v>
      </c>
      <c r="D61" s="42">
        <f>'[104]иммунодотинговый анализ  ка (2'!P48</f>
        <v>9700</v>
      </c>
      <c r="E61" s="39">
        <v>2084.3200000000002</v>
      </c>
    </row>
    <row r="62" spans="1:5" ht="47.25">
      <c r="A62" s="40" t="s">
        <v>534</v>
      </c>
      <c r="B62" s="40" t="str">
        <f>'[104]иммунодотинговый анализ  ка (2'!B49</f>
        <v>Определение общего простат-специфического антигена (ПСА) в сыворотке крови методом иммунохемилюминесценции</v>
      </c>
      <c r="C62" s="41" t="s">
        <v>398</v>
      </c>
      <c r="D62" s="42">
        <f>'[104]иммунодотинговый анализ  ка (2'!P49</f>
        <v>4700</v>
      </c>
      <c r="E62" s="39">
        <v>4026.9</v>
      </c>
    </row>
    <row r="63" spans="1:5" ht="47.25">
      <c r="A63" s="40" t="s">
        <v>535</v>
      </c>
      <c r="B63" s="40" t="str">
        <f>'[104]иммунодотинговый анализ  ка (2'!B50</f>
        <v>Определение свободного F-простат-специфический антиген (F-ПСА) в сыворотке крови методом иммунохемилюминесценции</v>
      </c>
      <c r="C63" s="41" t="s">
        <v>398</v>
      </c>
      <c r="D63" s="42">
        <f>'[104]иммунодотинговый анализ  ка (2'!P50</f>
        <v>6000</v>
      </c>
      <c r="E63" s="82">
        <v>5429.53</v>
      </c>
    </row>
    <row r="64" spans="1:5" ht="31.5">
      <c r="A64" s="40" t="s">
        <v>536</v>
      </c>
      <c r="B64" s="40" t="str">
        <f>'[104]иммунодотинговый анализ  ка (2'!B51</f>
        <v>Определение опухолевого антигена (СА 125) в сыворотке крови методом иммунохемилюминесценции</v>
      </c>
      <c r="C64" s="41" t="s">
        <v>398</v>
      </c>
      <c r="D64" s="42">
        <f>'[104]иммунодотинговый анализ  ка (2'!P51</f>
        <v>6700</v>
      </c>
      <c r="E64" s="82">
        <v>5312.37</v>
      </c>
    </row>
    <row r="65" spans="1:5" ht="31.5">
      <c r="A65" s="40" t="s">
        <v>537</v>
      </c>
      <c r="B65" s="40" t="str">
        <f>'[104]иммунодотинговый анализ  ка (2'!B52</f>
        <v>Определение опухолевого антигена (СА 15-3) в сыворотке крови методом иммунохемилюминесценции</v>
      </c>
      <c r="C65" s="41" t="s">
        <v>398</v>
      </c>
      <c r="D65" s="42">
        <f>'[104]иммунодотинговый анализ  ка (2'!P52</f>
        <v>6800</v>
      </c>
      <c r="E65" s="82">
        <v>6139.23</v>
      </c>
    </row>
    <row r="66" spans="1:5" ht="31.5">
      <c r="A66" s="40" t="s">
        <v>538</v>
      </c>
      <c r="B66" s="40" t="str">
        <f>'[104]иммунодотинговый анализ  ка (2'!B53</f>
        <v>Определение опухолевого антигена (СА 19-9) в сыворотке крови методом иммунохемилюминесценции</v>
      </c>
      <c r="C66" s="41" t="s">
        <v>398</v>
      </c>
      <c r="D66" s="42">
        <f>'[104]иммунодотинговый анализ  ка (2'!P53</f>
        <v>6400</v>
      </c>
      <c r="E66" s="82">
        <v>5744</v>
      </c>
    </row>
    <row r="67" spans="1:5" ht="31.5">
      <c r="A67" s="40" t="s">
        <v>539</v>
      </c>
      <c r="B67" s="40" t="str">
        <f>'[104]иммунодотинговый анализ  ка (2'!B54</f>
        <v>Определение инсулина в сыворотке крови методом иммунохемилюминесценции</v>
      </c>
      <c r="C67" s="41" t="s">
        <v>398</v>
      </c>
      <c r="D67" s="42">
        <f>'[104]иммунодотинговый анализ  ка (2'!P54</f>
        <v>4600</v>
      </c>
      <c r="E67" s="39">
        <v>3936.02</v>
      </c>
    </row>
    <row r="68" spans="1:5" ht="31.5">
      <c r="A68" s="40" t="s">
        <v>540</v>
      </c>
      <c r="B68" s="40" t="str">
        <f>'[104]иммунодотинговый анализ  ка (2'!B55</f>
        <v>Определение кортизола в сыворотке крови методом иммунохемилюминесценции</v>
      </c>
      <c r="C68" s="41" t="s">
        <v>398</v>
      </c>
      <c r="D68" s="42">
        <f>'[104]иммунодотинговый анализ  ка (2'!P55</f>
        <v>3900</v>
      </c>
      <c r="E68" s="39">
        <v>2111.56</v>
      </c>
    </row>
    <row r="69" spans="1:5">
      <c r="A69" s="40" t="s">
        <v>541</v>
      </c>
      <c r="B69" s="40" t="str">
        <f>'[104]иммунодотинговый анализ  ка (2'!B56</f>
        <v xml:space="preserve">Определение цитокинов-ИЛ-6 в сыворотке крови </v>
      </c>
      <c r="C69" s="41" t="s">
        <v>398</v>
      </c>
      <c r="D69" s="42">
        <f>'[104]иммунодотинговый анализ  ка (2'!P56</f>
        <v>7200</v>
      </c>
      <c r="E69" s="80">
        <v>2203.2600000000002</v>
      </c>
    </row>
    <row r="70" spans="1:5" ht="31.5">
      <c r="A70" s="40" t="s">
        <v>542</v>
      </c>
      <c r="B70" s="40" t="str">
        <f>'[104]иммунодотинговый анализ  ка (2'!B57</f>
        <v>Определение прокальцитонина в сыворотке крови методом иммунохемилюминисценции</v>
      </c>
      <c r="C70" s="41" t="s">
        <v>398</v>
      </c>
      <c r="D70" s="42">
        <f>'[104]иммунодотинговый анализ  ка (2'!P57</f>
        <v>12500</v>
      </c>
      <c r="E70" s="80">
        <v>8088.1</v>
      </c>
    </row>
    <row r="71" spans="1:5">
      <c r="A71" s="53"/>
      <c r="B71" s="53"/>
      <c r="C71" s="54"/>
      <c r="D71" s="55"/>
      <c r="E71" s="56"/>
    </row>
    <row r="72" spans="1:5" ht="17.25" customHeight="1">
      <c r="A72" s="47" t="s">
        <v>410</v>
      </c>
      <c r="C72" s="48"/>
    </row>
    <row r="73" spans="1:5" ht="12.75" customHeight="1">
      <c r="A73" s="49" t="s">
        <v>411</v>
      </c>
      <c r="C73" s="48"/>
    </row>
    <row r="74" spans="1:5" ht="8.25" customHeight="1">
      <c r="A74" s="50"/>
      <c r="C74" s="48"/>
    </row>
    <row r="75" spans="1:5" ht="18.75" customHeight="1">
      <c r="A75" s="33"/>
      <c r="B75" s="47"/>
      <c r="C75" s="34"/>
      <c r="D75" s="47"/>
    </row>
    <row r="76" spans="1:5" ht="13.5" customHeight="1">
      <c r="A76" s="47"/>
      <c r="C76" s="34"/>
      <c r="D76" s="47"/>
    </row>
    <row r="77" spans="1:5" ht="15" customHeight="1">
      <c r="A77" s="47"/>
      <c r="B77" s="52"/>
      <c r="C77" s="34"/>
      <c r="D77" s="47"/>
    </row>
    <row r="78" spans="1:5">
      <c r="A78" s="33"/>
      <c r="B78" s="47"/>
      <c r="C78" s="51"/>
      <c r="D78" s="47"/>
    </row>
    <row r="79" spans="1:5">
      <c r="A79" s="33"/>
      <c r="C79" s="31"/>
    </row>
    <row r="80" spans="1:5">
      <c r="A80" s="33"/>
      <c r="C80" s="31"/>
    </row>
    <row r="81" spans="1:3">
      <c r="A81" s="33"/>
      <c r="C81" s="31"/>
    </row>
    <row r="82" spans="1:3">
      <c r="A82" s="33"/>
      <c r="C82" s="31"/>
    </row>
    <row r="83" spans="1:3">
      <c r="A83" s="33"/>
      <c r="C83" s="31"/>
    </row>
    <row r="84" spans="1:3">
      <c r="A84" s="33"/>
      <c r="C84" s="31"/>
    </row>
    <row r="85" spans="1:3">
      <c r="A85" s="33"/>
      <c r="C85" s="31"/>
    </row>
    <row r="86" spans="1:3">
      <c r="A86" s="33"/>
      <c r="C86" s="31"/>
    </row>
    <row r="87" spans="1:3">
      <c r="A87" s="33"/>
      <c r="C87" s="31"/>
    </row>
    <row r="88" spans="1:3">
      <c r="A88" s="33"/>
      <c r="C88" s="31"/>
    </row>
    <row r="89" spans="1:3">
      <c r="A89" s="33"/>
      <c r="C89" s="31"/>
    </row>
    <row r="90" spans="1:3">
      <c r="A90" s="33"/>
      <c r="C90" s="31"/>
    </row>
    <row r="91" spans="1:3">
      <c r="A91" s="33"/>
      <c r="C91" s="31"/>
    </row>
    <row r="92" spans="1:3">
      <c r="A92" s="33"/>
      <c r="C92" s="31"/>
    </row>
  </sheetData>
  <autoFilter ref="A6:K70" xr:uid="{00000000-0009-0000-0000-000006000000}"/>
  <mergeCells count="3">
    <mergeCell ref="D1:E1"/>
    <mergeCell ref="A3:E3"/>
    <mergeCell ref="A4:E4"/>
  </mergeCells>
  <printOptions horizontalCentered="1"/>
  <pageMargins left="0.19685039370078741" right="0.19685039370078741" top="0.31496062992125984" bottom="0.31496062992125984" header="0" footer="0"/>
  <pageSetup paperSize="9" scale="77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M444"/>
  <sheetViews>
    <sheetView view="pageBreakPreview" zoomScaleNormal="100" zoomScaleSheetLayoutView="100" workbookViewId="0">
      <selection activeCell="D9" sqref="D9"/>
    </sheetView>
  </sheetViews>
  <sheetFormatPr defaultRowHeight="15.75"/>
  <cols>
    <col min="1" max="1" width="9.28515625" style="31" customWidth="1"/>
    <col min="2" max="2" width="62.140625" style="32" customWidth="1"/>
    <col min="3" max="3" width="15.140625" style="33" customWidth="1"/>
    <col min="4" max="4" width="15.42578125" style="33" customWidth="1"/>
    <col min="5" max="5" width="27.85546875" style="31" customWidth="1"/>
    <col min="6" max="6" width="9.140625" style="33"/>
    <col min="7" max="7" width="13.85546875" style="33" bestFit="1" customWidth="1"/>
    <col min="8" max="8" width="10.140625" style="33" bestFit="1" customWidth="1"/>
    <col min="9" max="16384" width="9.140625" style="33"/>
  </cols>
  <sheetData>
    <row r="1" spans="1:5" ht="132" customHeight="1">
      <c r="D1" s="243" t="s">
        <v>588</v>
      </c>
      <c r="E1" s="243"/>
    </row>
    <row r="2" spans="1:5" ht="11.25" customHeight="1">
      <c r="A2" s="34"/>
      <c r="B2" s="35"/>
    </row>
    <row r="3" spans="1:5" ht="15.75" customHeight="1">
      <c r="A3" s="244" t="s">
        <v>383</v>
      </c>
      <c r="B3" s="244"/>
      <c r="C3" s="244"/>
      <c r="D3" s="244"/>
      <c r="E3" s="244"/>
    </row>
    <row r="4" spans="1:5" ht="19.5" customHeight="1">
      <c r="A4" s="245" t="s">
        <v>384</v>
      </c>
      <c r="B4" s="245"/>
      <c r="C4" s="245"/>
      <c r="D4" s="245"/>
      <c r="E4" s="245"/>
    </row>
    <row r="5" spans="1:5" ht="13.5" customHeight="1">
      <c r="A5" s="36"/>
      <c r="B5" s="36"/>
      <c r="C5" s="36"/>
      <c r="D5" s="36"/>
      <c r="E5" s="56"/>
    </row>
    <row r="6" spans="1:5" ht="33" customHeight="1">
      <c r="A6" s="37" t="s">
        <v>385</v>
      </c>
      <c r="B6" s="37" t="s">
        <v>386</v>
      </c>
      <c r="C6" s="38" t="s">
        <v>387</v>
      </c>
      <c r="D6" s="38" t="s">
        <v>388</v>
      </c>
      <c r="E6" s="37" t="s">
        <v>389</v>
      </c>
    </row>
    <row r="7" spans="1:5">
      <c r="A7" s="37"/>
      <c r="B7" s="37" t="str">
        <f>[84]Калькуляция!B19</f>
        <v>Консультативный прием</v>
      </c>
      <c r="C7" s="38"/>
      <c r="D7" s="38"/>
      <c r="E7" s="39"/>
    </row>
    <row r="8" spans="1:5" ht="78.75">
      <c r="A8" s="40" t="str">
        <f>Калькуляция!A18</f>
        <v>KON 01</v>
      </c>
      <c r="B8" s="40" t="str">
        <f>Калькуляция!B18</f>
        <v>Консультативный прием терапевтического профиля (терапевт, педиатр, гастроэтеролог, эндокринолог, невропотолог, ревматолог, пульмонолог, кардиолог, аллерголог, нефролог, инфекционист, сосудистый хирург, гематолог)</v>
      </c>
      <c r="C8" s="41" t="s">
        <v>398</v>
      </c>
      <c r="D8" s="42">
        <f>Калькуляция!M18</f>
        <v>5000</v>
      </c>
      <c r="E8" s="39" t="s">
        <v>413</v>
      </c>
    </row>
    <row r="9" spans="1:5" ht="78.75">
      <c r="A9" s="40" t="s">
        <v>729</v>
      </c>
      <c r="B9" s="40" t="s">
        <v>756</v>
      </c>
      <c r="C9" s="41" t="s">
        <v>398</v>
      </c>
      <c r="D9" s="42">
        <v>7000</v>
      </c>
      <c r="E9" s="39" t="s">
        <v>413</v>
      </c>
    </row>
    <row r="10" spans="1:5" ht="78.75">
      <c r="A10" s="40" t="s">
        <v>729</v>
      </c>
      <c r="B10" s="40" t="s">
        <v>757</v>
      </c>
      <c r="C10" s="41" t="s">
        <v>398</v>
      </c>
      <c r="D10" s="42">
        <v>10000</v>
      </c>
      <c r="E10" s="39" t="s">
        <v>413</v>
      </c>
    </row>
    <row r="11" spans="1:5" ht="47.25">
      <c r="A11" s="40" t="str">
        <f>Калькуляция!A19</f>
        <v>KON 02</v>
      </c>
      <c r="B11" s="40" t="str">
        <f>Калькуляция!B19</f>
        <v>Консультативный прием хирургического профиля (акушер-гинеколог, онколог, маммолог, офтальмолог, профпатолог, проктолог, хирург, уролог, оториноларинголог, стомотолог)</v>
      </c>
      <c r="C11" s="41" t="s">
        <v>398</v>
      </c>
      <c r="D11" s="42">
        <f>Калькуляция!M19</f>
        <v>5500</v>
      </c>
      <c r="E11" s="39" t="s">
        <v>413</v>
      </c>
    </row>
    <row r="12" spans="1:5" ht="63">
      <c r="A12" s="40" t="s">
        <v>743</v>
      </c>
      <c r="B12" s="43" t="s">
        <v>759</v>
      </c>
      <c r="C12" s="41" t="s">
        <v>398</v>
      </c>
      <c r="D12" s="42">
        <v>7000</v>
      </c>
      <c r="E12" s="39" t="s">
        <v>413</v>
      </c>
    </row>
    <row r="13" spans="1:5" ht="47.25" hidden="1">
      <c r="A13" s="40" t="s">
        <v>743</v>
      </c>
      <c r="B13" s="43" t="s">
        <v>755</v>
      </c>
      <c r="C13" s="41" t="s">
        <v>398</v>
      </c>
      <c r="D13" s="42">
        <v>10000</v>
      </c>
      <c r="E13" s="39" t="s">
        <v>413</v>
      </c>
    </row>
    <row r="14" spans="1:5" ht="31.5" hidden="1">
      <c r="A14" s="40" t="s">
        <v>406</v>
      </c>
      <c r="B14" s="43" t="s">
        <v>407</v>
      </c>
      <c r="C14" s="41" t="s">
        <v>398</v>
      </c>
      <c r="D14" s="42">
        <v>3000</v>
      </c>
      <c r="E14" s="39" t="s">
        <v>413</v>
      </c>
    </row>
    <row r="15" spans="1:5" hidden="1">
      <c r="A15" s="40" t="str">
        <f>Калькуляция!A20</f>
        <v>KON 04</v>
      </c>
      <c r="B15" s="40" t="str">
        <f>Калькуляция!B20</f>
        <v>Консультация нейрохирурга</v>
      </c>
      <c r="C15" s="41" t="s">
        <v>398</v>
      </c>
      <c r="D15" s="42">
        <f>Калькуляция!M20</f>
        <v>10000</v>
      </c>
      <c r="E15" s="39"/>
    </row>
    <row r="16" spans="1:5" ht="15.75" hidden="1" customHeight="1">
      <c r="A16" s="44"/>
      <c r="B16" s="45" t="str">
        <f>[84]хронометраж!A11</f>
        <v>Консультативный прием на дому</v>
      </c>
      <c r="C16" s="46"/>
      <c r="D16" s="46"/>
      <c r="E16" s="57"/>
    </row>
    <row r="17" spans="1:5" ht="78.75" hidden="1">
      <c r="A17" s="40" t="str">
        <f>[84]Калькуляция!A24</f>
        <v>KPD 01</v>
      </c>
      <c r="B17" s="40" t="s">
        <v>408</v>
      </c>
      <c r="C17" s="41" t="s">
        <v>398</v>
      </c>
      <c r="D17" s="42">
        <f>[84]Калькуляция!M24</f>
        <v>8700</v>
      </c>
      <c r="E17" s="39" t="s">
        <v>413</v>
      </c>
    </row>
    <row r="18" spans="1:5" ht="63" hidden="1">
      <c r="A18" s="40" t="str">
        <f>[84]Калькуляция!A25</f>
        <v>KPD 02</v>
      </c>
      <c r="B18" s="40" t="s">
        <v>409</v>
      </c>
      <c r="C18" s="41" t="s">
        <v>398</v>
      </c>
      <c r="D18" s="42">
        <f>[84]Калькуляция!M25</f>
        <v>9200</v>
      </c>
      <c r="E18" s="39" t="s">
        <v>413</v>
      </c>
    </row>
    <row r="19" spans="1:5" hidden="1">
      <c r="A19" s="40"/>
      <c r="B19" s="37" t="str">
        <f>[84]Калькуляция!B26</f>
        <v>Медицинский осмотр</v>
      </c>
      <c r="C19" s="41"/>
      <c r="D19" s="42"/>
      <c r="E19" s="39"/>
    </row>
    <row r="20" spans="1:5" ht="47.25" hidden="1">
      <c r="A20" s="39" t="str">
        <f>[84]Калькуляция!A27</f>
        <v>MOO 01</v>
      </c>
      <c r="B20" s="40" t="str">
        <f>[84]Калькуляция!B27</f>
        <v>Медицинское обследование лиц, поступающих  на учебу, работу по форме№075/У (терапевт, нарколог, психиатр, наркотест, профпатолог,микрореакция, флюорография)</v>
      </c>
      <c r="C20" s="41" t="s">
        <v>398</v>
      </c>
      <c r="D20" s="42">
        <f>[84]Калькуляция!M27</f>
        <v>4000</v>
      </c>
      <c r="E20" s="39"/>
    </row>
    <row r="21" spans="1:5" hidden="1">
      <c r="A21" s="40"/>
      <c r="B21" s="37" t="str">
        <f>Калькуляция!B26</f>
        <v>Рентген</v>
      </c>
      <c r="C21" s="41"/>
      <c r="D21" s="42"/>
      <c r="E21" s="39"/>
    </row>
    <row r="22" spans="1:5" hidden="1">
      <c r="A22" s="40" t="str">
        <f>Калькуляция!A27</f>
        <v>REN 01</v>
      </c>
      <c r="B22" s="40" t="str">
        <f>Калькуляция!B27</f>
        <v>Рентгенография таза</v>
      </c>
      <c r="C22" s="41" t="s">
        <v>398</v>
      </c>
      <c r="D22" s="42">
        <f>Калькуляция!M27</f>
        <v>3000</v>
      </c>
      <c r="E22" s="39"/>
    </row>
    <row r="23" spans="1:5" hidden="1">
      <c r="A23" s="40" t="str">
        <f>Калькуляция!A28</f>
        <v>REN 02</v>
      </c>
      <c r="B23" s="40" t="str">
        <f>Калькуляция!B28</f>
        <v>R-графия тазобедренного сустава</v>
      </c>
      <c r="C23" s="41" t="s">
        <v>398</v>
      </c>
      <c r="D23" s="42">
        <f>Калькуляция!M28</f>
        <v>3000</v>
      </c>
      <c r="E23" s="39"/>
    </row>
    <row r="24" spans="1:5" hidden="1">
      <c r="A24" s="40" t="str">
        <f>Калькуляция!A29</f>
        <v>REN 03</v>
      </c>
      <c r="B24" s="40" t="str">
        <f>Калькуляция!B29</f>
        <v>R-графия лёгких (обзорная)</v>
      </c>
      <c r="C24" s="41" t="s">
        <v>398</v>
      </c>
      <c r="D24" s="42">
        <f>Калькуляция!M29</f>
        <v>3000</v>
      </c>
      <c r="E24" s="39"/>
    </row>
    <row r="25" spans="1:5" hidden="1">
      <c r="A25" s="40" t="str">
        <f>Калькуляция!A30</f>
        <v>REN 04</v>
      </c>
      <c r="B25" s="40" t="str">
        <f>Калькуляция!B30</f>
        <v>R-графия лёгких (боковая)</v>
      </c>
      <c r="C25" s="41" t="s">
        <v>398</v>
      </c>
      <c r="D25" s="42">
        <f>Калькуляция!M30</f>
        <v>2500</v>
      </c>
      <c r="E25" s="39"/>
    </row>
    <row r="26" spans="1:5" hidden="1">
      <c r="A26" s="40" t="str">
        <f>Калькуляция!A31</f>
        <v>REN 05</v>
      </c>
      <c r="B26" s="40" t="str">
        <f>Калькуляция!B31</f>
        <v>R-графия  брюшной полости</v>
      </c>
      <c r="C26" s="41" t="s">
        <v>398</v>
      </c>
      <c r="D26" s="42">
        <f>Калькуляция!M31</f>
        <v>3500</v>
      </c>
      <c r="E26" s="39"/>
    </row>
    <row r="27" spans="1:5" hidden="1">
      <c r="A27" s="40" t="str">
        <f>Калькуляция!A32</f>
        <v>REN 06</v>
      </c>
      <c r="B27" s="40" t="str">
        <f>Калькуляция!B32</f>
        <v>Внутривенная урография</v>
      </c>
      <c r="C27" s="41" t="s">
        <v>398</v>
      </c>
      <c r="D27" s="42">
        <f>Калькуляция!M32</f>
        <v>7000</v>
      </c>
      <c r="E27" s="39"/>
    </row>
    <row r="28" spans="1:5" hidden="1">
      <c r="A28" s="40" t="str">
        <f>Калькуляция!A33</f>
        <v>REN 07</v>
      </c>
      <c r="B28" s="40" t="str">
        <f>Калькуляция!B33</f>
        <v>R-графия грудного отдела позвоночника  ( в 1 проекции)</v>
      </c>
      <c r="C28" s="41" t="s">
        <v>398</v>
      </c>
      <c r="D28" s="42">
        <f>Калькуляция!M33</f>
        <v>4200</v>
      </c>
      <c r="E28" s="39"/>
    </row>
    <row r="29" spans="1:5" hidden="1">
      <c r="A29" s="40" t="str">
        <f>Калькуляция!A34</f>
        <v>REN 08</v>
      </c>
      <c r="B29" s="40" t="str">
        <f>Калькуляция!B34</f>
        <v>R-графия грудного отдела позвоночника   ( в 2 проекции)</v>
      </c>
      <c r="C29" s="41" t="s">
        <v>398</v>
      </c>
      <c r="D29" s="42">
        <f>Калькуляция!M34</f>
        <v>4200</v>
      </c>
      <c r="E29" s="39"/>
    </row>
    <row r="30" spans="1:5" hidden="1">
      <c r="A30" s="40" t="str">
        <f>Калькуляция!A35</f>
        <v>REN 09</v>
      </c>
      <c r="B30" s="40" t="str">
        <f>Калькуляция!B35</f>
        <v>R-графия черепа ( в 1 проекции)</v>
      </c>
      <c r="C30" s="41" t="s">
        <v>398</v>
      </c>
      <c r="D30" s="42">
        <f>Калькуляция!M35</f>
        <v>3200</v>
      </c>
      <c r="E30" s="39"/>
    </row>
    <row r="31" spans="1:5" hidden="1">
      <c r="A31" s="40" t="str">
        <f>Калькуляция!A36</f>
        <v>REN 10</v>
      </c>
      <c r="B31" s="40" t="str">
        <f>Калькуляция!B36</f>
        <v>R-графия черепа ( в 2 проекциях)</v>
      </c>
      <c r="C31" s="41" t="s">
        <v>398</v>
      </c>
      <c r="D31" s="42">
        <f>Калькуляция!M36</f>
        <v>2900</v>
      </c>
      <c r="E31" s="39"/>
    </row>
    <row r="32" spans="1:5" ht="31.5" hidden="1">
      <c r="A32" s="40" t="str">
        <f>Калькуляция!A37</f>
        <v>REN 11</v>
      </c>
      <c r="B32" s="40" t="str">
        <f>Калькуляция!B37</f>
        <v>R-графия пояснично-крестцового отдела позвоночника ( в 1 проекции)</v>
      </c>
      <c r="C32" s="41" t="s">
        <v>398</v>
      </c>
      <c r="D32" s="42">
        <f>Калькуляция!M37</f>
        <v>4200</v>
      </c>
      <c r="E32" s="39"/>
    </row>
    <row r="33" spans="1:5" ht="31.5" hidden="1">
      <c r="A33" s="40" t="str">
        <f>Калькуляция!A38</f>
        <v>REN 12</v>
      </c>
      <c r="B33" s="40" t="str">
        <f>Калькуляция!B38</f>
        <v>R-графия пояснично-крестцового отдела позвоночника ( в 2 проекциях)</v>
      </c>
      <c r="C33" s="41" t="s">
        <v>398</v>
      </c>
      <c r="D33" s="42">
        <f>Калькуляция!M38</f>
        <v>4500</v>
      </c>
      <c r="E33" s="39"/>
    </row>
    <row r="34" spans="1:5" hidden="1">
      <c r="A34" s="40" t="str">
        <f>Калькуляция!A39</f>
        <v>REN 13</v>
      </c>
      <c r="B34" s="40" t="str">
        <f>Калькуляция!B39</f>
        <v>R-графия шейного отдела позвоночника ( в 1 проекции)</v>
      </c>
      <c r="C34" s="41" t="s">
        <v>398</v>
      </c>
      <c r="D34" s="42">
        <f>Калькуляция!M39</f>
        <v>3200</v>
      </c>
      <c r="E34" s="39"/>
    </row>
    <row r="35" spans="1:5" hidden="1">
      <c r="A35" s="40" t="str">
        <f>Калькуляция!A40</f>
        <v>REN 14</v>
      </c>
      <c r="B35" s="40" t="str">
        <f>Калькуляция!B40</f>
        <v>R-графия шейного отдела позвоночника ( в 2 проекциях)</v>
      </c>
      <c r="C35" s="41" t="s">
        <v>398</v>
      </c>
      <c r="D35" s="42">
        <f>Калькуляция!M40</f>
        <v>3700</v>
      </c>
      <c r="E35" s="39"/>
    </row>
    <row r="36" spans="1:5" hidden="1">
      <c r="A36" s="40" t="str">
        <f>Калькуляция!A41</f>
        <v>REN 15</v>
      </c>
      <c r="B36" s="40" t="str">
        <f>Калькуляция!B41</f>
        <v>R-графия трубчатых костей  ( в 1 проекциях)</v>
      </c>
      <c r="C36" s="41" t="s">
        <v>398</v>
      </c>
      <c r="D36" s="42">
        <f>Калькуляция!M41</f>
        <v>2500</v>
      </c>
      <c r="E36" s="39"/>
    </row>
    <row r="37" spans="1:5" hidden="1">
      <c r="A37" s="40" t="str">
        <f>Калькуляция!A42</f>
        <v>REN 16</v>
      </c>
      <c r="B37" s="40" t="str">
        <f>Калькуляция!B42</f>
        <v>R-графия трубчатых костей  ( в 2 проекциях)</v>
      </c>
      <c r="C37" s="41" t="s">
        <v>398</v>
      </c>
      <c r="D37" s="42">
        <f>Калькуляция!M42</f>
        <v>3200</v>
      </c>
      <c r="E37" s="39"/>
    </row>
    <row r="38" spans="1:5" hidden="1">
      <c r="A38" s="40" t="str">
        <f>Калькуляция!A43</f>
        <v>REN 17</v>
      </c>
      <c r="B38" s="40" t="str">
        <f>Калькуляция!B43</f>
        <v>R-графия коленного сустава  ( в 1 проекции )</v>
      </c>
      <c r="C38" s="41" t="s">
        <v>398</v>
      </c>
      <c r="D38" s="42">
        <f>Калькуляция!M43</f>
        <v>2500</v>
      </c>
      <c r="E38" s="39"/>
    </row>
    <row r="39" spans="1:5" hidden="1">
      <c r="A39" s="40" t="str">
        <f>Калькуляция!A44</f>
        <v>REN 18</v>
      </c>
      <c r="B39" s="40" t="str">
        <f>Калькуляция!B44</f>
        <v>R-графия коленного сустава  ( в 2 проекциях )</v>
      </c>
      <c r="C39" s="41" t="s">
        <v>398</v>
      </c>
      <c r="D39" s="42">
        <f>Калькуляция!M44</f>
        <v>3200</v>
      </c>
      <c r="E39" s="39"/>
    </row>
    <row r="40" spans="1:5" hidden="1">
      <c r="A40" s="40" t="str">
        <f>Калькуляция!A45</f>
        <v>REN 19</v>
      </c>
      <c r="B40" s="40" t="str">
        <f>Калькуляция!B45</f>
        <v>R-графия голеностопного сустава   ( в 1 проекции )</v>
      </c>
      <c r="C40" s="41" t="s">
        <v>398</v>
      </c>
      <c r="D40" s="42">
        <f>Калькуляция!M45</f>
        <v>2200</v>
      </c>
      <c r="E40" s="39"/>
    </row>
    <row r="41" spans="1:5" hidden="1">
      <c r="A41" s="40" t="str">
        <f>Калькуляция!A46</f>
        <v>REN 20</v>
      </c>
      <c r="B41" s="40" t="str">
        <f>Калькуляция!B46</f>
        <v>R-графия голеностопного сустава  ( в 2 проекциях )</v>
      </c>
      <c r="C41" s="41" t="s">
        <v>398</v>
      </c>
      <c r="D41" s="42">
        <f>Калькуляция!M46</f>
        <v>2500</v>
      </c>
      <c r="E41" s="39"/>
    </row>
    <row r="42" spans="1:5" hidden="1">
      <c r="A42" s="40" t="str">
        <f>Калькуляция!A47</f>
        <v>REN 21</v>
      </c>
      <c r="B42" s="40" t="str">
        <f>Калькуляция!B47</f>
        <v>R-графия локтевого сустава  ( в 1 проекции )</v>
      </c>
      <c r="C42" s="41" t="s">
        <v>398</v>
      </c>
      <c r="D42" s="42">
        <f>Калькуляция!M47</f>
        <v>2200</v>
      </c>
      <c r="E42" s="39"/>
    </row>
    <row r="43" spans="1:5" hidden="1">
      <c r="A43" s="40" t="str">
        <f>Калькуляция!A48</f>
        <v>REN 22</v>
      </c>
      <c r="B43" s="40" t="str">
        <f>Калькуляция!B48</f>
        <v>R-графия локтевого сустава  ( в 2 проекциях )</v>
      </c>
      <c r="C43" s="41" t="s">
        <v>398</v>
      </c>
      <c r="D43" s="42">
        <f>Калькуляция!M48</f>
        <v>2500</v>
      </c>
      <c r="E43" s="39"/>
    </row>
    <row r="44" spans="1:5" hidden="1">
      <c r="A44" s="40" t="str">
        <f>Калькуляция!A49</f>
        <v>REN 23</v>
      </c>
      <c r="B44" s="40" t="str">
        <f>Калькуляция!B49</f>
        <v>R-графия лучезапястного сустава  ( в 1 проекции )</v>
      </c>
      <c r="C44" s="41" t="s">
        <v>398</v>
      </c>
      <c r="D44" s="42">
        <f>Калькуляция!M49</f>
        <v>2200</v>
      </c>
      <c r="E44" s="39"/>
    </row>
    <row r="45" spans="1:5" hidden="1">
      <c r="A45" s="40" t="str">
        <f>Калькуляция!A50</f>
        <v>REN 24</v>
      </c>
      <c r="B45" s="40" t="str">
        <f>Калькуляция!B50</f>
        <v>R-графия лучезапястного сустава ( в 2 проекциях )</v>
      </c>
      <c r="C45" s="41" t="s">
        <v>398</v>
      </c>
      <c r="D45" s="42">
        <f>Калькуляция!M50</f>
        <v>2500</v>
      </c>
      <c r="E45" s="39"/>
    </row>
    <row r="46" spans="1:5" hidden="1">
      <c r="A46" s="40" t="str">
        <f>Калькуляция!A51</f>
        <v>REN 25</v>
      </c>
      <c r="B46" s="40" t="str">
        <f>Калькуляция!B51</f>
        <v>R-графия лопатки</v>
      </c>
      <c r="C46" s="41" t="s">
        <v>398</v>
      </c>
      <c r="D46" s="42">
        <f>Калькуляция!M51</f>
        <v>2200</v>
      </c>
      <c r="E46" s="39"/>
    </row>
    <row r="47" spans="1:5" hidden="1">
      <c r="A47" s="40" t="str">
        <f>Калькуляция!A52</f>
        <v>REN 26</v>
      </c>
      <c r="B47" s="40" t="str">
        <f>Калькуляция!B52</f>
        <v>Фистулография</v>
      </c>
      <c r="C47" s="41" t="s">
        <v>398</v>
      </c>
      <c r="D47" s="42">
        <v>10000</v>
      </c>
      <c r="E47" s="39"/>
    </row>
    <row r="48" spans="1:5" hidden="1">
      <c r="A48" s="40" t="str">
        <f>Калькуляция!A53</f>
        <v>REN 27</v>
      </c>
      <c r="B48" s="40" t="str">
        <f>Калькуляция!B53</f>
        <v>Гистеросальпингография</v>
      </c>
      <c r="C48" s="41" t="s">
        <v>398</v>
      </c>
      <c r="D48" s="42">
        <f>Калькуляция!M53</f>
        <v>7000</v>
      </c>
      <c r="E48" s="39"/>
    </row>
    <row r="49" spans="1:5" hidden="1">
      <c r="A49" s="40" t="str">
        <f>Калькуляция!A54</f>
        <v>REN 28</v>
      </c>
      <c r="B49" s="40" t="str">
        <f>Калькуляция!B54</f>
        <v>Флюорография</v>
      </c>
      <c r="C49" s="41" t="s">
        <v>398</v>
      </c>
      <c r="D49" s="42">
        <f>Калькуляция!M54</f>
        <v>900</v>
      </c>
      <c r="E49" s="39"/>
    </row>
    <row r="50" spans="1:5" hidden="1">
      <c r="A50" s="40" t="str">
        <f>Калькуляция!A55</f>
        <v>REN 29</v>
      </c>
      <c r="B50" s="40" t="str">
        <f>Калькуляция!B55</f>
        <v>Прицельная R-графия пазух носа</v>
      </c>
      <c r="C50" s="41" t="s">
        <v>398</v>
      </c>
      <c r="D50" s="42">
        <v>4000</v>
      </c>
      <c r="E50" s="39"/>
    </row>
    <row r="51" spans="1:5" hidden="1">
      <c r="A51" s="40" t="str">
        <f>Калькуляция!A56</f>
        <v>REN 30</v>
      </c>
      <c r="B51" s="40" t="str">
        <f>Калькуляция!B56</f>
        <v>Прицельная R-графия костей носа</v>
      </c>
      <c r="C51" s="41" t="s">
        <v>398</v>
      </c>
      <c r="D51" s="42">
        <f>Калькуляция!M56</f>
        <v>2200</v>
      </c>
      <c r="E51" s="39"/>
    </row>
    <row r="52" spans="1:5" hidden="1">
      <c r="A52" s="40" t="str">
        <f>Калькуляция!A57</f>
        <v>REN 31</v>
      </c>
      <c r="B52" s="40" t="str">
        <f>Калькуляция!B57</f>
        <v>Прицельная R-графия костей стопы</v>
      </c>
      <c r="C52" s="41" t="s">
        <v>398</v>
      </c>
      <c r="D52" s="42">
        <f>Калькуляция!M57</f>
        <v>2500</v>
      </c>
      <c r="E52" s="39"/>
    </row>
    <row r="53" spans="1:5" hidden="1">
      <c r="A53" s="40" t="str">
        <f>Калькуляция!A58</f>
        <v>REN 32</v>
      </c>
      <c r="B53" s="40" t="str">
        <f>Калькуляция!B58</f>
        <v>Прицельная R-графия костей кисти</v>
      </c>
      <c r="C53" s="41" t="s">
        <v>398</v>
      </c>
      <c r="D53" s="42">
        <f>Калькуляция!M58</f>
        <v>3000</v>
      </c>
      <c r="E53" s="39"/>
    </row>
    <row r="54" spans="1:5" hidden="1">
      <c r="A54" s="40" t="str">
        <f>Калькуляция!A59</f>
        <v>REN 33</v>
      </c>
      <c r="B54" s="40" t="str">
        <f>Калькуляция!B59</f>
        <v>Томография</v>
      </c>
      <c r="C54" s="41" t="s">
        <v>398</v>
      </c>
      <c r="D54" s="42">
        <f>Калькуляция!M59</f>
        <v>3600</v>
      </c>
      <c r="E54" s="39"/>
    </row>
    <row r="55" spans="1:5" hidden="1">
      <c r="A55" s="40" t="str">
        <f>Калькуляция!A60</f>
        <v>REN 34</v>
      </c>
      <c r="B55" s="40" t="str">
        <f>Калькуляция!B60</f>
        <v>R-скопия легких</v>
      </c>
      <c r="C55" s="41" t="s">
        <v>398</v>
      </c>
      <c r="D55" s="42">
        <f>Калькуляция!M60</f>
        <v>1800</v>
      </c>
      <c r="E55" s="39"/>
    </row>
    <row r="56" spans="1:5" hidden="1">
      <c r="A56" s="40" t="str">
        <f>Калькуляция!A61</f>
        <v>REN 35</v>
      </c>
      <c r="B56" s="40" t="str">
        <f>Калькуляция!B61</f>
        <v xml:space="preserve">R-графия желудка </v>
      </c>
      <c r="C56" s="41" t="s">
        <v>398</v>
      </c>
      <c r="D56" s="42">
        <f>Калькуляция!M61</f>
        <v>7000</v>
      </c>
      <c r="E56" s="39"/>
    </row>
    <row r="57" spans="1:5" hidden="1">
      <c r="A57" s="40" t="str">
        <f>Калькуляция!A62</f>
        <v>REN 36</v>
      </c>
      <c r="B57" s="40" t="str">
        <f>Калькуляция!B62</f>
        <v>R-графия пищевода и желудка</v>
      </c>
      <c r="C57" s="41" t="s">
        <v>398</v>
      </c>
      <c r="D57" s="42">
        <v>16000</v>
      </c>
      <c r="E57" s="39"/>
    </row>
    <row r="58" spans="1:5" hidden="1">
      <c r="A58" s="40" t="str">
        <f>Калькуляция!A63</f>
        <v>REN 37</v>
      </c>
      <c r="B58" s="40" t="str">
        <f>Калькуляция!B63</f>
        <v>R-графия толстой кишки</v>
      </c>
      <c r="C58" s="41" t="s">
        <v>398</v>
      </c>
      <c r="D58" s="42">
        <f>Калькуляция!M63</f>
        <v>11500</v>
      </c>
      <c r="E58" s="39"/>
    </row>
    <row r="59" spans="1:5" hidden="1">
      <c r="A59" s="40"/>
      <c r="B59" s="37" t="str">
        <f>Калькуляция!B64</f>
        <v>УЗИ</v>
      </c>
      <c r="C59" s="41"/>
      <c r="D59" s="42"/>
      <c r="E59" s="39"/>
    </row>
    <row r="60" spans="1:5" ht="31.5" hidden="1">
      <c r="A60" s="40" t="str">
        <f>Калькуляция!A65</f>
        <v>UZI 01</v>
      </c>
      <c r="B60" s="40" t="str">
        <f>Калькуляция!B65</f>
        <v>УЗИ комплекс (печени, желчного пузыря, поджелудочной железы, селезенки, почки)</v>
      </c>
      <c r="C60" s="41" t="s">
        <v>398</v>
      </c>
      <c r="D60" s="42">
        <f>Калькуляция!M65</f>
        <v>7200</v>
      </c>
      <c r="E60" s="39"/>
    </row>
    <row r="61" spans="1:5" ht="31.5" hidden="1">
      <c r="A61" s="40" t="str">
        <f>Калькуляция!A66</f>
        <v>UZI 02</v>
      </c>
      <c r="B61" s="40" t="str">
        <f>Калькуляция!B66</f>
        <v>УЗИ гепатобилиопанкреатической области  (печени, желчного пузыря, поджелудочной железы, селезенки)</v>
      </c>
      <c r="C61" s="41" t="s">
        <v>398</v>
      </c>
      <c r="D61" s="42">
        <f>Калькуляция!M66</f>
        <v>6100</v>
      </c>
      <c r="E61" s="39"/>
    </row>
    <row r="62" spans="1:5" ht="63" hidden="1">
      <c r="A62" s="40" t="str">
        <f>Калькуляция!A67</f>
        <v>UZI 03</v>
      </c>
      <c r="B62" s="40" t="str">
        <f>Калькуляция!B67</f>
        <v>УЗИ одного органа (печень, желчный пузырь, селезенка, поджелудочный железа, почки,молочных желез, мягких тканей, симфиза, мочевого пузыря с определением остаточной мочи)</v>
      </c>
      <c r="C62" s="41" t="s">
        <v>398</v>
      </c>
      <c r="D62" s="42">
        <f>Калькуляция!M67</f>
        <v>4200</v>
      </c>
      <c r="E62" s="39"/>
    </row>
    <row r="63" spans="1:5" ht="31.5" hidden="1">
      <c r="A63" s="40" t="str">
        <f>Калькуляция!A68</f>
        <v>UZI 04</v>
      </c>
      <c r="B63" s="40" t="str">
        <f>Калькуляция!B68</f>
        <v>УЗИ простаты+мочевого пузыря с определением остаточной мочи</v>
      </c>
      <c r="C63" s="41" t="s">
        <v>398</v>
      </c>
      <c r="D63" s="42">
        <f>Калькуляция!M68</f>
        <v>7200</v>
      </c>
      <c r="E63" s="39"/>
    </row>
    <row r="64" spans="1:5" hidden="1">
      <c r="A64" s="40" t="str">
        <f>Калькуляция!A69</f>
        <v>UZI 05</v>
      </c>
      <c r="B64" s="40" t="str">
        <f>Калькуляция!B69</f>
        <v>УЗИ мошонки</v>
      </c>
      <c r="C64" s="41" t="s">
        <v>398</v>
      </c>
      <c r="D64" s="42">
        <f>Калькуляция!M69</f>
        <v>5200</v>
      </c>
      <c r="E64" s="39"/>
    </row>
    <row r="65" spans="1:8" hidden="1">
      <c r="A65" s="40" t="str">
        <f>Калькуляция!A70</f>
        <v>UZI 06</v>
      </c>
      <c r="B65" s="40" t="str">
        <f>Калькуляция!B70</f>
        <v>УЗИ при гинекологических заболеваниях</v>
      </c>
      <c r="C65" s="41" t="s">
        <v>398</v>
      </c>
      <c r="D65" s="42">
        <f>Калькуляция!M70</f>
        <v>5400</v>
      </c>
      <c r="E65" s="39"/>
    </row>
    <row r="66" spans="1:8" hidden="1">
      <c r="A66" s="40" t="str">
        <f>Калькуляция!A71</f>
        <v>UZI 07</v>
      </c>
      <c r="B66" s="40" t="str">
        <f>Калькуляция!B71</f>
        <v>УЗИ беременности</v>
      </c>
      <c r="C66" s="41" t="s">
        <v>398</v>
      </c>
      <c r="D66" s="42">
        <f>Калькуляция!M71</f>
        <v>5400</v>
      </c>
      <c r="E66" s="39"/>
    </row>
    <row r="67" spans="1:8" hidden="1">
      <c r="A67" s="40" t="str">
        <f>Калькуляция!A72</f>
        <v>UZI 08</v>
      </c>
      <c r="B67" s="40" t="str">
        <f>Калькуляция!B72</f>
        <v>УЗИ сердца</v>
      </c>
      <c r="C67" s="41" t="s">
        <v>398</v>
      </c>
      <c r="D67" s="42">
        <f>Калькуляция!M72</f>
        <v>6100</v>
      </c>
      <c r="E67" s="39"/>
    </row>
    <row r="68" spans="1:8" hidden="1">
      <c r="A68" s="40" t="str">
        <f>Калькуляция!A73</f>
        <v>UZI 09</v>
      </c>
      <c r="B68" s="40" t="str">
        <f>Калькуляция!B73</f>
        <v>УЗИ допплерография верхних конечностей вен</v>
      </c>
      <c r="C68" s="41" t="s">
        <v>398</v>
      </c>
      <c r="D68" s="42">
        <f>Калькуляция!M73</f>
        <v>5600</v>
      </c>
      <c r="E68" s="39"/>
    </row>
    <row r="69" spans="1:8" hidden="1">
      <c r="A69" s="40" t="str">
        <f>Калькуляция!A74</f>
        <v>UZI 10</v>
      </c>
      <c r="B69" s="40" t="str">
        <f>Калькуляция!B74</f>
        <v>УЗИ допплерография верхних конечностей артерий</v>
      </c>
      <c r="C69" s="41" t="s">
        <v>398</v>
      </c>
      <c r="D69" s="42">
        <f>Калькуляция!M74</f>
        <v>5600</v>
      </c>
      <c r="E69" s="39"/>
    </row>
    <row r="70" spans="1:8" hidden="1">
      <c r="A70" s="40" t="str">
        <f>Калькуляция!A75</f>
        <v>UZI 11</v>
      </c>
      <c r="B70" s="40" t="str">
        <f>Калькуляция!B75</f>
        <v>УЗИ допплерография нижних конечностей вен</v>
      </c>
      <c r="C70" s="41" t="s">
        <v>398</v>
      </c>
      <c r="D70" s="42">
        <f>Калькуляция!M75</f>
        <v>5600</v>
      </c>
      <c r="E70" s="39"/>
    </row>
    <row r="71" spans="1:8" hidden="1">
      <c r="A71" s="40" t="str">
        <f>Калькуляция!A76</f>
        <v>UZI 12</v>
      </c>
      <c r="B71" s="40" t="str">
        <f>Калькуляция!B76</f>
        <v>УЗИ допплерография нижних конечностей артерий</v>
      </c>
      <c r="C71" s="41" t="s">
        <v>398</v>
      </c>
      <c r="D71" s="42">
        <f>Калькуляция!M76</f>
        <v>5600</v>
      </c>
      <c r="E71" s="39"/>
    </row>
    <row r="72" spans="1:8" hidden="1">
      <c r="A72" s="40" t="str">
        <f>Калькуляция!A77</f>
        <v>UZI 13</v>
      </c>
      <c r="B72" s="40" t="str">
        <f>Калькуляция!B77</f>
        <v>УЗИ допплерография почек</v>
      </c>
      <c r="C72" s="41" t="s">
        <v>398</v>
      </c>
      <c r="D72" s="42">
        <f>Калькуляция!M77</f>
        <v>4200</v>
      </c>
      <c r="E72" s="39"/>
    </row>
    <row r="73" spans="1:8" hidden="1">
      <c r="A73" s="40" t="str">
        <f>Калькуляция!A78</f>
        <v>UZI 14</v>
      </c>
      <c r="B73" s="40" t="str">
        <f>Калькуляция!B78</f>
        <v>УЗДГ сосудов плода</v>
      </c>
      <c r="C73" s="41" t="s">
        <v>398</v>
      </c>
      <c r="D73" s="42">
        <f>Калькуляция!M78</f>
        <v>5200</v>
      </c>
      <c r="E73" s="39"/>
    </row>
    <row r="74" spans="1:8" hidden="1">
      <c r="A74" s="40" t="str">
        <f>Калькуляция!A79</f>
        <v>UZI 15</v>
      </c>
      <c r="B74" s="40" t="str">
        <f>Калькуляция!B79</f>
        <v>УЗДГ сосудов плода+плод</v>
      </c>
      <c r="C74" s="41" t="s">
        <v>398</v>
      </c>
      <c r="D74" s="42">
        <f>Калькуляция!M79</f>
        <v>8200</v>
      </c>
      <c r="E74" s="39"/>
    </row>
    <row r="75" spans="1:8" hidden="1">
      <c r="A75" s="40" t="str">
        <f>Калькуляция!A80</f>
        <v>UZI 16</v>
      </c>
      <c r="B75" s="40" t="str">
        <f>Калькуляция!B80</f>
        <v>Нейросонография</v>
      </c>
      <c r="C75" s="41" t="s">
        <v>398</v>
      </c>
      <c r="D75" s="42">
        <f>Калькуляция!M80</f>
        <v>4200</v>
      </c>
      <c r="E75" s="39"/>
    </row>
    <row r="76" spans="1:8" hidden="1">
      <c r="A76" s="40" t="str">
        <f>Калькуляция!A81</f>
        <v>UZI 17</v>
      </c>
      <c r="B76" s="40" t="str">
        <f>Калькуляция!B81</f>
        <v>УЗИ суставов</v>
      </c>
      <c r="C76" s="41" t="s">
        <v>398</v>
      </c>
      <c r="D76" s="42">
        <f>Калькуляция!M81</f>
        <v>5100</v>
      </c>
      <c r="E76" s="39"/>
    </row>
    <row r="77" spans="1:8" hidden="1">
      <c r="A77" s="40"/>
      <c r="B77" s="37" t="str">
        <f>Калькуляция!B82</f>
        <v>Компьютерная томография</v>
      </c>
      <c r="C77" s="41"/>
      <c r="D77" s="42"/>
      <c r="E77" s="39"/>
    </row>
    <row r="78" spans="1:8" ht="31.5" hidden="1">
      <c r="A78" s="40" t="str">
        <f>Калькуляция!A83</f>
        <v>KT 01</v>
      </c>
      <c r="B78" s="40" t="str">
        <f>Калькуляция!B83</f>
        <v>Компьютерная томография головного мозга без введения контрастного вещества</v>
      </c>
      <c r="C78" s="41" t="s">
        <v>398</v>
      </c>
      <c r="D78" s="42">
        <f>Калькуляция!M83</f>
        <v>12500</v>
      </c>
      <c r="E78" s="39" t="s">
        <v>478</v>
      </c>
      <c r="G78" s="58"/>
      <c r="H78" s="59"/>
    </row>
    <row r="79" spans="1:8" ht="31.5" hidden="1">
      <c r="A79" s="40" t="str">
        <f>Калькуляция!A84</f>
        <v>KT 02</v>
      </c>
      <c r="B79" s="40" t="str">
        <f>Калькуляция!B84</f>
        <v>Компьютерная томография органов грудной клетки без введения контрастного вещества</v>
      </c>
      <c r="C79" s="41" t="s">
        <v>398</v>
      </c>
      <c r="D79" s="42">
        <f>Калькуляция!M84</f>
        <v>12500</v>
      </c>
      <c r="E79" s="39" t="s">
        <v>478</v>
      </c>
    </row>
    <row r="80" spans="1:8" ht="31.5" hidden="1">
      <c r="A80" s="40" t="str">
        <f>Калькуляция!A85</f>
        <v>KT 03</v>
      </c>
      <c r="B80" s="40" t="str">
        <f>Калькуляция!B85</f>
        <v>Компьютерная томография органов грудной клетки с болюсным введением контрастного вещества</v>
      </c>
      <c r="C80" s="41" t="s">
        <v>398</v>
      </c>
      <c r="D80" s="42">
        <f>Калькуляция!M85</f>
        <v>37500</v>
      </c>
      <c r="E80" s="39" t="s">
        <v>478</v>
      </c>
    </row>
    <row r="81" spans="1:5" ht="31.5" hidden="1">
      <c r="A81" s="40" t="str">
        <f>Калькуляция!A86</f>
        <v>KT 04</v>
      </c>
      <c r="B81" s="40" t="str">
        <f>Калькуляция!B86</f>
        <v>Компьютерная томография органов брюшной полости без введения контрастного вещества</v>
      </c>
      <c r="C81" s="41" t="s">
        <v>398</v>
      </c>
      <c r="D81" s="42">
        <f>Калькуляция!M86</f>
        <v>12500</v>
      </c>
      <c r="E81" s="39" t="s">
        <v>478</v>
      </c>
    </row>
    <row r="82" spans="1:5" ht="31.5" hidden="1">
      <c r="A82" s="40" t="str">
        <f>Калькуляция!A87</f>
        <v>KT 05</v>
      </c>
      <c r="B82" s="40" t="str">
        <f>Калькуляция!B87</f>
        <v>Компьютерная томография органов брюшной полости с болюсным введением контрастного вещества</v>
      </c>
      <c r="C82" s="41" t="s">
        <v>398</v>
      </c>
      <c r="D82" s="42">
        <f>Калькуляция!M87</f>
        <v>37500</v>
      </c>
      <c r="E82" s="39" t="s">
        <v>478</v>
      </c>
    </row>
    <row r="83" spans="1:5" ht="31.5" hidden="1">
      <c r="A83" s="40" t="str">
        <f>Калькуляция!A88</f>
        <v>KT 06</v>
      </c>
      <c r="B83" s="40" t="str">
        <f>Калькуляция!B88</f>
        <v>Компьютерная томография почек и забрюшинного пространства без введения контрастного вещества</v>
      </c>
      <c r="C83" s="41" t="s">
        <v>398</v>
      </c>
      <c r="D83" s="42">
        <f>Калькуляция!M88</f>
        <v>12500</v>
      </c>
      <c r="E83" s="39" t="s">
        <v>478</v>
      </c>
    </row>
    <row r="84" spans="1:5" ht="47.25" hidden="1">
      <c r="A84" s="40" t="str">
        <f>Калькуляция!A89</f>
        <v>KT 07</v>
      </c>
      <c r="B84" s="40" t="str">
        <f>Калькуляция!B89</f>
        <v>Компьютерная томография почек и забрюшинного пространство с болюсным введением контрастного вещества</v>
      </c>
      <c r="C84" s="41" t="s">
        <v>398</v>
      </c>
      <c r="D84" s="42">
        <f>Калькуляция!M89</f>
        <v>37500</v>
      </c>
      <c r="E84" s="39" t="s">
        <v>478</v>
      </c>
    </row>
    <row r="85" spans="1:5" ht="31.5" hidden="1">
      <c r="A85" s="40" t="str">
        <f>Калькуляция!A90</f>
        <v>KT 08</v>
      </c>
      <c r="B85" s="40" t="str">
        <f>Калькуляция!B90</f>
        <v>Компьютерная томография придаточных пазух носа</v>
      </c>
      <c r="C85" s="41" t="s">
        <v>398</v>
      </c>
      <c r="D85" s="42">
        <f>Калькуляция!M90</f>
        <v>12500</v>
      </c>
      <c r="E85" s="39" t="s">
        <v>478</v>
      </c>
    </row>
    <row r="86" spans="1:5" ht="31.5" hidden="1">
      <c r="A86" s="40" t="str">
        <f>Калькуляция!A91</f>
        <v>KT 09</v>
      </c>
      <c r="B86" s="40" t="str">
        <f>Калькуляция!B91</f>
        <v>Компьютерная томография верхних костей и мягких тканей одной области без введения контрастного вещества</v>
      </c>
      <c r="C86" s="41" t="s">
        <v>398</v>
      </c>
      <c r="D86" s="42">
        <f>Калькуляция!M91</f>
        <v>12500</v>
      </c>
      <c r="E86" s="39" t="s">
        <v>478</v>
      </c>
    </row>
    <row r="87" spans="1:5" ht="31.5" hidden="1">
      <c r="A87" s="40" t="str">
        <f>Калькуляция!A92</f>
        <v>KT 10</v>
      </c>
      <c r="B87" s="40" t="str">
        <f>Калькуляция!B92</f>
        <v>Компьютерная томография нижних костей и мягких тканей одной области без введения контрастного вещества</v>
      </c>
      <c r="C87" s="41" t="s">
        <v>398</v>
      </c>
      <c r="D87" s="42">
        <f>Калькуляция!M92</f>
        <v>12500</v>
      </c>
      <c r="E87" s="39" t="s">
        <v>478</v>
      </c>
    </row>
    <row r="88" spans="1:5" ht="31.5" hidden="1">
      <c r="A88" s="40" t="str">
        <f>Калькуляция!A93</f>
        <v>KT 11</v>
      </c>
      <c r="B88" s="40" t="str">
        <f>Калькуляция!B93</f>
        <v>Компьютерная томография плечевого сустава</v>
      </c>
      <c r="C88" s="41" t="s">
        <v>398</v>
      </c>
      <c r="D88" s="42">
        <f>Калькуляция!M93</f>
        <v>12500</v>
      </c>
      <c r="E88" s="39" t="s">
        <v>478</v>
      </c>
    </row>
    <row r="89" spans="1:5" ht="31.5" hidden="1">
      <c r="A89" s="40" t="str">
        <f>Калькуляция!A94</f>
        <v>KT 12</v>
      </c>
      <c r="B89" s="40" t="str">
        <f>Калькуляция!B94</f>
        <v>Компьютерная томография шейного отдела позвоночника</v>
      </c>
      <c r="C89" s="41" t="s">
        <v>398</v>
      </c>
      <c r="D89" s="42">
        <f>Калькуляция!M94</f>
        <v>12500</v>
      </c>
      <c r="E89" s="39" t="s">
        <v>478</v>
      </c>
    </row>
    <row r="90" spans="1:5" ht="31.5" hidden="1">
      <c r="A90" s="40" t="str">
        <f>Калькуляция!A95</f>
        <v>KT 13</v>
      </c>
      <c r="B90" s="40" t="str">
        <f>Калькуляция!B95</f>
        <v>Компьютерная томография грудного отдела позвоночника</v>
      </c>
      <c r="C90" s="41" t="s">
        <v>398</v>
      </c>
      <c r="D90" s="42">
        <f>Калькуляция!M95</f>
        <v>12500</v>
      </c>
      <c r="E90" s="39" t="s">
        <v>478</v>
      </c>
    </row>
    <row r="91" spans="1:5" ht="31.5" hidden="1">
      <c r="A91" s="40" t="str">
        <f>Калькуляция!A96</f>
        <v>KT 14</v>
      </c>
      <c r="B91" s="40" t="str">
        <f>Калькуляция!B96</f>
        <v>Компьютерная томография поясничного отдела позвоночника</v>
      </c>
      <c r="C91" s="41" t="s">
        <v>398</v>
      </c>
      <c r="D91" s="42">
        <f>Калькуляция!M96</f>
        <v>12500</v>
      </c>
      <c r="E91" s="39" t="s">
        <v>478</v>
      </c>
    </row>
    <row r="92" spans="1:5" ht="31.5" hidden="1">
      <c r="A92" s="40" t="str">
        <f>Калькуляция!A97</f>
        <v>KT 15</v>
      </c>
      <c r="B92" s="40" t="str">
        <f>Калькуляция!B97</f>
        <v>Компьютерная томография крестово-копчикового отдела позвоночника</v>
      </c>
      <c r="C92" s="41" t="s">
        <v>398</v>
      </c>
      <c r="D92" s="42">
        <f>Калькуляция!M97</f>
        <v>12500</v>
      </c>
      <c r="E92" s="39" t="s">
        <v>478</v>
      </c>
    </row>
    <row r="93" spans="1:5" ht="31.5" hidden="1">
      <c r="A93" s="40" t="str">
        <f>Калькуляция!A98</f>
        <v>KT 16</v>
      </c>
      <c r="B93" s="40" t="str">
        <f>Калькуляция!B98</f>
        <v>Компьютерная томография малого таза</v>
      </c>
      <c r="C93" s="41" t="s">
        <v>398</v>
      </c>
      <c r="D93" s="42">
        <f>Калькуляция!M98</f>
        <v>12500</v>
      </c>
      <c r="E93" s="39" t="s">
        <v>478</v>
      </c>
    </row>
    <row r="94" spans="1:5" ht="31.5" hidden="1">
      <c r="A94" s="40" t="str">
        <f>Калькуляция!A99</f>
        <v>KT 17</v>
      </c>
      <c r="B94" s="40" t="str">
        <f>Калькуляция!B99</f>
        <v>Компьютерная томография малого таза с болюсным введением контрастного вещества</v>
      </c>
      <c r="C94" s="41" t="s">
        <v>398</v>
      </c>
      <c r="D94" s="42">
        <f>Калькуляция!M99</f>
        <v>37500</v>
      </c>
      <c r="E94" s="39" t="s">
        <v>478</v>
      </c>
    </row>
    <row r="95" spans="1:5" ht="31.5" hidden="1">
      <c r="A95" s="40" t="str">
        <f>Калькуляция!A100</f>
        <v>KT 18</v>
      </c>
      <c r="B95" s="40" t="str">
        <f>Калькуляция!B100</f>
        <v>Компьютерная томография сустава</v>
      </c>
      <c r="C95" s="41" t="s">
        <v>398</v>
      </c>
      <c r="D95" s="42">
        <f>Калькуляция!M100</f>
        <v>12500</v>
      </c>
      <c r="E95" s="39" t="s">
        <v>478</v>
      </c>
    </row>
    <row r="96" spans="1:5" ht="31.5" hidden="1">
      <c r="A96" s="40" t="str">
        <f>Калькуляция!A101</f>
        <v>KT 19</v>
      </c>
      <c r="B96" s="40" t="str">
        <f>Калькуляция!B101</f>
        <v>Компьютерная томография гортани без введения контрастного вещества</v>
      </c>
      <c r="C96" s="41" t="s">
        <v>398</v>
      </c>
      <c r="D96" s="42">
        <f>Калькуляция!M101</f>
        <v>12500</v>
      </c>
      <c r="E96" s="39" t="s">
        <v>478</v>
      </c>
    </row>
    <row r="97" spans="1:5" ht="31.5" hidden="1">
      <c r="A97" s="40" t="str">
        <f>Калькуляция!A102</f>
        <v>KT 20</v>
      </c>
      <c r="B97" s="40" t="str">
        <f>Калькуляция!B102</f>
        <v>Компьютерная томография височных костей</v>
      </c>
      <c r="C97" s="41" t="s">
        <v>398</v>
      </c>
      <c r="D97" s="42">
        <f>Калькуляция!M102</f>
        <v>12500</v>
      </c>
      <c r="E97" s="39" t="s">
        <v>478</v>
      </c>
    </row>
    <row r="98" spans="1:5" ht="31.5" hidden="1">
      <c r="A98" s="40" t="str">
        <f>Калькуляция!A103</f>
        <v>KT 21</v>
      </c>
      <c r="B98" s="40" t="str">
        <f>Калькуляция!B103</f>
        <v>Компьютерная томография надпочечников без введения контрастного вещества</v>
      </c>
      <c r="C98" s="41" t="s">
        <v>398</v>
      </c>
      <c r="D98" s="42">
        <f>Калькуляция!M103</f>
        <v>12500</v>
      </c>
      <c r="E98" s="39" t="s">
        <v>478</v>
      </c>
    </row>
    <row r="99" spans="1:5" hidden="1">
      <c r="A99" s="40"/>
      <c r="B99" s="37" t="str">
        <f>Калькуляция!B104</f>
        <v>Гинекологические услуги</v>
      </c>
      <c r="C99" s="41"/>
      <c r="D99" s="42"/>
      <c r="E99" s="39"/>
    </row>
    <row r="100" spans="1:5" hidden="1">
      <c r="A100" s="40" t="str">
        <f>Калькуляция!A105</f>
        <v>GIN 01</v>
      </c>
      <c r="B100" s="40" t="str">
        <f>Калькуляция!B105</f>
        <v>Биопсия шейки матки</v>
      </c>
      <c r="C100" s="41" t="s">
        <v>398</v>
      </c>
      <c r="D100" s="42">
        <f>Калькуляция!M105</f>
        <v>6000</v>
      </c>
      <c r="E100" s="39"/>
    </row>
    <row r="101" spans="1:5" hidden="1">
      <c r="A101" s="40" t="str">
        <f>Калькуляция!A106</f>
        <v>GIN 02</v>
      </c>
      <c r="B101" s="40" t="str">
        <f>Калькуляция!B106</f>
        <v>Кольпоскопия</v>
      </c>
      <c r="C101" s="41" t="s">
        <v>398</v>
      </c>
      <c r="D101" s="42">
        <f>Калькуляция!M106</f>
        <v>5000</v>
      </c>
      <c r="E101" s="39"/>
    </row>
    <row r="102" spans="1:5" hidden="1">
      <c r="A102" s="40" t="str">
        <f>Калькуляция!A107</f>
        <v>GIN 03</v>
      </c>
      <c r="B102" s="40" t="str">
        <f>Калькуляция!B107</f>
        <v>Массаж гинекологический</v>
      </c>
      <c r="C102" s="41" t="s">
        <v>398</v>
      </c>
      <c r="D102" s="42">
        <f>Калькуляция!M107</f>
        <v>2500</v>
      </c>
      <c r="E102" s="39"/>
    </row>
    <row r="103" spans="1:5" hidden="1">
      <c r="A103" s="40" t="str">
        <f>Калькуляция!A108</f>
        <v>GIN 04</v>
      </c>
      <c r="B103" s="40" t="str">
        <f>Калькуляция!B108</f>
        <v>Введение ВМС (без стоимости спирали)</v>
      </c>
      <c r="C103" s="41" t="s">
        <v>398</v>
      </c>
      <c r="D103" s="42">
        <f>Калькуляция!M108</f>
        <v>4500</v>
      </c>
      <c r="E103" s="39"/>
    </row>
    <row r="104" spans="1:5" hidden="1">
      <c r="A104" s="40" t="str">
        <f>Калькуляция!A109</f>
        <v>GIN 05</v>
      </c>
      <c r="B104" s="40" t="str">
        <f>Калькуляция!B109</f>
        <v>Введение ВМС (со стоимостью спирали)</v>
      </c>
      <c r="C104" s="41" t="s">
        <v>398</v>
      </c>
      <c r="D104" s="42">
        <f>Калькуляция!M109</f>
        <v>6500</v>
      </c>
      <c r="E104" s="39"/>
    </row>
    <row r="105" spans="1:5" hidden="1">
      <c r="A105" s="40" t="str">
        <f>Калькуляция!A110</f>
        <v>GIN 06</v>
      </c>
      <c r="B105" s="40" t="str">
        <f>Калькуляция!B110</f>
        <v>Удаление ВМС</v>
      </c>
      <c r="C105" s="41" t="s">
        <v>398</v>
      </c>
      <c r="D105" s="42">
        <f>Калькуляция!M110</f>
        <v>5000</v>
      </c>
      <c r="E105" s="39"/>
    </row>
    <row r="106" spans="1:5" hidden="1">
      <c r="A106" s="40" t="str">
        <f>Калькуляция!A111</f>
        <v>GIN 07</v>
      </c>
      <c r="B106" s="40" t="str">
        <f>Калькуляция!B111</f>
        <v>Вакуум-аспирация</v>
      </c>
      <c r="C106" s="41" t="s">
        <v>398</v>
      </c>
      <c r="D106" s="42">
        <f>Калькуляция!M111</f>
        <v>10000</v>
      </c>
      <c r="E106" s="39"/>
    </row>
    <row r="107" spans="1:5" hidden="1">
      <c r="A107" s="40" t="str">
        <f>Калькуляция!A112</f>
        <v>GIN 08</v>
      </c>
      <c r="B107" s="40" t="str">
        <f>Калькуляция!B112</f>
        <v>Прижигание эрозии (диатермокоагуляция)</v>
      </c>
      <c r="C107" s="41" t="s">
        <v>398</v>
      </c>
      <c r="D107" s="42">
        <f>Калькуляция!M112</f>
        <v>10000</v>
      </c>
      <c r="E107" s="39"/>
    </row>
    <row r="108" spans="1:5" hidden="1">
      <c r="A108" s="40" t="str">
        <f>Калькуляция!A113</f>
        <v>GIN 09</v>
      </c>
      <c r="B108" s="40" t="str">
        <f>Калькуляция!B113</f>
        <v>Диатермоконизация</v>
      </c>
      <c r="C108" s="41" t="s">
        <v>398</v>
      </c>
      <c r="D108" s="42">
        <f>Калькуляция!M113</f>
        <v>15000</v>
      </c>
      <c r="E108" s="39"/>
    </row>
    <row r="109" spans="1:5" hidden="1">
      <c r="A109" s="40" t="str">
        <f>Калькуляция!A114</f>
        <v>GIN 10</v>
      </c>
      <c r="B109" s="40" t="str">
        <f>Калькуляция!B114</f>
        <v>Диатермоэксцизия</v>
      </c>
      <c r="C109" s="41" t="s">
        <v>398</v>
      </c>
      <c r="D109" s="42">
        <f>Калькуляция!M114</f>
        <v>12000</v>
      </c>
      <c r="E109" s="39"/>
    </row>
    <row r="110" spans="1:5" hidden="1">
      <c r="A110" s="40" t="str">
        <f>Калькуляция!A115</f>
        <v>GIN 11</v>
      </c>
      <c r="B110" s="40" t="str">
        <f>Калькуляция!B115</f>
        <v>Забор мазка (гинекологический)</v>
      </c>
      <c r="C110" s="41" t="s">
        <v>398</v>
      </c>
      <c r="D110" s="42">
        <f>Калькуляция!M115</f>
        <v>800</v>
      </c>
      <c r="E110" s="39"/>
    </row>
    <row r="111" spans="1:5" hidden="1">
      <c r="A111" s="40" t="str">
        <f>Калькуляция!A116</f>
        <v>GIN 12</v>
      </c>
      <c r="B111" s="40" t="str">
        <f>Калькуляция!B116</f>
        <v>Ванночки гинекологические</v>
      </c>
      <c r="C111" s="41" t="s">
        <v>398</v>
      </c>
      <c r="D111" s="42">
        <f>Калькуляция!M116</f>
        <v>1000</v>
      </c>
      <c r="E111" s="39"/>
    </row>
    <row r="112" spans="1:5" ht="31.5" hidden="1">
      <c r="A112" s="40" t="str">
        <f>Калькуляция!A117</f>
        <v>GIN 13</v>
      </c>
      <c r="B112" s="40" t="str">
        <f>Калькуляция!B117</f>
        <v>Введение тампонов с лекарственными средствами (без лекарств)</v>
      </c>
      <c r="C112" s="41" t="s">
        <v>398</v>
      </c>
      <c r="D112" s="42">
        <f>Калькуляция!M117</f>
        <v>2000</v>
      </c>
      <c r="E112" s="39"/>
    </row>
    <row r="113" spans="1:5" hidden="1">
      <c r="A113" s="40"/>
      <c r="B113" s="37" t="str">
        <f>Калькуляция!B118</f>
        <v>Услуги хирурга</v>
      </c>
      <c r="C113" s="41"/>
      <c r="D113" s="42"/>
      <c r="E113" s="39"/>
    </row>
    <row r="114" spans="1:5" hidden="1">
      <c r="A114" s="40" t="str">
        <f>Калькуляция!A119</f>
        <v>KHI 01</v>
      </c>
      <c r="B114" s="40" t="str">
        <f>Калькуляция!B119</f>
        <v>Атеромотомия/ атеромэктомия</v>
      </c>
      <c r="C114" s="41" t="s">
        <v>398</v>
      </c>
      <c r="D114" s="42">
        <f>Калькуляция!M119</f>
        <v>5500</v>
      </c>
      <c r="E114" s="39"/>
    </row>
    <row r="115" spans="1:5" hidden="1">
      <c r="A115" s="40" t="str">
        <f>Калькуляция!A120</f>
        <v>KHI 02</v>
      </c>
      <c r="B115" s="40" t="str">
        <f>Калькуляция!B120</f>
        <v>Биопсия кожи и/или подкожной клетчатки</v>
      </c>
      <c r="C115" s="41" t="s">
        <v>398</v>
      </c>
      <c r="D115" s="42">
        <f>Калькуляция!M120</f>
        <v>4700</v>
      </c>
      <c r="E115" s="39"/>
    </row>
    <row r="116" spans="1:5" hidden="1">
      <c r="A116" s="40" t="str">
        <f>Калькуляция!A121</f>
        <v>KHI 03</v>
      </c>
      <c r="B116" s="40" t="str">
        <f>Калькуляция!B121</f>
        <v>Биопсия кожно-мышечного лоскута</v>
      </c>
      <c r="C116" s="41" t="s">
        <v>398</v>
      </c>
      <c r="D116" s="42">
        <f>Калькуляция!M121</f>
        <v>4700</v>
      </c>
      <c r="E116" s="39"/>
    </row>
    <row r="117" spans="1:5" hidden="1">
      <c r="A117" s="40" t="str">
        <f>Калькуляция!A122</f>
        <v>KHI 04</v>
      </c>
      <c r="B117" s="40" t="str">
        <f>Калькуляция!B122</f>
        <v>Вскрытие абсцесса и флегмоны различных канализаций</v>
      </c>
      <c r="C117" s="41" t="s">
        <v>398</v>
      </c>
      <c r="D117" s="42">
        <f>Калькуляция!M122</f>
        <v>7700</v>
      </c>
      <c r="E117" s="39"/>
    </row>
    <row r="118" spans="1:5" hidden="1">
      <c r="A118" s="40" t="str">
        <f>Калькуляция!A123</f>
        <v>KHI 05</v>
      </c>
      <c r="B118" s="40" t="str">
        <f>Калькуляция!B123</f>
        <v>Вскрытие фурункула и  карбункула различных канализации</v>
      </c>
      <c r="C118" s="41" t="s">
        <v>398</v>
      </c>
      <c r="D118" s="42">
        <f>Калькуляция!M123</f>
        <v>9000</v>
      </c>
      <c r="E118" s="39"/>
    </row>
    <row r="119" spans="1:5" hidden="1">
      <c r="A119" s="40" t="str">
        <f>Калькуляция!A124</f>
        <v>KHI 06</v>
      </c>
      <c r="B119" s="40" t="str">
        <f>Калькуляция!B124</f>
        <v>Вскрытие нагноившейся мозоли</v>
      </c>
      <c r="C119" s="41" t="s">
        <v>398</v>
      </c>
      <c r="D119" s="42">
        <f>Калькуляция!M124</f>
        <v>6800</v>
      </c>
      <c r="E119" s="39"/>
    </row>
    <row r="120" spans="1:5" ht="31.5" hidden="1">
      <c r="A120" s="40" t="str">
        <f>Калькуляция!A125</f>
        <v>KHI 07</v>
      </c>
      <c r="B120" s="40" t="str">
        <f>Калькуляция!B125</f>
        <v>Вскрытие и дренирование панариции (костного, суставного, сухожильного)</v>
      </c>
      <c r="C120" s="41" t="s">
        <v>398</v>
      </c>
      <c r="D120" s="42">
        <f>Калькуляция!M125</f>
        <v>10700</v>
      </c>
      <c r="E120" s="39"/>
    </row>
    <row r="121" spans="1:5" hidden="1">
      <c r="A121" s="40" t="str">
        <f>Калькуляция!A126</f>
        <v>KHI 08</v>
      </c>
      <c r="B121" s="40" t="str">
        <f>Калькуляция!B126</f>
        <v>Вскрытие  паронихия</v>
      </c>
      <c r="C121" s="41" t="s">
        <v>398</v>
      </c>
      <c r="D121" s="42">
        <f>Калькуляция!M126</f>
        <v>6800</v>
      </c>
      <c r="E121" s="39"/>
    </row>
    <row r="122" spans="1:5" hidden="1">
      <c r="A122" s="40" t="str">
        <f>Калькуляция!A127</f>
        <v>KHI 09</v>
      </c>
      <c r="B122" s="40" t="str">
        <f>Калькуляция!B127</f>
        <v>Вскрытие и дренирование гематомы  различных размеров</v>
      </c>
      <c r="C122" s="41" t="s">
        <v>398</v>
      </c>
      <c r="D122" s="42">
        <f>Калькуляция!M127</f>
        <v>9000</v>
      </c>
      <c r="E122" s="39"/>
    </row>
    <row r="123" spans="1:5" hidden="1">
      <c r="A123" s="40" t="str">
        <f>Калькуляция!A128</f>
        <v>KHI 10</v>
      </c>
      <c r="B123" s="40" t="str">
        <f>Калькуляция!B128</f>
        <v>Вскрытие и дренирование гнойного лактационного мастита</v>
      </c>
      <c r="C123" s="41" t="s">
        <v>398</v>
      </c>
      <c r="D123" s="42">
        <f>Калькуляция!M128</f>
        <v>9900</v>
      </c>
      <c r="E123" s="39"/>
    </row>
    <row r="124" spans="1:5" hidden="1">
      <c r="A124" s="40" t="str">
        <f>Калькуляция!A129</f>
        <v>KHI 11</v>
      </c>
      <c r="B124" s="40" t="str">
        <f>Калькуляция!B129</f>
        <v>Вскрытие гидроаденита</v>
      </c>
      <c r="C124" s="41" t="s">
        <v>398</v>
      </c>
      <c r="D124" s="42">
        <f>Калькуляция!M129</f>
        <v>8100</v>
      </c>
      <c r="E124" s="39"/>
    </row>
    <row r="125" spans="1:5" hidden="1">
      <c r="A125" s="40" t="str">
        <f>Калькуляция!A130</f>
        <v>KHI 12</v>
      </c>
      <c r="B125" s="40" t="str">
        <f>Калькуляция!B130</f>
        <v xml:space="preserve">Вскрытие парапроктита </v>
      </c>
      <c r="C125" s="41" t="s">
        <v>398</v>
      </c>
      <c r="D125" s="42">
        <f>Калькуляция!M130</f>
        <v>7100</v>
      </c>
      <c r="E125" s="39"/>
    </row>
    <row r="126" spans="1:5" hidden="1">
      <c r="A126" s="40" t="str">
        <f>Калькуляция!A131</f>
        <v>KHI 13</v>
      </c>
      <c r="B126" s="40" t="str">
        <f>Калькуляция!B131</f>
        <v>Удаление гигромы, ганглий</v>
      </c>
      <c r="C126" s="41" t="s">
        <v>398</v>
      </c>
      <c r="D126" s="42">
        <f>Калькуляция!M131</f>
        <v>6800</v>
      </c>
      <c r="E126" s="39"/>
    </row>
    <row r="127" spans="1:5" hidden="1">
      <c r="A127" s="40" t="str">
        <f>Калькуляция!A132</f>
        <v>KHI 14</v>
      </c>
      <c r="B127" s="40" t="str">
        <f>Калькуляция!B132</f>
        <v>Удаление/ коррекция ногтевой пластинки</v>
      </c>
      <c r="C127" s="41" t="s">
        <v>398</v>
      </c>
      <c r="D127" s="42">
        <f>Калькуляция!M132</f>
        <v>5400</v>
      </c>
      <c r="E127" s="39"/>
    </row>
    <row r="128" spans="1:5" hidden="1">
      <c r="A128" s="40" t="str">
        <f>Калькуляция!A133</f>
        <v>KHI 15</v>
      </c>
      <c r="B128" s="40" t="str">
        <f>Калькуляция!B133</f>
        <v xml:space="preserve">Иссечение лигатурного свища </v>
      </c>
      <c r="C128" s="41" t="s">
        <v>398</v>
      </c>
      <c r="D128" s="42">
        <f>Калькуляция!M133</f>
        <v>8400</v>
      </c>
      <c r="E128" s="39"/>
    </row>
    <row r="129" spans="1:5" hidden="1">
      <c r="A129" s="40" t="str">
        <f>Калькуляция!A134</f>
        <v>KHI 16</v>
      </c>
      <c r="B129" s="40" t="str">
        <f>Калькуляция!B134</f>
        <v xml:space="preserve">Иссечение анальной трещины </v>
      </c>
      <c r="C129" s="41" t="s">
        <v>398</v>
      </c>
      <c r="D129" s="42">
        <f>Калькуляция!M134</f>
        <v>8400</v>
      </c>
      <c r="E129" s="39"/>
    </row>
    <row r="130" spans="1:5" hidden="1">
      <c r="A130" s="40" t="str">
        <f>Калькуляция!A135</f>
        <v>KHI 17</v>
      </c>
      <c r="B130" s="40" t="str">
        <f>Калькуляция!B135</f>
        <v xml:space="preserve">Иссечение эпителиального копчикового хода </v>
      </c>
      <c r="C130" s="41" t="s">
        <v>398</v>
      </c>
      <c r="D130" s="42">
        <f>Калькуляция!M135</f>
        <v>9900</v>
      </c>
      <c r="E130" s="39"/>
    </row>
    <row r="131" spans="1:5" hidden="1">
      <c r="A131" s="40" t="str">
        <f>Калькуляция!A136</f>
        <v>KHI 18</v>
      </c>
      <c r="B131" s="40" t="str">
        <f>Калькуляция!B136</f>
        <v>Пункция сустава</v>
      </c>
      <c r="C131" s="41" t="s">
        <v>398</v>
      </c>
      <c r="D131" s="42">
        <f>Калькуляция!M136</f>
        <v>5200</v>
      </c>
      <c r="E131" s="39"/>
    </row>
    <row r="132" spans="1:5" hidden="1">
      <c r="A132" s="40" t="str">
        <f>Калькуляция!A137</f>
        <v>KHI 19</v>
      </c>
      <c r="B132" s="40" t="str">
        <f>Калькуляция!B137</f>
        <v>Диагностическая пункция</v>
      </c>
      <c r="C132" s="41" t="s">
        <v>398</v>
      </c>
      <c r="D132" s="42">
        <f>Калькуляция!M137</f>
        <v>5200</v>
      </c>
      <c r="E132" s="39"/>
    </row>
    <row r="133" spans="1:5" hidden="1">
      <c r="A133" s="40" t="str">
        <f>Калькуляция!A138</f>
        <v>KHI 20</v>
      </c>
      <c r="B133" s="40" t="str">
        <f>Калькуляция!B138</f>
        <v>Пункционная/аспирационная биопсия под УЗИ контролем</v>
      </c>
      <c r="C133" s="41" t="s">
        <v>398</v>
      </c>
      <c r="D133" s="42">
        <f>Калькуляция!M138</f>
        <v>8100</v>
      </c>
      <c r="E133" s="39"/>
    </row>
    <row r="134" spans="1:5" hidden="1">
      <c r="A134" s="40" t="str">
        <f>Калькуляция!A139</f>
        <v>KHI 21</v>
      </c>
      <c r="B134" s="40" t="str">
        <f>Калькуляция!B139</f>
        <v>Пункционная/аспирационная биопсия под КТ контролем</v>
      </c>
      <c r="C134" s="41" t="s">
        <v>398</v>
      </c>
      <c r="D134" s="42">
        <f>Калькуляция!M139</f>
        <v>8100</v>
      </c>
      <c r="E134" s="39"/>
    </row>
    <row r="135" spans="1:5" hidden="1">
      <c r="A135" s="40" t="str">
        <f>Калькуляция!A140</f>
        <v>KHI 22</v>
      </c>
      <c r="B135" s="40" t="str">
        <f>Калькуляция!B140</f>
        <v>Новокаин 0,5%овая блокада</v>
      </c>
      <c r="C135" s="41" t="s">
        <v>398</v>
      </c>
      <c r="D135" s="42">
        <f>Калькуляция!M140</f>
        <v>5100</v>
      </c>
      <c r="E135" s="39"/>
    </row>
    <row r="136" spans="1:5" hidden="1">
      <c r="A136" s="40" t="str">
        <f>Калькуляция!A141</f>
        <v>KHI 23</v>
      </c>
      <c r="B136" s="40" t="str">
        <f>Калькуляция!B141</f>
        <v>Снятье швов/ удаление лигатур</v>
      </c>
      <c r="C136" s="41" t="s">
        <v>398</v>
      </c>
      <c r="D136" s="42">
        <f>Калькуляция!M141</f>
        <v>2800</v>
      </c>
      <c r="E136" s="39"/>
    </row>
    <row r="137" spans="1:5" hidden="1">
      <c r="A137" s="40" t="str">
        <f>Калькуляция!A142</f>
        <v>KHI 24</v>
      </c>
      <c r="B137" s="40" t="str">
        <f>Калькуляция!B142</f>
        <v xml:space="preserve">Хирургическая обработка раны/ожога </v>
      </c>
      <c r="C137" s="41" t="s">
        <v>398</v>
      </c>
      <c r="D137" s="42">
        <f>Калькуляция!M142</f>
        <v>8400</v>
      </c>
      <c r="E137" s="39"/>
    </row>
    <row r="138" spans="1:5" hidden="1">
      <c r="A138" s="40" t="str">
        <f>Калькуляция!A143</f>
        <v>KHI 25</v>
      </c>
      <c r="B138" s="40" t="str">
        <f>Калькуляция!B143</f>
        <v xml:space="preserve">Перевязка гнойное </v>
      </c>
      <c r="C138" s="41" t="s">
        <v>398</v>
      </c>
      <c r="D138" s="42">
        <f>Калькуляция!M143</f>
        <v>5300</v>
      </c>
      <c r="E138" s="39"/>
    </row>
    <row r="139" spans="1:5" hidden="1">
      <c r="A139" s="40" t="str">
        <f>Калькуляция!A144</f>
        <v>KHI 26</v>
      </c>
      <c r="B139" s="40" t="str">
        <f>Калькуляция!B144</f>
        <v>Перевязка чистая</v>
      </c>
      <c r="C139" s="41" t="s">
        <v>398</v>
      </c>
      <c r="D139" s="42">
        <f>Калькуляция!M144</f>
        <v>2200</v>
      </c>
      <c r="E139" s="39"/>
    </row>
    <row r="140" spans="1:5" hidden="1">
      <c r="A140" s="40"/>
      <c r="B140" s="37" t="str">
        <f>Калькуляция!B145</f>
        <v>Пластические операции</v>
      </c>
      <c r="C140" s="41"/>
      <c r="D140" s="42"/>
      <c r="E140" s="39"/>
    </row>
    <row r="141" spans="1:5" ht="31.5" hidden="1">
      <c r="A141" s="40" t="str">
        <f>Калькуляция!A146</f>
        <v>PLA 01</v>
      </c>
      <c r="B141" s="40" t="str">
        <f>Калькуляция!B146</f>
        <v>Удаление доброкачественные новообразование мягких тканей до 5 см, пластические швы</v>
      </c>
      <c r="C141" s="41" t="s">
        <v>412</v>
      </c>
      <c r="D141" s="42">
        <f>Калькуляция!M146</f>
        <v>18700</v>
      </c>
      <c r="E141" s="39"/>
    </row>
    <row r="142" spans="1:5" ht="31.5" hidden="1">
      <c r="A142" s="40" t="str">
        <f>Калькуляция!A147</f>
        <v>PLA 02</v>
      </c>
      <c r="B142" s="40" t="str">
        <f>Калькуляция!B147</f>
        <v>Удаление доброкачественные новообразование мягких тканей до 10 см, пластические швы</v>
      </c>
      <c r="C142" s="41" t="s">
        <v>412</v>
      </c>
      <c r="D142" s="42">
        <f>Калькуляция!M147</f>
        <v>20400</v>
      </c>
      <c r="E142" s="39"/>
    </row>
    <row r="143" spans="1:5" hidden="1">
      <c r="A143" s="40" t="str">
        <f>Калькуляция!A148</f>
        <v>PLA 03</v>
      </c>
      <c r="B143" s="40" t="str">
        <f>Калькуляция!B148</f>
        <v>Циркумцизия, пластические швы на крайнюю плоть</v>
      </c>
      <c r="C143" s="41" t="s">
        <v>412</v>
      </c>
      <c r="D143" s="42">
        <f>Калькуляция!M148</f>
        <v>7000</v>
      </c>
      <c r="E143" s="39"/>
    </row>
    <row r="144" spans="1:5" ht="31.5" hidden="1">
      <c r="A144" s="40" t="str">
        <f>Калькуляция!A149</f>
        <v>PLA 04</v>
      </c>
      <c r="B144" s="40" t="str">
        <f>Калькуляция!B149</f>
        <v>Удаление грубых рубцов мягких тканей различных размеров, пластические швы</v>
      </c>
      <c r="C144" s="41" t="s">
        <v>412</v>
      </c>
      <c r="D144" s="42">
        <f>Калькуляция!M149</f>
        <v>9700</v>
      </c>
      <c r="E144" s="39"/>
    </row>
    <row r="145" spans="1:5" hidden="1">
      <c r="A145" s="40" t="str">
        <f>Калькуляция!A150</f>
        <v>PLA 05</v>
      </c>
      <c r="B145" s="40" t="str">
        <f>Калькуляция!B150</f>
        <v>Блефаропластика верхних век тотальная</v>
      </c>
      <c r="C145" s="41" t="s">
        <v>412</v>
      </c>
      <c r="D145" s="42">
        <f>Калькуляция!M150</f>
        <v>9600</v>
      </c>
      <c r="E145" s="39"/>
    </row>
    <row r="146" spans="1:5" hidden="1">
      <c r="A146" s="40" t="str">
        <f>Калькуляция!A151</f>
        <v>PLA 06</v>
      </c>
      <c r="B146" s="40" t="str">
        <f>Калькуляция!B151</f>
        <v>Блефаропластика нижних век тотальная</v>
      </c>
      <c r="C146" s="41" t="s">
        <v>412</v>
      </c>
      <c r="D146" s="42">
        <f>Калькуляция!M151</f>
        <v>9600</v>
      </c>
      <c r="E146" s="39"/>
    </row>
    <row r="147" spans="1:5" hidden="1">
      <c r="A147" s="40" t="str">
        <f>Калькуляция!A152</f>
        <v>PLA 07</v>
      </c>
      <c r="B147" s="40" t="str">
        <f>Калькуляция!B152</f>
        <v>Реконструкция мочки ухо (билобулярный лоскут)</v>
      </c>
      <c r="C147" s="41" t="s">
        <v>412</v>
      </c>
      <c r="D147" s="42">
        <f>Калькуляция!M152</f>
        <v>9600</v>
      </c>
      <c r="E147" s="39"/>
    </row>
    <row r="148" spans="1:5" hidden="1">
      <c r="A148" s="40"/>
      <c r="B148" s="37" t="str">
        <f>Калькуляция!B153</f>
        <v>Услуги ангиографии (операции)</v>
      </c>
      <c r="C148" s="41"/>
      <c r="D148" s="42"/>
      <c r="E148" s="39"/>
    </row>
    <row r="149" spans="1:5" ht="31.5" hidden="1">
      <c r="A149" s="40" t="str">
        <f>Калькуляция!A154</f>
        <v>ANG 01</v>
      </c>
      <c r="B149" s="40" t="str">
        <f>Калькуляция!B154</f>
        <v>Эндоваскулярная эмболизация аневризмы сосудов головного мозга с использованием непокрытых спиралей</v>
      </c>
      <c r="C149" s="41" t="s">
        <v>412</v>
      </c>
      <c r="D149" s="42">
        <f>Калькуляция!M154</f>
        <v>6206200</v>
      </c>
      <c r="E149" s="39"/>
    </row>
    <row r="150" spans="1:5" ht="31.5" hidden="1">
      <c r="A150" s="40" t="str">
        <f>Калькуляция!A155</f>
        <v>ANG 02</v>
      </c>
      <c r="B150" s="40" t="str">
        <f>Калькуляция!B155</f>
        <v xml:space="preserve">Эндоваскулярная эмболизация артериовенозной мальформации сосудов головного мозга </v>
      </c>
      <c r="C150" s="41" t="s">
        <v>412</v>
      </c>
      <c r="D150" s="42">
        <f>Калькуляция!M155</f>
        <v>5861200</v>
      </c>
      <c r="E150" s="39"/>
    </row>
    <row r="151" spans="1:5" ht="31.5" hidden="1">
      <c r="A151" s="40" t="str">
        <f>Калькуляция!A156</f>
        <v>ANG 03</v>
      </c>
      <c r="B151" s="40" t="str">
        <f>Калькуляция!B156</f>
        <v>Стентирование интракраниальных артерий потоконаправляющим стентом</v>
      </c>
      <c r="C151" s="41" t="s">
        <v>412</v>
      </c>
      <c r="D151" s="42">
        <f>Калькуляция!M156</f>
        <v>6190700</v>
      </c>
      <c r="E151" s="39"/>
    </row>
    <row r="152" spans="1:5" ht="31.5" hidden="1">
      <c r="A152" s="40" t="str">
        <f>Калькуляция!A157</f>
        <v>ANG 04</v>
      </c>
      <c r="B152" s="40" t="str">
        <f>Калькуляция!B157</f>
        <v>Стентирование интракраниальных артерий потоконаправляющим стентом</v>
      </c>
      <c r="C152" s="41" t="s">
        <v>412</v>
      </c>
      <c r="D152" s="42">
        <f>Калькуляция!M157</f>
        <v>5972300</v>
      </c>
      <c r="E152" s="39"/>
    </row>
    <row r="153" spans="1:5" hidden="1">
      <c r="A153" s="40" t="str">
        <f>Калькуляция!A158</f>
        <v>ANG 05</v>
      </c>
      <c r="B153" s="40" t="str">
        <f>Калькуляция!B158</f>
        <v>Стентирование коронарных артерий</v>
      </c>
      <c r="C153" s="41" t="s">
        <v>412</v>
      </c>
      <c r="D153" s="42">
        <f>Калькуляция!M158</f>
        <v>1328400</v>
      </c>
      <c r="E153" s="39"/>
    </row>
    <row r="154" spans="1:5" ht="31.5" hidden="1">
      <c r="A154" s="40" t="str">
        <f>Калькуляция!A159</f>
        <v>ANG 06</v>
      </c>
      <c r="B154" s="40" t="str">
        <f>Калькуляция!B159</f>
        <v>Внутрипеченочное портокавальное шунтирование через яремную вену (TIPS)</v>
      </c>
      <c r="C154" s="41" t="s">
        <v>412</v>
      </c>
      <c r="D154" s="42">
        <f>Калькуляция!M159</f>
        <v>2171400</v>
      </c>
      <c r="E154" s="39"/>
    </row>
    <row r="155" spans="1:5" hidden="1">
      <c r="A155" s="40" t="str">
        <f>Калькуляция!A160</f>
        <v>ANG 07</v>
      </c>
      <c r="B155" s="40" t="str">
        <f>Калькуляция!B160</f>
        <v>Эндоваскулярная эмболизация селезеночной артерий</v>
      </c>
      <c r="C155" s="41" t="s">
        <v>412</v>
      </c>
      <c r="D155" s="42">
        <f>Калькуляция!M160</f>
        <v>950900</v>
      </c>
      <c r="E155" s="39"/>
    </row>
    <row r="156" spans="1:5" hidden="1">
      <c r="A156" s="40" t="str">
        <f>Калькуляция!A161</f>
        <v>ANG 08</v>
      </c>
      <c r="B156" s="40" t="str">
        <f>Калькуляция!B161</f>
        <v xml:space="preserve">Эндоваскулярная баллоная ангиопластика сосудов  </v>
      </c>
      <c r="C156" s="41" t="s">
        <v>412</v>
      </c>
      <c r="D156" s="42">
        <f>Калькуляция!M161</f>
        <v>1237200</v>
      </c>
      <c r="E156" s="39"/>
    </row>
    <row r="157" spans="1:5" hidden="1">
      <c r="A157" s="40" t="str">
        <f>Калькуляция!A162</f>
        <v>ANG 09</v>
      </c>
      <c r="B157" s="40" t="str">
        <f>Калькуляция!B162</f>
        <v>Стентирование артерий нижнх конечностей</v>
      </c>
      <c r="C157" s="41" t="s">
        <v>412</v>
      </c>
      <c r="D157" s="42">
        <f>Калькуляция!M162</f>
        <v>1504800</v>
      </c>
      <c r="E157" s="39"/>
    </row>
    <row r="158" spans="1:5" hidden="1">
      <c r="A158" s="40" t="str">
        <f>Калькуляция!A163</f>
        <v>ANG 10</v>
      </c>
      <c r="B158" s="40" t="str">
        <f>Калькуляция!B163</f>
        <v>Имплантация интравенозного кава - фильтра</v>
      </c>
      <c r="C158" s="41" t="s">
        <v>412</v>
      </c>
      <c r="D158" s="42">
        <f>Калькуляция!M163</f>
        <v>921400</v>
      </c>
      <c r="E158" s="39"/>
    </row>
    <row r="159" spans="1:5" hidden="1">
      <c r="A159" s="40" t="str">
        <f>Калькуляция!A164</f>
        <v>ANG 11</v>
      </c>
      <c r="B159" s="40" t="str">
        <f>Калькуляция!B164</f>
        <v>Удаление интравенозного кава - фильтра</v>
      </c>
      <c r="C159" s="41" t="s">
        <v>412</v>
      </c>
      <c r="D159" s="42">
        <f>Калькуляция!M164</f>
        <v>677200</v>
      </c>
      <c r="E159" s="39"/>
    </row>
    <row r="160" spans="1:5" ht="31.5" hidden="1">
      <c r="A160" s="40" t="str">
        <f>Калькуляция!A165</f>
        <v>ANG 12</v>
      </c>
      <c r="B160" s="40" t="str">
        <f>Калькуляция!B165</f>
        <v>Чрескожное чрезпеченочное дренирование желчевыводящих путей</v>
      </c>
      <c r="C160" s="41" t="s">
        <v>412</v>
      </c>
      <c r="D160" s="42">
        <f>Калькуляция!M165</f>
        <v>373100</v>
      </c>
      <c r="E160" s="39"/>
    </row>
    <row r="161" spans="1:5" ht="31.5" hidden="1">
      <c r="A161" s="40" t="str">
        <f>Калькуляция!A166</f>
        <v>ANG 13</v>
      </c>
      <c r="B161" s="40" t="str">
        <f>Калькуляция!B166</f>
        <v>Эндоваскулярная склерозирование/эмболизация яичниковых вен при варикоцеле</v>
      </c>
      <c r="C161" s="41" t="s">
        <v>412</v>
      </c>
      <c r="D161" s="42">
        <f>Калькуляция!M166</f>
        <v>962800</v>
      </c>
      <c r="E161" s="39"/>
    </row>
    <row r="162" spans="1:5" hidden="1">
      <c r="A162" s="40" t="str">
        <f>Калькуляция!A167</f>
        <v>ANG 14</v>
      </c>
      <c r="B162" s="40" t="str">
        <f>Калькуляция!B167</f>
        <v>Установка перманентного катетера</v>
      </c>
      <c r="C162" s="41" t="s">
        <v>412</v>
      </c>
      <c r="D162" s="42">
        <f>Калькуляция!M167</f>
        <v>354000</v>
      </c>
      <c r="E162" s="39"/>
    </row>
    <row r="163" spans="1:5" hidden="1">
      <c r="A163" s="40" t="str">
        <f>Калькуляция!A168</f>
        <v>ANG 15</v>
      </c>
      <c r="B163" s="40" t="str">
        <f>Калькуляция!B168</f>
        <v>Эндоваскулярная эмболизация маточных артерий</v>
      </c>
      <c r="C163" s="41" t="s">
        <v>412</v>
      </c>
      <c r="D163" s="42">
        <f>Калькуляция!M168</f>
        <v>1035900</v>
      </c>
      <c r="E163" s="39"/>
    </row>
    <row r="164" spans="1:5" hidden="1">
      <c r="A164" s="40" t="str">
        <f>Калькуляция!A169</f>
        <v>ANG 16</v>
      </c>
      <c r="B164" s="40" t="str">
        <f>Калькуляция!B169</f>
        <v>Коронарография</v>
      </c>
      <c r="C164" s="41" t="s">
        <v>412</v>
      </c>
      <c r="D164" s="42">
        <f>Калькуляция!M169</f>
        <v>139500</v>
      </c>
      <c r="E164" s="39"/>
    </row>
    <row r="165" spans="1:5" hidden="1">
      <c r="A165" s="40" t="str">
        <f>Калькуляция!A170</f>
        <v>ANG 17</v>
      </c>
      <c r="B165" s="40" t="str">
        <f>Калькуляция!B170</f>
        <v>ChekUp "Гипертония"</v>
      </c>
      <c r="C165" s="41" t="s">
        <v>412</v>
      </c>
      <c r="D165" s="42">
        <f>Калькуляция!M170</f>
        <v>279800</v>
      </c>
      <c r="E165" s="39"/>
    </row>
    <row r="166" spans="1:5" ht="47.25" hidden="1">
      <c r="A166" s="40" t="str">
        <f>Калькуляция!A171</f>
        <v>ANG 18</v>
      </c>
      <c r="B166" s="40" t="str">
        <f>Калькуляция!B171</f>
        <v>Селективная ангиография брахиоцефальных артерий. Аортография. Селективная ангиография артерий нижних конечностей. Церебральная ангиография.</v>
      </c>
      <c r="C166" s="41" t="s">
        <v>412</v>
      </c>
      <c r="D166" s="42">
        <f>Калькуляция!M171</f>
        <v>446900</v>
      </c>
      <c r="E166" s="39"/>
    </row>
    <row r="167" spans="1:5" hidden="1">
      <c r="A167" s="40"/>
      <c r="B167" s="37" t="str">
        <f>Калькуляция!B172</f>
        <v>Инсульт</v>
      </c>
      <c r="C167" s="41"/>
      <c r="D167" s="42"/>
      <c r="E167" s="39"/>
    </row>
    <row r="168" spans="1:5" hidden="1">
      <c r="A168" s="40" t="str">
        <f>Калькуляция!A173</f>
        <v>INS 01</v>
      </c>
      <c r="B168" s="40" t="str">
        <f>Калькуляция!B173</f>
        <v>Эмболизация селезеночной артерии</v>
      </c>
      <c r="C168" s="41" t="s">
        <v>412</v>
      </c>
      <c r="D168" s="42">
        <f>Калькуляция!M173</f>
        <v>874800</v>
      </c>
      <c r="E168" s="39"/>
    </row>
    <row r="169" spans="1:5" ht="31.5" hidden="1">
      <c r="A169" s="40" t="str">
        <f>Калькуляция!A174</f>
        <v>INS 02</v>
      </c>
      <c r="B169" s="40" t="str">
        <f>Калькуляция!B174</f>
        <v>Внутрипеченочное портокавальное шунтирование через яремную вену (TIPS)</v>
      </c>
      <c r="C169" s="41" t="s">
        <v>412</v>
      </c>
      <c r="D169" s="42">
        <f>Калькуляция!M174</f>
        <v>2306000</v>
      </c>
      <c r="E169" s="39"/>
    </row>
    <row r="170" spans="1:5" hidden="1">
      <c r="A170" s="40"/>
      <c r="B170" s="37" t="str">
        <f>Калькуляция!B175</f>
        <v>ЛАБОРАТОРИЯ</v>
      </c>
      <c r="C170" s="41"/>
      <c r="D170" s="42"/>
      <c r="E170" s="39"/>
    </row>
    <row r="171" spans="1:5" hidden="1">
      <c r="A171" s="40"/>
      <c r="B171" s="37" t="str">
        <f>Калькуляция!B176</f>
        <v>Лаборатория клинических анализов</v>
      </c>
      <c r="C171" s="41"/>
      <c r="D171" s="42"/>
      <c r="E171" s="39"/>
    </row>
    <row r="172" spans="1:5" hidden="1">
      <c r="A172" s="40" t="str">
        <f>Калькуляция!A177</f>
        <v>LAB 01</v>
      </c>
      <c r="B172" s="40" t="str">
        <f>Калькуляция!B177</f>
        <v>Общий анализ крови</v>
      </c>
      <c r="C172" s="41" t="s">
        <v>398</v>
      </c>
      <c r="D172" s="42">
        <f>Калькуляция!M177</f>
        <v>1300</v>
      </c>
      <c r="E172" s="39"/>
    </row>
    <row r="173" spans="1:5" hidden="1">
      <c r="A173" s="40" t="str">
        <f>Калькуляция!A178</f>
        <v>LAB 02</v>
      </c>
      <c r="B173" s="40" t="str">
        <f>Калькуляция!B178</f>
        <v>Измерение (СОЭ) в крови ручным методом</v>
      </c>
      <c r="C173" s="41" t="s">
        <v>398</v>
      </c>
      <c r="D173" s="42">
        <f>Калькуляция!M178</f>
        <v>700</v>
      </c>
      <c r="E173" s="39"/>
    </row>
    <row r="174" spans="1:5" hidden="1">
      <c r="A174" s="40" t="str">
        <f>Калькуляция!A179</f>
        <v>LAB 03</v>
      </c>
      <c r="B174" s="40" t="str">
        <f>Калькуляция!B179</f>
        <v>Определение гемоглобина в крови ручным методом</v>
      </c>
      <c r="C174" s="41" t="s">
        <v>398</v>
      </c>
      <c r="D174" s="42">
        <f>Калькуляция!M179</f>
        <v>700</v>
      </c>
      <c r="E174" s="39"/>
    </row>
    <row r="175" spans="1:5" hidden="1">
      <c r="A175" s="40" t="str">
        <f>Калькуляция!A180</f>
        <v>LAB 04</v>
      </c>
      <c r="B175" s="40" t="str">
        <f>Калькуляция!B180</f>
        <v>Подсчет лейкоформулы в крови ручным методом</v>
      </c>
      <c r="C175" s="41" t="s">
        <v>398</v>
      </c>
      <c r="D175" s="42">
        <f>Калькуляция!M180</f>
        <v>700</v>
      </c>
      <c r="E175" s="39"/>
    </row>
    <row r="176" spans="1:5" hidden="1">
      <c r="A176" s="40" t="str">
        <f>Калькуляция!A181</f>
        <v>LAB 05</v>
      </c>
      <c r="B176" s="40" t="str">
        <f>Калькуляция!B181</f>
        <v>Подсчет лейкоцитов в крови ручным методом</v>
      </c>
      <c r="C176" s="41" t="s">
        <v>398</v>
      </c>
      <c r="D176" s="42">
        <f>Калькуляция!M181</f>
        <v>700</v>
      </c>
      <c r="E176" s="39"/>
    </row>
    <row r="177" spans="1:5" hidden="1">
      <c r="A177" s="40" t="str">
        <f>Калькуляция!A182</f>
        <v>LAB 06</v>
      </c>
      <c r="B177" s="40" t="str">
        <f>Калькуляция!B182</f>
        <v>Подсчет тромбоцитов в крови ручным методом</v>
      </c>
      <c r="C177" s="41" t="s">
        <v>398</v>
      </c>
      <c r="D177" s="42">
        <f>Калькуляция!M182</f>
        <v>700</v>
      </c>
      <c r="E177" s="39"/>
    </row>
    <row r="178" spans="1:5" hidden="1">
      <c r="A178" s="40" t="str">
        <f>Калькуляция!A183</f>
        <v>LAB 07</v>
      </c>
      <c r="B178" s="40" t="str">
        <f>Калькуляция!B183</f>
        <v>Подсчет эритроцитов в крови ручным методом</v>
      </c>
      <c r="C178" s="41" t="s">
        <v>398</v>
      </c>
      <c r="D178" s="42">
        <f>Калькуляция!M183</f>
        <v>700</v>
      </c>
      <c r="E178" s="39"/>
    </row>
    <row r="179" spans="1:5" hidden="1">
      <c r="A179" s="40" t="str">
        <f>Калькуляция!A184</f>
        <v>LAB 08</v>
      </c>
      <c r="B179" s="40" t="str">
        <f>Калькуляция!B184</f>
        <v>Время свёртываемости по Сухареву</v>
      </c>
      <c r="C179" s="41" t="s">
        <v>398</v>
      </c>
      <c r="D179" s="42">
        <f>Калькуляция!M184</f>
        <v>900</v>
      </c>
      <c r="E179" s="39"/>
    </row>
    <row r="180" spans="1:5" hidden="1">
      <c r="A180" s="40" t="str">
        <f>Калькуляция!A185</f>
        <v>LAB 09</v>
      </c>
      <c r="B180" s="40" t="str">
        <f>Калькуляция!B185</f>
        <v>Определение лейкоформулы</v>
      </c>
      <c r="C180" s="41" t="s">
        <v>398</v>
      </c>
      <c r="D180" s="42">
        <f>Калькуляция!M185</f>
        <v>1200</v>
      </c>
      <c r="E180" s="39"/>
    </row>
    <row r="181" spans="1:5" hidden="1">
      <c r="A181" s="40" t="str">
        <f>Калькуляция!A186</f>
        <v>LAB 10</v>
      </c>
      <c r="B181" s="40" t="str">
        <f>Калькуляция!B186</f>
        <v>Кровь на маллярию</v>
      </c>
      <c r="C181" s="41" t="s">
        <v>398</v>
      </c>
      <c r="D181" s="42">
        <f>Калькуляция!M186</f>
        <v>1200</v>
      </c>
      <c r="E181" s="39"/>
    </row>
    <row r="182" spans="1:5" hidden="1">
      <c r="A182" s="40" t="str">
        <f>Калькуляция!A187</f>
        <v>LAB 11</v>
      </c>
      <c r="B182" s="40" t="str">
        <f>Калькуляция!B187</f>
        <v>Кровь на  LE-клетки</v>
      </c>
      <c r="C182" s="41" t="s">
        <v>398</v>
      </c>
      <c r="D182" s="42">
        <f>Калькуляция!M187</f>
        <v>3600</v>
      </c>
      <c r="E182" s="39"/>
    </row>
    <row r="183" spans="1:5" hidden="1">
      <c r="A183" s="40" t="str">
        <f>Калькуляция!A188</f>
        <v>LAB 12</v>
      </c>
      <c r="B183" s="40" t="str">
        <f>Калькуляция!B188</f>
        <v>Общий анализ мочи</v>
      </c>
      <c r="C183" s="41" t="s">
        <v>398</v>
      </c>
      <c r="D183" s="42">
        <f>Калькуляция!M188</f>
        <v>1400</v>
      </c>
      <c r="E183" s="39"/>
    </row>
    <row r="184" spans="1:5" hidden="1">
      <c r="A184" s="40" t="str">
        <f>Калькуляция!A189</f>
        <v>LAB 13</v>
      </c>
      <c r="B184" s="40" t="str">
        <f>Калькуляция!B189</f>
        <v>Суточная потеря белка</v>
      </c>
      <c r="C184" s="41" t="s">
        <v>398</v>
      </c>
      <c r="D184" s="42">
        <f>Калькуляция!M189</f>
        <v>900</v>
      </c>
      <c r="E184" s="39"/>
    </row>
    <row r="185" spans="1:5" hidden="1">
      <c r="A185" s="40" t="str">
        <f>Калькуляция!A190</f>
        <v>LAB 14</v>
      </c>
      <c r="B185" s="40" t="str">
        <f>Калькуляция!B190</f>
        <v>Исследование белка в моче</v>
      </c>
      <c r="C185" s="41" t="s">
        <v>398</v>
      </c>
      <c r="D185" s="42">
        <f>Калькуляция!M190</f>
        <v>900</v>
      </c>
      <c r="E185" s="39"/>
    </row>
    <row r="186" spans="1:5" hidden="1">
      <c r="A186" s="40" t="str">
        <f>Калькуляция!A191</f>
        <v>LAB 15</v>
      </c>
      <c r="B186" s="40" t="str">
        <f>Калькуляция!B191</f>
        <v>Анализ мочи на желчные пигменты</v>
      </c>
      <c r="C186" s="41" t="s">
        <v>398</v>
      </c>
      <c r="D186" s="42">
        <f>Калькуляция!M191</f>
        <v>900</v>
      </c>
      <c r="E186" s="39"/>
    </row>
    <row r="187" spans="1:5" hidden="1">
      <c r="A187" s="40" t="str">
        <f>Калькуляция!A192</f>
        <v>LAB 16</v>
      </c>
      <c r="B187" s="40" t="str">
        <f>Калькуляция!B192</f>
        <v>Анализ мочи на кетоновые тела</v>
      </c>
      <c r="C187" s="41" t="s">
        <v>398</v>
      </c>
      <c r="D187" s="42">
        <f>Калькуляция!M192</f>
        <v>900</v>
      </c>
      <c r="E187" s="39"/>
    </row>
    <row r="188" spans="1:5" hidden="1">
      <c r="A188" s="40" t="str">
        <f>Калькуляция!A193</f>
        <v>LAB 17</v>
      </c>
      <c r="B188" s="40" t="str">
        <f>Калькуляция!B193</f>
        <v>Анализ мочи по Нечипоренко</v>
      </c>
      <c r="C188" s="41" t="s">
        <v>398</v>
      </c>
      <c r="D188" s="42">
        <f>Калькуляция!M193</f>
        <v>900</v>
      </c>
      <c r="E188" s="39"/>
    </row>
    <row r="189" spans="1:5" hidden="1">
      <c r="A189" s="40" t="str">
        <f>Калькуляция!A194</f>
        <v>LAB 18</v>
      </c>
      <c r="B189" s="40" t="str">
        <f>Калькуляция!B194</f>
        <v>Анализ мочи по Зимницкому</v>
      </c>
      <c r="C189" s="41" t="s">
        <v>398</v>
      </c>
      <c r="D189" s="42">
        <f>Калькуляция!M194</f>
        <v>900</v>
      </c>
      <c r="E189" s="39"/>
    </row>
    <row r="190" spans="1:5" hidden="1">
      <c r="A190" s="40" t="str">
        <f>Калькуляция!A195</f>
        <v>LAB 19</v>
      </c>
      <c r="B190" s="40" t="str">
        <f>Калькуляция!B195</f>
        <v>Анализ кала (общий)</v>
      </c>
      <c r="C190" s="41" t="s">
        <v>398</v>
      </c>
      <c r="D190" s="42">
        <f>Калькуляция!M195</f>
        <v>900</v>
      </c>
      <c r="E190" s="39"/>
    </row>
    <row r="191" spans="1:5" hidden="1">
      <c r="A191" s="40" t="str">
        <f>Калькуляция!A196</f>
        <v>LAB 20</v>
      </c>
      <c r="B191" s="40" t="str">
        <f>Калькуляция!B196</f>
        <v>Анализ кала на яйцеглист</v>
      </c>
      <c r="C191" s="41" t="s">
        <v>398</v>
      </c>
      <c r="D191" s="42">
        <f>Калькуляция!M196</f>
        <v>900</v>
      </c>
      <c r="E191" s="39"/>
    </row>
    <row r="192" spans="1:5" hidden="1">
      <c r="A192" s="40" t="str">
        <f>Калькуляция!A197</f>
        <v>LAB 21</v>
      </c>
      <c r="B192" s="40" t="str">
        <f>Калькуляция!B197</f>
        <v>Анализ мокроты ( общий )</v>
      </c>
      <c r="C192" s="41" t="s">
        <v>398</v>
      </c>
      <c r="D192" s="42">
        <f>Калькуляция!M197</f>
        <v>900</v>
      </c>
      <c r="E192" s="39"/>
    </row>
    <row r="193" spans="1:5" hidden="1">
      <c r="A193" s="40" t="str">
        <f>Калькуляция!A198</f>
        <v>LAB 22</v>
      </c>
      <c r="B193" s="40" t="str">
        <f>Калькуляция!B198</f>
        <v>Исследование гинекологических мазков на степень чистоты</v>
      </c>
      <c r="C193" s="41" t="s">
        <v>398</v>
      </c>
      <c r="D193" s="42">
        <f>Калькуляция!M198</f>
        <v>1200</v>
      </c>
      <c r="E193" s="39"/>
    </row>
    <row r="194" spans="1:5" hidden="1">
      <c r="A194" s="40" t="str">
        <f>Калькуляция!A199</f>
        <v>LAB 23</v>
      </c>
      <c r="B194" s="40" t="str">
        <f>Калькуляция!B199</f>
        <v>Исследование плевральной жидкости</v>
      </c>
      <c r="C194" s="41" t="s">
        <v>398</v>
      </c>
      <c r="D194" s="42">
        <f>Калькуляция!M199</f>
        <v>1300</v>
      </c>
      <c r="E194" s="39"/>
    </row>
    <row r="195" spans="1:5" hidden="1">
      <c r="A195" s="40" t="str">
        <f>Калькуляция!A200</f>
        <v>LAB 24</v>
      </c>
      <c r="B195" s="40" t="str">
        <f>Калькуляция!B200</f>
        <v>Исследование спиномозговой жидкости</v>
      </c>
      <c r="C195" s="41" t="s">
        <v>398</v>
      </c>
      <c r="D195" s="42">
        <f>Калькуляция!M200</f>
        <v>1000</v>
      </c>
      <c r="E195" s="39"/>
    </row>
    <row r="196" spans="1:5" hidden="1">
      <c r="A196" s="40" t="str">
        <f>Калькуляция!A201</f>
        <v>LAB 25</v>
      </c>
      <c r="B196" s="40" t="str">
        <f>Калькуляция!B201</f>
        <v>Исследование окоплодных вод</v>
      </c>
      <c r="C196" s="41" t="s">
        <v>398</v>
      </c>
      <c r="D196" s="42">
        <f>Калькуляция!M201</f>
        <v>1000</v>
      </c>
      <c r="E196" s="39"/>
    </row>
    <row r="197" spans="1:5" hidden="1">
      <c r="A197" s="40" t="str">
        <f>Калькуляция!A202</f>
        <v>LAB 26</v>
      </c>
      <c r="B197" s="40" t="str">
        <f>Калькуляция!B202</f>
        <v>Исследование синовиальной жидкости</v>
      </c>
      <c r="C197" s="41" t="s">
        <v>398</v>
      </c>
      <c r="D197" s="42">
        <f>Калькуляция!M202</f>
        <v>1400</v>
      </c>
      <c r="E197" s="39"/>
    </row>
    <row r="198" spans="1:5" hidden="1">
      <c r="A198" s="40" t="str">
        <f>Калькуляция!A203</f>
        <v>LAB 27</v>
      </c>
      <c r="B198" s="40" t="str">
        <f>Калькуляция!B203</f>
        <v>Скрытый крови в кале</v>
      </c>
      <c r="C198" s="41" t="s">
        <v>398</v>
      </c>
      <c r="D198" s="42">
        <f>Калькуляция!M203</f>
        <v>1000</v>
      </c>
      <c r="E198" s="39"/>
    </row>
    <row r="199" spans="1:5" hidden="1">
      <c r="A199" s="40" t="str">
        <f>Калькуляция!A204</f>
        <v>LAB 28</v>
      </c>
      <c r="B199" s="40" t="str">
        <f>Калькуляция!B204</f>
        <v>Исследование перианольного соскоба</v>
      </c>
      <c r="C199" s="41" t="s">
        <v>398</v>
      </c>
      <c r="D199" s="42">
        <f>Калькуляция!M204</f>
        <v>1000</v>
      </c>
      <c r="E199" s="39"/>
    </row>
    <row r="200" spans="1:5" hidden="1">
      <c r="A200" s="40" t="str">
        <f>Калькуляция!A205</f>
        <v>LAB 29</v>
      </c>
      <c r="B200" s="40" t="str">
        <f>Калькуляция!B205</f>
        <v>Урогенитальный мазок</v>
      </c>
      <c r="C200" s="41" t="s">
        <v>398</v>
      </c>
      <c r="D200" s="42">
        <f>Калькуляция!M205</f>
        <v>1300</v>
      </c>
      <c r="E200" s="39"/>
    </row>
    <row r="201" spans="1:5" hidden="1">
      <c r="A201" s="40"/>
      <c r="B201" s="37" t="str">
        <f>Калькуляция!B206</f>
        <v>Лаборатория биохимических анализов</v>
      </c>
      <c r="C201" s="41"/>
      <c r="D201" s="42"/>
      <c r="E201" s="39"/>
    </row>
    <row r="202" spans="1:5" hidden="1">
      <c r="A202" s="40" t="str">
        <f>Калькуляция!A207</f>
        <v>LAB 30</v>
      </c>
      <c r="B202" s="40" t="str">
        <f>Калькуляция!B207</f>
        <v>Определение глюкозы в крови</v>
      </c>
      <c r="C202" s="41" t="s">
        <v>398</v>
      </c>
      <c r="D202" s="42">
        <v>1100</v>
      </c>
      <c r="E202" s="39"/>
    </row>
    <row r="203" spans="1:5" hidden="1">
      <c r="A203" s="40" t="str">
        <f>Калькуляция!A208</f>
        <v>LAB 31</v>
      </c>
      <c r="B203" s="40" t="str">
        <f>Калькуляция!B208</f>
        <v>Гликозированный гемоглобин</v>
      </c>
      <c r="C203" s="41" t="s">
        <v>398</v>
      </c>
      <c r="D203" s="42">
        <f>Калькуляция!M208</f>
        <v>2800</v>
      </c>
      <c r="E203" s="39"/>
    </row>
    <row r="204" spans="1:5" hidden="1">
      <c r="A204" s="40" t="str">
        <f>Калькуляция!A209</f>
        <v>LAB 32</v>
      </c>
      <c r="B204" s="40" t="str">
        <f>Калькуляция!B209</f>
        <v>Определение альбумина</v>
      </c>
      <c r="C204" s="41" t="s">
        <v>398</v>
      </c>
      <c r="D204" s="42">
        <f>Калькуляция!M209</f>
        <v>1700</v>
      </c>
      <c r="E204" s="39"/>
    </row>
    <row r="205" spans="1:5" hidden="1">
      <c r="A205" s="40" t="str">
        <f>Калькуляция!A210</f>
        <v>LAB 33</v>
      </c>
      <c r="B205" s="40" t="str">
        <f>Калькуляция!B210</f>
        <v>Определение лактата</v>
      </c>
      <c r="C205" s="41" t="s">
        <v>398</v>
      </c>
      <c r="D205" s="42">
        <f>Калькуляция!M210</f>
        <v>1900</v>
      </c>
      <c r="E205" s="39"/>
    </row>
    <row r="206" spans="1:5" hidden="1">
      <c r="A206" s="40" t="str">
        <f>Калькуляция!A211</f>
        <v>LAB 34</v>
      </c>
      <c r="B206" s="40" t="str">
        <f>Калькуляция!B213</f>
        <v>Определение общего белка сыворотки</v>
      </c>
      <c r="C206" s="41" t="s">
        <v>398</v>
      </c>
      <c r="D206" s="42">
        <v>1100</v>
      </c>
      <c r="E206" s="39"/>
    </row>
    <row r="207" spans="1:5" hidden="1">
      <c r="A207" s="40" t="str">
        <f>Калькуляция!A212</f>
        <v>LAB 35</v>
      </c>
      <c r="B207" s="40" t="str">
        <f>Калькуляция!B214</f>
        <v>Определение мочевины в  сыворотке</v>
      </c>
      <c r="C207" s="41" t="s">
        <v>398</v>
      </c>
      <c r="D207" s="42">
        <v>1100</v>
      </c>
      <c r="E207" s="39"/>
    </row>
    <row r="208" spans="1:5" hidden="1">
      <c r="A208" s="40" t="str">
        <f>Калькуляция!A213</f>
        <v>LAB 36</v>
      </c>
      <c r="B208" s="40" t="str">
        <f>Калькуляция!B215</f>
        <v>Определение  креатинина в сыворотке</v>
      </c>
      <c r="C208" s="41" t="s">
        <v>398</v>
      </c>
      <c r="D208" s="42">
        <v>1100</v>
      </c>
      <c r="E208" s="39"/>
    </row>
    <row r="209" spans="1:5" hidden="1">
      <c r="A209" s="40" t="str">
        <f>Калькуляция!A214</f>
        <v>LAB 37</v>
      </c>
      <c r="B209" s="40" t="str">
        <f>Калькуляция!B217</f>
        <v>Определение общего холестерина</v>
      </c>
      <c r="C209" s="41" t="s">
        <v>398</v>
      </c>
      <c r="D209" s="42">
        <v>1100</v>
      </c>
      <c r="E209" s="39"/>
    </row>
    <row r="210" spans="1:5" hidden="1">
      <c r="A210" s="40" t="str">
        <f>Калькуляция!A215</f>
        <v>LAB 38</v>
      </c>
      <c r="B210" s="40" t="str">
        <f>Калькуляция!B218</f>
        <v>Холестерин высокой плотности</v>
      </c>
      <c r="C210" s="41" t="s">
        <v>398</v>
      </c>
      <c r="D210" s="42">
        <f>Калькуляция!M218</f>
        <v>1400</v>
      </c>
      <c r="E210" s="39"/>
    </row>
    <row r="211" spans="1:5" hidden="1">
      <c r="A211" s="40" t="str">
        <f>Калькуляция!A216</f>
        <v>LAB 39</v>
      </c>
      <c r="B211" s="40" t="str">
        <f>Калькуляция!B219</f>
        <v>Холестерин низкой плотности</v>
      </c>
      <c r="C211" s="41" t="s">
        <v>398</v>
      </c>
      <c r="D211" s="42">
        <f>Калькуляция!M219</f>
        <v>2200</v>
      </c>
      <c r="E211" s="39"/>
    </row>
    <row r="212" spans="1:5" hidden="1">
      <c r="A212" s="40" t="str">
        <f>Калькуляция!A217</f>
        <v>LAB 40</v>
      </c>
      <c r="B212" s="40" t="str">
        <f>Калькуляция!B220</f>
        <v>Определение триглицеридов</v>
      </c>
      <c r="C212" s="41" t="s">
        <v>398</v>
      </c>
      <c r="D212" s="42">
        <v>1100</v>
      </c>
      <c r="E212" s="39"/>
    </row>
    <row r="213" spans="1:5" hidden="1">
      <c r="A213" s="40" t="str">
        <f>Калькуляция!A218</f>
        <v>LAB 41</v>
      </c>
      <c r="B213" s="40" t="str">
        <f>Калькуляция!B221</f>
        <v>Определение общ. биллирубина</v>
      </c>
      <c r="C213" s="41" t="s">
        <v>398</v>
      </c>
      <c r="D213" s="42">
        <v>1100</v>
      </c>
      <c r="E213" s="39"/>
    </row>
    <row r="214" spans="1:5" hidden="1">
      <c r="A214" s="40" t="str">
        <f>Калькуляция!A219</f>
        <v>LAB 42</v>
      </c>
      <c r="B214" s="40" t="str">
        <f>Калькуляция!B222</f>
        <v>Определение  прям.биллирубина</v>
      </c>
      <c r="C214" s="41" t="s">
        <v>398</v>
      </c>
      <c r="D214" s="42">
        <v>1100</v>
      </c>
      <c r="E214" s="39"/>
    </row>
    <row r="215" spans="1:5" hidden="1">
      <c r="A215" s="40" t="str">
        <f>Калькуляция!A220</f>
        <v>LAB 43</v>
      </c>
      <c r="B215" s="40" t="str">
        <f>Калькуляция!B223</f>
        <v>Определение мочевой кислоты</v>
      </c>
      <c r="C215" s="41" t="s">
        <v>398</v>
      </c>
      <c r="D215" s="42">
        <f>Калькуляция!M223</f>
        <v>1500</v>
      </c>
      <c r="E215" s="39"/>
    </row>
    <row r="216" spans="1:5" hidden="1">
      <c r="A216" s="40" t="str">
        <f>Калькуляция!A221</f>
        <v>LAB 44</v>
      </c>
      <c r="B216" s="40" t="str">
        <f>Калькуляция!B224</f>
        <v xml:space="preserve"> Кальций</v>
      </c>
      <c r="C216" s="41" t="s">
        <v>398</v>
      </c>
      <c r="D216" s="42">
        <v>1100</v>
      </c>
      <c r="E216" s="39"/>
    </row>
    <row r="217" spans="1:5" hidden="1">
      <c r="A217" s="40" t="str">
        <f>Калькуляция!A222</f>
        <v>LAB 45</v>
      </c>
      <c r="B217" s="40" t="str">
        <f>Калькуляция!B225</f>
        <v>Хлор</v>
      </c>
      <c r="C217" s="41" t="s">
        <v>398</v>
      </c>
      <c r="D217" s="42">
        <v>1100</v>
      </c>
      <c r="E217" s="39"/>
    </row>
    <row r="218" spans="1:5" hidden="1">
      <c r="A218" s="40" t="str">
        <f>Калькуляция!A223</f>
        <v>LAB 46</v>
      </c>
      <c r="B218" s="40" t="str">
        <f>Калькуляция!B226</f>
        <v xml:space="preserve">Калий </v>
      </c>
      <c r="C218" s="41" t="s">
        <v>398</v>
      </c>
      <c r="D218" s="42">
        <f>Калькуляция!M226</f>
        <v>1500</v>
      </c>
      <c r="E218" s="39"/>
    </row>
    <row r="219" spans="1:5" hidden="1">
      <c r="A219" s="40" t="str">
        <f>Калькуляция!A224</f>
        <v>LAB 47</v>
      </c>
      <c r="B219" s="40" t="str">
        <f>Калькуляция!B227</f>
        <v>Магний</v>
      </c>
      <c r="C219" s="41" t="s">
        <v>398</v>
      </c>
      <c r="D219" s="42">
        <f>Калькуляция!M227</f>
        <v>1100</v>
      </c>
      <c r="E219" s="39"/>
    </row>
    <row r="220" spans="1:5" hidden="1">
      <c r="A220" s="40" t="str">
        <f>Калькуляция!A225</f>
        <v>LAB 48</v>
      </c>
      <c r="B220" s="40" t="str">
        <f>Калькуляция!B228</f>
        <v>Натрий</v>
      </c>
      <c r="C220" s="41" t="s">
        <v>398</v>
      </c>
      <c r="D220" s="42">
        <f>Калькуляция!M228</f>
        <v>1000</v>
      </c>
      <c r="E220" s="39"/>
    </row>
    <row r="221" spans="1:5" hidden="1">
      <c r="A221" s="40" t="str">
        <f>Калькуляция!A226</f>
        <v>LAB 49</v>
      </c>
      <c r="B221" s="40" t="str">
        <f>Калькуляция!B229</f>
        <v>Определение железа в крови</v>
      </c>
      <c r="C221" s="41" t="s">
        <v>398</v>
      </c>
      <c r="D221" s="42">
        <f>Калькуляция!M229</f>
        <v>1100</v>
      </c>
      <c r="E221" s="39"/>
    </row>
    <row r="222" spans="1:5" hidden="1">
      <c r="A222" s="40" t="str">
        <f>Калькуляция!A227</f>
        <v>LAB 50</v>
      </c>
      <c r="B222" s="40" t="str">
        <f>Калькуляция!B230</f>
        <v>Определение альфа-амилазы</v>
      </c>
      <c r="C222" s="41" t="s">
        <v>398</v>
      </c>
      <c r="D222" s="42">
        <v>1100</v>
      </c>
      <c r="E222" s="39"/>
    </row>
    <row r="223" spans="1:5" hidden="1">
      <c r="A223" s="40" t="str">
        <f>Калькуляция!A228</f>
        <v>LAB 51</v>
      </c>
      <c r="B223" s="40" t="str">
        <f>Калькуляция!B231</f>
        <v>Определение активности АСТ</v>
      </c>
      <c r="C223" s="41" t="s">
        <v>398</v>
      </c>
      <c r="D223" s="42">
        <v>1100</v>
      </c>
      <c r="E223" s="39"/>
    </row>
    <row r="224" spans="1:5" hidden="1">
      <c r="A224" s="40" t="str">
        <f>Калькуляция!A229</f>
        <v>LAB 52</v>
      </c>
      <c r="B224" s="40" t="str">
        <f>Калькуляция!B232</f>
        <v>Определение активности АЛТ</v>
      </c>
      <c r="C224" s="41" t="s">
        <v>398</v>
      </c>
      <c r="D224" s="42">
        <v>1100</v>
      </c>
      <c r="E224" s="39"/>
    </row>
    <row r="225" spans="1:5" hidden="1">
      <c r="A225" s="40" t="str">
        <f>Калькуляция!A230</f>
        <v>LAB 53</v>
      </c>
      <c r="B225" s="40" t="str">
        <f>Калькуляция!B233</f>
        <v>Определение активности щелочной фосфатазы</v>
      </c>
      <c r="C225" s="41" t="s">
        <v>398</v>
      </c>
      <c r="D225" s="42">
        <f>Калькуляция!M233</f>
        <v>1100</v>
      </c>
      <c r="E225" s="39"/>
    </row>
    <row r="226" spans="1:5" hidden="1">
      <c r="A226" s="40" t="str">
        <f>Калькуляция!A231</f>
        <v>LAB 54</v>
      </c>
      <c r="B226" s="40" t="str">
        <f>Калькуляция!B235</f>
        <v>Определение ГГТ  (гамма-глутомил-трансфераза)</v>
      </c>
      <c r="C226" s="41" t="s">
        <v>398</v>
      </c>
      <c r="D226" s="42">
        <v>1100</v>
      </c>
      <c r="E226" s="39"/>
    </row>
    <row r="227" spans="1:5" hidden="1">
      <c r="A227" s="40" t="str">
        <f>Калькуляция!A232</f>
        <v>LAB 55</v>
      </c>
      <c r="B227" s="40" t="str">
        <f>Калькуляция!B236</f>
        <v>Исследование лактатдегидрогеназа</v>
      </c>
      <c r="C227" s="41" t="s">
        <v>398</v>
      </c>
      <c r="D227" s="42">
        <v>1100</v>
      </c>
      <c r="E227" s="39"/>
    </row>
    <row r="228" spans="1:5" hidden="1">
      <c r="A228" s="40" t="str">
        <f>Калькуляция!A233</f>
        <v>LAB 56</v>
      </c>
      <c r="B228" s="40" t="str">
        <f>Калькуляция!B237</f>
        <v>Исследование креатинкиназа</v>
      </c>
      <c r="C228" s="41" t="s">
        <v>398</v>
      </c>
      <c r="D228" s="42">
        <f>Калькуляция!M237</f>
        <v>1100</v>
      </c>
      <c r="E228" s="39"/>
    </row>
    <row r="229" spans="1:5" hidden="1">
      <c r="A229" s="40" t="str">
        <f>Калькуляция!A234</f>
        <v>LAB 57</v>
      </c>
      <c r="B229" s="40" t="str">
        <f>Калькуляция!B238</f>
        <v>Исследование фосфора</v>
      </c>
      <c r="C229" s="41" t="s">
        <v>398</v>
      </c>
      <c r="D229" s="42">
        <v>1200</v>
      </c>
      <c r="E229" s="39"/>
    </row>
    <row r="230" spans="1:5" hidden="1">
      <c r="A230" s="40" t="str">
        <f>Калькуляция!A235</f>
        <v>LAB 58</v>
      </c>
      <c r="B230" s="40" t="str">
        <f>Калькуляция!B239</f>
        <v>АСЛО</v>
      </c>
      <c r="C230" s="41" t="s">
        <v>398</v>
      </c>
      <c r="D230" s="42">
        <v>2000</v>
      </c>
      <c r="E230" s="39"/>
    </row>
    <row r="231" spans="1:5" hidden="1">
      <c r="A231" s="40" t="str">
        <f>Калькуляция!A236</f>
        <v>LAB 59</v>
      </c>
      <c r="B231" s="40" t="str">
        <f>Калькуляция!B240</f>
        <v>Определение СРБ</v>
      </c>
      <c r="C231" s="41" t="s">
        <v>398</v>
      </c>
      <c r="D231" s="42">
        <v>1500</v>
      </c>
      <c r="E231" s="39"/>
    </row>
    <row r="232" spans="1:5" hidden="1">
      <c r="A232" s="40" t="str">
        <f>Калькуляция!A237</f>
        <v>LAB 60</v>
      </c>
      <c r="B232" s="40" t="str">
        <f>Калькуляция!B241</f>
        <v>Определение ревматоидного фактора</v>
      </c>
      <c r="C232" s="41" t="s">
        <v>398</v>
      </c>
      <c r="D232" s="42">
        <v>1500</v>
      </c>
      <c r="E232" s="39"/>
    </row>
    <row r="233" spans="1:5" ht="31.5" hidden="1">
      <c r="A233" s="40" t="str">
        <f>Калькуляция!A238</f>
        <v>LAB 61</v>
      </c>
      <c r="B233" s="40" t="str">
        <f>Калькуляция!B242</f>
        <v>КЩС (газов и электролитов крови с добавочными тестами (лактат, глюкоза, карбоксигемоглобин) на анализаторе</v>
      </c>
      <c r="C233" s="41" t="s">
        <v>398</v>
      </c>
      <c r="D233" s="42">
        <f>Калькуляция!M242</f>
        <v>4100</v>
      </c>
      <c r="E233" s="39"/>
    </row>
    <row r="234" spans="1:5" hidden="1">
      <c r="A234" s="37"/>
      <c r="B234" s="37" t="str">
        <f>Калькуляция!B248</f>
        <v>Коагулограмма</v>
      </c>
      <c r="C234" s="41"/>
      <c r="D234" s="42"/>
      <c r="E234" s="39"/>
    </row>
    <row r="235" spans="1:5" hidden="1">
      <c r="A235" s="40" t="s">
        <v>353</v>
      </c>
      <c r="B235" s="40" t="str">
        <f>Калькуляция!B249</f>
        <v>Определение протромбинового времени (МНО)</v>
      </c>
      <c r="C235" s="41" t="s">
        <v>398</v>
      </c>
      <c r="D235" s="42">
        <f>Калькуляция!M249</f>
        <v>1100</v>
      </c>
      <c r="E235" s="39"/>
    </row>
    <row r="236" spans="1:5" hidden="1">
      <c r="A236" s="40" t="s">
        <v>354</v>
      </c>
      <c r="B236" s="40" t="str">
        <f>Калькуляция!B250</f>
        <v>Определение фибриногена</v>
      </c>
      <c r="C236" s="41" t="s">
        <v>398</v>
      </c>
      <c r="D236" s="42">
        <f>Калькуляция!M250</f>
        <v>1500</v>
      </c>
      <c r="E236" s="39"/>
    </row>
    <row r="237" spans="1:5" hidden="1">
      <c r="A237" s="40" t="s">
        <v>355</v>
      </c>
      <c r="B237" s="40" t="s">
        <v>359</v>
      </c>
      <c r="C237" s="41" t="s">
        <v>398</v>
      </c>
      <c r="D237" s="42">
        <v>8600</v>
      </c>
      <c r="E237" s="39"/>
    </row>
    <row r="238" spans="1:5" hidden="1">
      <c r="A238" s="40" t="s">
        <v>356</v>
      </c>
      <c r="B238" s="40" t="str">
        <f>Калькуляция!B252</f>
        <v xml:space="preserve"> Активированное частичное тромбиновое время  (АЧТВ)</v>
      </c>
      <c r="C238" s="41" t="s">
        <v>398</v>
      </c>
      <c r="D238" s="42">
        <f>Калькуляция!M252</f>
        <v>1100</v>
      </c>
      <c r="E238" s="39"/>
    </row>
    <row r="239" spans="1:5" hidden="1">
      <c r="A239" s="37"/>
      <c r="B239" s="37" t="str">
        <f>Калькуляция!B253</f>
        <v>Серологические исследования</v>
      </c>
      <c r="C239" s="41"/>
      <c r="D239" s="42"/>
      <c r="E239" s="39"/>
    </row>
    <row r="240" spans="1:5" hidden="1">
      <c r="A240" s="40" t="s">
        <v>371</v>
      </c>
      <c r="B240" s="40" t="str">
        <f>Калькуляция!B254</f>
        <v>Определение групп крови АВО</v>
      </c>
      <c r="C240" s="41" t="s">
        <v>398</v>
      </c>
      <c r="D240" s="42">
        <v>1400</v>
      </c>
      <c r="E240" s="39"/>
    </row>
    <row r="241" spans="1:5" hidden="1">
      <c r="A241" s="40" t="s">
        <v>372</v>
      </c>
      <c r="B241" s="40" t="str">
        <f>Калькуляция!B255</f>
        <v>Определение резус-фактора крови</v>
      </c>
      <c r="C241" s="41" t="s">
        <v>398</v>
      </c>
      <c r="D241" s="42">
        <f>Калькуляция!M255</f>
        <v>1000</v>
      </c>
      <c r="E241" s="39"/>
    </row>
    <row r="242" spans="1:5" hidden="1">
      <c r="A242" s="40" t="s">
        <v>373</v>
      </c>
      <c r="B242" s="40" t="str">
        <f>Калькуляция!B256</f>
        <v>Реакция микропреципитации</v>
      </c>
      <c r="C242" s="41" t="s">
        <v>398</v>
      </c>
      <c r="D242" s="42">
        <v>1100</v>
      </c>
      <c r="E242" s="39"/>
    </row>
    <row r="243" spans="1:5" hidden="1">
      <c r="A243" s="40"/>
      <c r="B243" s="37" t="s">
        <v>482</v>
      </c>
      <c r="C243" s="41"/>
      <c r="D243" s="42"/>
      <c r="E243" s="39"/>
    </row>
    <row r="244" spans="1:5" ht="31.5" hidden="1">
      <c r="A244" s="40" t="s">
        <v>374</v>
      </c>
      <c r="B244" s="40" t="str">
        <f>'анализы лаб '!B9</f>
        <v>Антинуклеарный фактор на клеточной линии Hep-2 (АНФ)- титр и тип свечения</v>
      </c>
      <c r="C244" s="41" t="s">
        <v>398</v>
      </c>
      <c r="D244" s="42">
        <f>'анализы лаб '!D9</f>
        <v>5400</v>
      </c>
      <c r="E244" s="39"/>
    </row>
    <row r="245" spans="1:5" ht="31.5" hidden="1">
      <c r="A245" s="40" t="s">
        <v>375</v>
      </c>
      <c r="B245" s="40" t="str">
        <f>'анализы лаб '!B10</f>
        <v>Определение высокоаффинных антител к дс ДНК на клетках С.Luciliae</v>
      </c>
      <c r="C245" s="41" t="s">
        <v>398</v>
      </c>
      <c r="D245" s="42">
        <f>'анализы лаб '!D10</f>
        <v>6700</v>
      </c>
      <c r="E245" s="39"/>
    </row>
    <row r="246" spans="1:5" ht="47.25" hidden="1">
      <c r="A246" s="40" t="s">
        <v>376</v>
      </c>
      <c r="B246" s="40" t="str">
        <f>'анализы лаб '!B11</f>
        <v>Дифференциальная диагностика системный заболеваний соединительной ткани АНФ, дс ДНК, нуклеосомы, гистоны, Sm,SS-A/Ro 60, PO, Jo-1, RNP, SS-B, Scl-70, CENP-B</v>
      </c>
      <c r="C246" s="41" t="s">
        <v>398</v>
      </c>
      <c r="D246" s="42">
        <f>'анализы лаб '!D11</f>
        <v>20000</v>
      </c>
      <c r="E246" s="39"/>
    </row>
    <row r="247" spans="1:5" ht="31.5" hidden="1">
      <c r="A247" s="40" t="s">
        <v>377</v>
      </c>
      <c r="B247" s="40" t="str">
        <f>'анализы лаб '!B12</f>
        <v>Антинейтрофильные цитоплазмические антитела lgG(cANCA) скрининговый тест</v>
      </c>
      <c r="C247" s="41" t="s">
        <v>398</v>
      </c>
      <c r="D247" s="42">
        <f>'анализы лаб '!D12</f>
        <v>7800</v>
      </c>
      <c r="E247" s="39"/>
    </row>
    <row r="248" spans="1:5" hidden="1">
      <c r="A248" s="40" t="s">
        <v>378</v>
      </c>
      <c r="B248" s="40" t="str">
        <f>'анализы лаб '!B13</f>
        <v>Антитела lgG к базальной мембране клубочков почек (GBM)</v>
      </c>
      <c r="C248" s="41" t="s">
        <v>398</v>
      </c>
      <c r="D248" s="42">
        <f>'анализы лаб '!D13</f>
        <v>11400</v>
      </c>
      <c r="E248" s="39"/>
    </row>
    <row r="249" spans="1:5" ht="47.25" hidden="1">
      <c r="A249" s="40" t="s">
        <v>379</v>
      </c>
      <c r="B249" s="40" t="str">
        <f>'анализы лаб '!B14</f>
        <v>Дифференциальная диагностика быстропрогрессирующего гломерулонефрита и васкулитов: Антитела к базальной мембране клубочка (БМК), анти-ПР3, анти-MPO</v>
      </c>
      <c r="C249" s="41" t="s">
        <v>398</v>
      </c>
      <c r="D249" s="42">
        <f>'анализы лаб '!D14</f>
        <v>17700</v>
      </c>
      <c r="E249" s="39"/>
    </row>
    <row r="250" spans="1:5" ht="47.25" hidden="1">
      <c r="A250" s="40" t="s">
        <v>380</v>
      </c>
      <c r="B250" s="40" t="str">
        <f>'анализы лаб '!B15</f>
        <v>Иммуноблот для дифференциальной диагностики аутоиммунных заболеваний печени, IgG (антитела к gp210, sp100, LKM1, M2, SLA, F-actin, LC1) и АНФ</v>
      </c>
      <c r="C250" s="41" t="s">
        <v>398</v>
      </c>
      <c r="D250" s="42">
        <f>'анализы лаб '!D15</f>
        <v>25000</v>
      </c>
      <c r="E250" s="39"/>
    </row>
    <row r="251" spans="1:5" ht="78" hidden="1" customHeight="1">
      <c r="A251" s="40" t="s">
        <v>381</v>
      </c>
      <c r="B251" s="40" t="str">
        <f>'анализы лаб '!B16</f>
        <v>Скрининг аутоиммунных заболеваний ЖКТ: АНФ и определениe антиядерных, антимитохондриальных, антигладкомышечных, антипариетальных антител (ANA/AMA/ASMA/APCA)</v>
      </c>
      <c r="C251" s="41" t="s">
        <v>398</v>
      </c>
      <c r="D251" s="42">
        <f>'анализы лаб '!D16</f>
        <v>11800</v>
      </c>
      <c r="E251" s="39"/>
    </row>
    <row r="252" spans="1:5" ht="94.5" hidden="1">
      <c r="A252" s="40" t="s">
        <v>382</v>
      </c>
      <c r="B252" s="40" t="str">
        <f>'анализы лаб '!B17</f>
        <v xml:space="preserve">Диагностика целиакии: 
Определение антител IgA к эндомизию (EmA), к тканевой трансглутаминазе (tTG2), дезаминированному пептиду глиадина (DG), с контролем общего иммуноглобулина A (IgA) 
</v>
      </c>
      <c r="C252" s="41" t="s">
        <v>398</v>
      </c>
      <c r="D252" s="42">
        <f>'анализы лаб '!D17</f>
        <v>12700</v>
      </c>
      <c r="E252" s="39"/>
    </row>
    <row r="253" spans="1:5" hidden="1">
      <c r="A253" s="40"/>
      <c r="B253" s="37" t="str">
        <f>'анализы лаб '!B18</f>
        <v>Анализы методом иммунохемилюминесценции</v>
      </c>
      <c r="C253" s="41"/>
      <c r="D253" s="42"/>
      <c r="E253" s="39"/>
    </row>
    <row r="254" spans="1:5" ht="31.5" hidden="1">
      <c r="A254" s="40" t="s">
        <v>483</v>
      </c>
      <c r="B254" s="40" t="str">
        <f>'анализы лаб '!B19</f>
        <v>Определение свободного тироксина (T4) в сыворотке крови методом иммунохемилюминесценции</v>
      </c>
      <c r="C254" s="41" t="s">
        <v>398</v>
      </c>
      <c r="D254" s="42">
        <v>2500</v>
      </c>
      <c r="E254" s="80"/>
    </row>
    <row r="255" spans="1:5" ht="31.5" hidden="1">
      <c r="A255" s="40" t="s">
        <v>484</v>
      </c>
      <c r="B255" s="40" t="str">
        <f>'анализы лаб '!B20</f>
        <v>Определение свободного трийодтиронина (T3) в сыворотке крови методом иммунохемилюминесценции</v>
      </c>
      <c r="C255" s="41" t="s">
        <v>398</v>
      </c>
      <c r="D255" s="42">
        <v>3000</v>
      </c>
      <c r="E255" s="80"/>
    </row>
    <row r="256" spans="1:5" ht="31.5" hidden="1">
      <c r="A256" s="40" t="s">
        <v>485</v>
      </c>
      <c r="B256" s="40" t="str">
        <f>'анализы лаб '!B21</f>
        <v>Определение общего трииодтиронина (T3) в сыворотке крови методом иммунохемилюминесценции</v>
      </c>
      <c r="C256" s="41" t="s">
        <v>398</v>
      </c>
      <c r="D256" s="42">
        <v>2500</v>
      </c>
      <c r="E256" s="80"/>
    </row>
    <row r="257" spans="1:5" ht="31.5" hidden="1">
      <c r="A257" s="40" t="s">
        <v>486</v>
      </c>
      <c r="B257" s="40" t="str">
        <f>'анализы лаб '!B22</f>
        <v>Определение общего тироксина (T4) в сыворотке крови методом иммунохемилюминесценции</v>
      </c>
      <c r="C257" s="41" t="s">
        <v>398</v>
      </c>
      <c r="D257" s="42">
        <v>2500</v>
      </c>
      <c r="E257" s="80"/>
    </row>
    <row r="258" spans="1:5" ht="31.5" hidden="1">
      <c r="A258" s="40" t="s">
        <v>487</v>
      </c>
      <c r="B258" s="40" t="str">
        <f>'анализы лаб '!B23</f>
        <v>Определение антител к тиреопероксидазе (а-ТПО) в сыворотке крови методом иммунохемилюминесценции</v>
      </c>
      <c r="C258" s="41" t="s">
        <v>398</v>
      </c>
      <c r="D258" s="42">
        <v>3500</v>
      </c>
      <c r="E258" s="80"/>
    </row>
    <row r="259" spans="1:5" ht="31.5" hidden="1">
      <c r="A259" s="40" t="s">
        <v>488</v>
      </c>
      <c r="B259" s="40" t="str">
        <f>'анализы лаб '!B24</f>
        <v>Определение тиреоглобулина в сыворотке крови методом иммунохемилюминесценции</v>
      </c>
      <c r="C259" s="41" t="s">
        <v>398</v>
      </c>
      <c r="D259" s="42">
        <v>5000</v>
      </c>
      <c r="E259" s="80"/>
    </row>
    <row r="260" spans="1:5" ht="31.5" hidden="1">
      <c r="A260" s="40" t="s">
        <v>489</v>
      </c>
      <c r="B260" s="40" t="str">
        <f>'анализы лаб '!B25</f>
        <v>Определение антител к тиреоглобулину (АТ к ТГ) в сыворотке крови методом иммунохемилюминесценции</v>
      </c>
      <c r="C260" s="41" t="s">
        <v>398</v>
      </c>
      <c r="D260" s="42">
        <v>3500</v>
      </c>
      <c r="E260" s="80"/>
    </row>
    <row r="261" spans="1:5" ht="31.5" hidden="1">
      <c r="A261" s="40" t="s">
        <v>490</v>
      </c>
      <c r="B261" s="40" t="str">
        <f>'анализы лаб '!B26</f>
        <v>Определение тиреотропного гормона (ТТГ) в сыворотке крови методом иммунохемилюминесценции</v>
      </c>
      <c r="C261" s="41" t="s">
        <v>398</v>
      </c>
      <c r="D261" s="42">
        <v>2500</v>
      </c>
      <c r="E261" s="80"/>
    </row>
    <row r="262" spans="1:5" ht="31.5" hidden="1">
      <c r="A262" s="40" t="s">
        <v>491</v>
      </c>
      <c r="B262" s="40" t="str">
        <f>'анализы лаб '!B27</f>
        <v>Определение витамина B 12 методом иммунохемилюминесценции</v>
      </c>
      <c r="C262" s="41" t="s">
        <v>398</v>
      </c>
      <c r="D262" s="42">
        <v>3000</v>
      </c>
      <c r="E262" s="81"/>
    </row>
    <row r="263" spans="1:5" ht="31.5" hidden="1">
      <c r="A263" s="40" t="s">
        <v>492</v>
      </c>
      <c r="B263" s="40" t="str">
        <f>'анализы лаб '!B30</f>
        <v>Определение тропонина в сыворотке крови методом иммунохемилюминесценцииценции</v>
      </c>
      <c r="C263" s="41" t="s">
        <v>398</v>
      </c>
      <c r="D263" s="42">
        <f>'анализы лаб '!D30</f>
        <v>7500</v>
      </c>
      <c r="E263" s="82"/>
    </row>
    <row r="264" spans="1:5" ht="31.5" hidden="1">
      <c r="A264" s="40" t="s">
        <v>493</v>
      </c>
      <c r="B264" s="40" t="str">
        <f>'анализы лаб '!B31</f>
        <v>Определение миоглобина в сыворотке крови методом иммунохемилюминесценции</v>
      </c>
      <c r="C264" s="41" t="s">
        <v>398</v>
      </c>
      <c r="D264" s="42">
        <v>7500</v>
      </c>
      <c r="E264" s="82"/>
    </row>
    <row r="265" spans="1:5" ht="31.5" hidden="1">
      <c r="A265" s="40" t="s">
        <v>494</v>
      </c>
      <c r="B265" s="40" t="str">
        <f>'анализы лаб '!B38</f>
        <v>Определение тестостерона в сыворотке крови методом иммунохемилюминесценции</v>
      </c>
      <c r="C265" s="41" t="s">
        <v>398</v>
      </c>
      <c r="D265" s="42">
        <f>'анализы лаб '!D38</f>
        <v>5000</v>
      </c>
      <c r="E265" s="82"/>
    </row>
    <row r="266" spans="1:5" hidden="1">
      <c r="A266" s="40" t="s">
        <v>495</v>
      </c>
      <c r="B266" s="40" t="str">
        <f>'анализы лаб '!B44</f>
        <v xml:space="preserve">Определение Витамина D в сыворотке крови </v>
      </c>
      <c r="C266" s="41" t="s">
        <v>398</v>
      </c>
      <c r="D266" s="42">
        <v>6000</v>
      </c>
      <c r="E266" s="80"/>
    </row>
    <row r="267" spans="1:5" ht="31.5" hidden="1">
      <c r="A267" s="40" t="s">
        <v>496</v>
      </c>
      <c r="B267" s="40" t="str">
        <f>'анализы лаб '!B47</f>
        <v>Определение HBsAg вируса гепатита B в сыворотке крови методом иммунохемилюминесценции</v>
      </c>
      <c r="C267" s="41" t="s">
        <v>398</v>
      </c>
      <c r="D267" s="42">
        <v>5000</v>
      </c>
      <c r="E267" s="39"/>
    </row>
    <row r="268" spans="1:5" ht="31.5" hidden="1">
      <c r="A268" s="40" t="s">
        <v>497</v>
      </c>
      <c r="B268" s="40" t="str">
        <f>'анализы лаб '!B52</f>
        <v>Определение суммарных антител к вирусу гепатита C в сыворотке крови методом иммунохемилюминисценции</v>
      </c>
      <c r="C268" s="41" t="s">
        <v>398</v>
      </c>
      <c r="D268" s="42">
        <v>5000</v>
      </c>
      <c r="E268" s="80"/>
    </row>
    <row r="269" spans="1:5" ht="31.5" hidden="1">
      <c r="A269" s="40" t="s">
        <v>498</v>
      </c>
      <c r="B269" s="40" t="str">
        <f>'анализы лаб '!B54</f>
        <v>Определение Ig M к возбудителю краснухи в сыворотке крови методом иммунохемилюминесценции</v>
      </c>
      <c r="C269" s="41" t="s">
        <v>398</v>
      </c>
      <c r="D269" s="42">
        <v>5000</v>
      </c>
      <c r="E269" s="39"/>
    </row>
    <row r="270" spans="1:5" ht="31.5" hidden="1">
      <c r="A270" s="40" t="s">
        <v>499</v>
      </c>
      <c r="B270" s="40" t="str">
        <f>'анализы лаб '!B59</f>
        <v>Определение ракового эмбрионального антигена (РЭА) в сыворотке крови методом иммунохемилюминесценции</v>
      </c>
      <c r="C270" s="41" t="s">
        <v>398</v>
      </c>
      <c r="D270" s="42">
        <v>5000</v>
      </c>
      <c r="E270" s="80"/>
    </row>
    <row r="271" spans="1:5" ht="31.5" hidden="1">
      <c r="A271" s="40" t="s">
        <v>500</v>
      </c>
      <c r="B271" s="40" t="str">
        <f>'анализы лаб '!B60</f>
        <v>Определение альфафетопротеина (АФП) в сыворотке крови методом иммунохемилюминесценции</v>
      </c>
      <c r="C271" s="41" t="s">
        <v>398</v>
      </c>
      <c r="D271" s="42">
        <v>5000</v>
      </c>
      <c r="E271" s="39"/>
    </row>
    <row r="272" spans="1:5" ht="47.25" hidden="1">
      <c r="A272" s="40" t="s">
        <v>501</v>
      </c>
      <c r="B272" s="40" t="str">
        <f>'анализы лаб '!B61</f>
        <v>Определение общего простат-специфического антигена (ПСА) в сыворотке крови методом иммунохемилюминесценции</v>
      </c>
      <c r="C272" s="41" t="s">
        <v>398</v>
      </c>
      <c r="D272" s="42">
        <v>5000</v>
      </c>
      <c r="E272" s="39"/>
    </row>
    <row r="273" spans="1:5" ht="47.25" hidden="1">
      <c r="A273" s="40" t="s">
        <v>502</v>
      </c>
      <c r="B273" s="40" t="str">
        <f>'анализы лаб '!B62</f>
        <v>Определение свободного F-простат-специфический антиген (F-ПСА) в сыворотке крови методом иммунохемилюминесценции</v>
      </c>
      <c r="C273" s="41" t="s">
        <v>398</v>
      </c>
      <c r="D273" s="42">
        <f>'анализы лаб '!D62</f>
        <v>6000</v>
      </c>
      <c r="E273" s="82"/>
    </row>
    <row r="274" spans="1:5" ht="31.5" hidden="1">
      <c r="A274" s="40" t="s">
        <v>503</v>
      </c>
      <c r="B274" s="40" t="str">
        <f>'анализы лаб '!B63</f>
        <v>Определение опухолевого антигена (СА 125) в сыворотке крови методом иммунохемилюминесценции</v>
      </c>
      <c r="C274" s="41" t="s">
        <v>398</v>
      </c>
      <c r="D274" s="42">
        <f>'анализы лаб '!D63</f>
        <v>6700</v>
      </c>
      <c r="E274" s="82"/>
    </row>
    <row r="275" spans="1:5" ht="31.5" hidden="1">
      <c r="A275" s="40" t="s">
        <v>504</v>
      </c>
      <c r="B275" s="40" t="str">
        <f>'анализы лаб '!B64</f>
        <v>Определение опухолевого антигена (СА 15-3) в сыворотке крови методом иммунохемилюминесценции</v>
      </c>
      <c r="C275" s="41" t="s">
        <v>398</v>
      </c>
      <c r="D275" s="42">
        <f>'анализы лаб '!D64</f>
        <v>6800</v>
      </c>
      <c r="E275" s="82"/>
    </row>
    <row r="276" spans="1:5" ht="31.5" hidden="1">
      <c r="A276" s="40" t="s">
        <v>505</v>
      </c>
      <c r="B276" s="40" t="str">
        <f>'анализы лаб '!B65</f>
        <v>Определение опухолевого антигена (СА 19-9) в сыворотке крови методом иммунохемилюминесценции</v>
      </c>
      <c r="C276" s="41" t="s">
        <v>398</v>
      </c>
      <c r="D276" s="42">
        <f>'анализы лаб '!D65</f>
        <v>6400</v>
      </c>
      <c r="E276" s="82"/>
    </row>
    <row r="277" spans="1:5" ht="31.5" hidden="1">
      <c r="A277" s="40" t="s">
        <v>506</v>
      </c>
      <c r="B277" s="40" t="str">
        <f>'анализы лаб '!B69</f>
        <v>Определение прокальцитонина в сыворотке крови методом иммунохемилюминисценции</v>
      </c>
      <c r="C277" s="41" t="s">
        <v>398</v>
      </c>
      <c r="D277" s="42">
        <v>10000</v>
      </c>
      <c r="E277" s="80"/>
    </row>
    <row r="278" spans="1:5" hidden="1">
      <c r="A278" s="40" t="s">
        <v>507</v>
      </c>
      <c r="B278" s="40" t="s">
        <v>361</v>
      </c>
      <c r="C278" s="41" t="s">
        <v>398</v>
      </c>
      <c r="D278" s="42">
        <v>18000</v>
      </c>
      <c r="E278" s="80"/>
    </row>
    <row r="279" spans="1:5" ht="27" hidden="1" customHeight="1">
      <c r="A279" s="40" t="s">
        <v>508</v>
      </c>
      <c r="B279" s="40" t="str">
        <f>'анализы лаб '!B70</f>
        <v>Забор крови</v>
      </c>
      <c r="C279" s="41" t="s">
        <v>398</v>
      </c>
      <c r="D279" s="42">
        <f>'анализы лаб '!D70</f>
        <v>600</v>
      </c>
      <c r="E279" s="80"/>
    </row>
    <row r="280" spans="1:5" hidden="1">
      <c r="A280" s="37"/>
      <c r="B280" s="37" t="str">
        <f>Калькуляция!B258</f>
        <v>Услуги функциональной диагностики</v>
      </c>
      <c r="C280" s="41"/>
      <c r="D280" s="42"/>
      <c r="E280" s="39"/>
    </row>
    <row r="281" spans="1:5" hidden="1">
      <c r="A281" s="40" t="str">
        <f>Калькуляция!A259</f>
        <v>UFD 01</v>
      </c>
      <c r="B281" s="40" t="str">
        <f>Калькуляция!B259</f>
        <v xml:space="preserve">ЭКГ (снятие)                 </v>
      </c>
      <c r="C281" s="41" t="s">
        <v>398</v>
      </c>
      <c r="D281" s="42">
        <f>Калькуляция!M259</f>
        <v>1300</v>
      </c>
      <c r="E281" s="39"/>
    </row>
    <row r="282" spans="1:5" hidden="1">
      <c r="A282" s="40" t="str">
        <f>Калькуляция!A260</f>
        <v>UFD 02</v>
      </c>
      <c r="B282" s="40" t="str">
        <f>Калькуляция!B260</f>
        <v>ЭКГ ( расшифровка)</v>
      </c>
      <c r="C282" s="41" t="s">
        <v>398</v>
      </c>
      <c r="D282" s="42">
        <f>Калькуляция!M260</f>
        <v>1100</v>
      </c>
      <c r="E282" s="39"/>
    </row>
    <row r="283" spans="1:5" hidden="1">
      <c r="A283" s="40" t="str">
        <f>Калькуляция!A261</f>
        <v>UFD 03</v>
      </c>
      <c r="B283" s="40" t="str">
        <f>Калькуляция!B261</f>
        <v>Спирография</v>
      </c>
      <c r="C283" s="41" t="s">
        <v>398</v>
      </c>
      <c r="D283" s="42">
        <f>Калькуляция!M261</f>
        <v>4500</v>
      </c>
      <c r="E283" s="39"/>
    </row>
    <row r="284" spans="1:5" hidden="1">
      <c r="A284" s="40" t="str">
        <f>Калькуляция!A262</f>
        <v>UFD 04</v>
      </c>
      <c r="B284" s="40" t="str">
        <f>Калькуляция!B262</f>
        <v>Холтер</v>
      </c>
      <c r="C284" s="41" t="s">
        <v>398</v>
      </c>
      <c r="D284" s="42">
        <f>Калькуляция!M262</f>
        <v>5000</v>
      </c>
      <c r="E284" s="39"/>
    </row>
    <row r="285" spans="1:5" hidden="1">
      <c r="A285" s="40" t="str">
        <f>Калькуляция!A263</f>
        <v>UFD 05</v>
      </c>
      <c r="B285" s="40" t="str">
        <f>Калькуляция!B263</f>
        <v xml:space="preserve">СМАД </v>
      </c>
      <c r="C285" s="41" t="s">
        <v>398</v>
      </c>
      <c r="D285" s="42">
        <f>Калькуляция!M263</f>
        <v>3500</v>
      </c>
      <c r="E285" s="39"/>
    </row>
    <row r="286" spans="1:5" hidden="1">
      <c r="A286" s="40" t="str">
        <f>Калькуляция!A264</f>
        <v>UFD 06</v>
      </c>
      <c r="B286" s="40" t="str">
        <f>Калькуляция!B264</f>
        <v xml:space="preserve">ЭФГДС            </v>
      </c>
      <c r="C286" s="41" t="s">
        <v>398</v>
      </c>
      <c r="D286" s="42">
        <f>Калькуляция!M264</f>
        <v>6000</v>
      </c>
      <c r="E286" s="39"/>
    </row>
    <row r="287" spans="1:5" hidden="1">
      <c r="A287" s="37"/>
      <c r="B287" s="37" t="str">
        <f>Калькуляция!B265</f>
        <v>Физиотерапевтические процедуры</v>
      </c>
      <c r="C287" s="41"/>
      <c r="D287" s="42"/>
      <c r="E287" s="39"/>
    </row>
    <row r="288" spans="1:5" hidden="1">
      <c r="A288" s="40" t="str">
        <f>Калькуляция!A266</f>
        <v>FIZ 01</v>
      </c>
      <c r="B288" s="40" t="str">
        <f>Калькуляция!B266</f>
        <v>Гальванизация</v>
      </c>
      <c r="C288" s="41" t="s">
        <v>398</v>
      </c>
      <c r="D288" s="42">
        <f>Калькуляция!M266</f>
        <v>700</v>
      </c>
      <c r="E288" s="39"/>
    </row>
    <row r="289" spans="1:5" hidden="1">
      <c r="A289" s="40" t="str">
        <f>Калькуляция!A267</f>
        <v>FIZ 02</v>
      </c>
      <c r="B289" s="40" t="str">
        <f>Калькуляция!B267</f>
        <v>Электрофорез</v>
      </c>
      <c r="C289" s="41" t="s">
        <v>398</v>
      </c>
      <c r="D289" s="42">
        <f>Калькуляция!M267</f>
        <v>700</v>
      </c>
      <c r="E289" s="39"/>
    </row>
    <row r="290" spans="1:5" hidden="1">
      <c r="A290" s="40" t="str">
        <f>Калькуляция!A268</f>
        <v>FIZ 03</v>
      </c>
      <c r="B290" s="40" t="str">
        <f>Калькуляция!B268</f>
        <v>Диадинамотерапия</v>
      </c>
      <c r="C290" s="41" t="s">
        <v>398</v>
      </c>
      <c r="D290" s="42">
        <f>Калькуляция!M268</f>
        <v>700</v>
      </c>
      <c r="E290" s="39"/>
    </row>
    <row r="291" spans="1:5" hidden="1">
      <c r="A291" s="40" t="str">
        <f>Калькуляция!A269</f>
        <v>FIZ 04</v>
      </c>
      <c r="B291" s="40" t="str">
        <f>Калькуляция!B269</f>
        <v>Амплипульстерапия</v>
      </c>
      <c r="C291" s="41" t="s">
        <v>398</v>
      </c>
      <c r="D291" s="42">
        <f>Калькуляция!M269</f>
        <v>700</v>
      </c>
      <c r="E291" s="39"/>
    </row>
    <row r="292" spans="1:5" hidden="1">
      <c r="A292" s="40" t="str">
        <f>Калькуляция!A270</f>
        <v>FIZ 05</v>
      </c>
      <c r="B292" s="40" t="str">
        <f>Калькуляция!B270</f>
        <v>Электростимуляция</v>
      </c>
      <c r="C292" s="41" t="s">
        <v>398</v>
      </c>
      <c r="D292" s="42">
        <f>Калькуляция!M270</f>
        <v>700</v>
      </c>
      <c r="E292" s="39"/>
    </row>
    <row r="293" spans="1:5" hidden="1">
      <c r="A293" s="40" t="str">
        <f>Калькуляция!A271</f>
        <v>FIZ 06</v>
      </c>
      <c r="B293" s="40" t="str">
        <f>Калькуляция!B271</f>
        <v>Дарсонвализация</v>
      </c>
      <c r="C293" s="41" t="s">
        <v>398</v>
      </c>
      <c r="D293" s="42">
        <f>Калькуляция!M271</f>
        <v>700</v>
      </c>
      <c r="E293" s="39"/>
    </row>
    <row r="294" spans="1:5" hidden="1">
      <c r="A294" s="40" t="str">
        <f>Калькуляция!A272</f>
        <v>FIZ 07</v>
      </c>
      <c r="B294" s="40" t="str">
        <f>Калькуляция!B272</f>
        <v>УФО общее</v>
      </c>
      <c r="C294" s="41" t="s">
        <v>398</v>
      </c>
      <c r="D294" s="42">
        <f>Калькуляция!M272</f>
        <v>700</v>
      </c>
      <c r="E294" s="39"/>
    </row>
    <row r="295" spans="1:5" hidden="1">
      <c r="A295" s="40" t="str">
        <f>Калькуляция!A273</f>
        <v>FIZ 08</v>
      </c>
      <c r="B295" s="40" t="str">
        <f>Калькуляция!B273</f>
        <v>УФО местное</v>
      </c>
      <c r="C295" s="41" t="s">
        <v>398</v>
      </c>
      <c r="D295" s="42">
        <f>Калькуляция!M273</f>
        <v>600</v>
      </c>
      <c r="E295" s="39"/>
    </row>
    <row r="296" spans="1:5" hidden="1">
      <c r="A296" s="40" t="str">
        <f>Калькуляция!A274</f>
        <v>FIZ 09</v>
      </c>
      <c r="B296" s="40" t="str">
        <f>Калькуляция!B274</f>
        <v>УФО при рожистом воспалении</v>
      </c>
      <c r="C296" s="41" t="s">
        <v>398</v>
      </c>
      <c r="D296" s="42">
        <f>Калькуляция!M274</f>
        <v>700</v>
      </c>
      <c r="E296" s="39"/>
    </row>
    <row r="297" spans="1:5" hidden="1">
      <c r="A297" s="40" t="str">
        <f>Калькуляция!A275</f>
        <v>FIZ 10</v>
      </c>
      <c r="B297" s="40" t="str">
        <f>Калькуляция!B275</f>
        <v>Светолечение на аппарате "БИОПТРОН"</v>
      </c>
      <c r="C297" s="41" t="s">
        <v>398</v>
      </c>
      <c r="D297" s="42">
        <f>Калькуляция!M275</f>
        <v>700</v>
      </c>
      <c r="E297" s="39"/>
    </row>
    <row r="298" spans="1:5" hidden="1">
      <c r="A298" s="40" t="str">
        <f>Калькуляция!A276</f>
        <v>FIZ 11</v>
      </c>
      <c r="B298" s="40" t="str">
        <f>Калькуляция!B276</f>
        <v>Парафинотерапия</v>
      </c>
      <c r="C298" s="41" t="s">
        <v>398</v>
      </c>
      <c r="D298" s="42">
        <f>Калькуляция!M276</f>
        <v>1400</v>
      </c>
      <c r="E298" s="39"/>
    </row>
    <row r="299" spans="1:5" hidden="1">
      <c r="A299" s="37"/>
      <c r="B299" s="37" t="str">
        <f>Калькуляция!B277</f>
        <v>Массаж</v>
      </c>
      <c r="C299" s="41"/>
      <c r="D299" s="42"/>
      <c r="E299" s="39"/>
    </row>
    <row r="300" spans="1:5" hidden="1">
      <c r="A300" s="40" t="str">
        <f>Калькуляция!A278</f>
        <v>MAS 01</v>
      </c>
      <c r="B300" s="40" t="str">
        <f>Калькуляция!B278</f>
        <v>Массаж головы</v>
      </c>
      <c r="C300" s="41" t="s">
        <v>398</v>
      </c>
      <c r="D300" s="42">
        <f>Калькуляция!M278</f>
        <v>700</v>
      </c>
      <c r="E300" s="39"/>
    </row>
    <row r="301" spans="1:5" hidden="1">
      <c r="A301" s="40" t="str">
        <f>Калькуляция!A279</f>
        <v>MAS 02</v>
      </c>
      <c r="B301" s="40" t="str">
        <f>Калькуляция!B279</f>
        <v>Массаж лица</v>
      </c>
      <c r="C301" s="41" t="s">
        <v>398</v>
      </c>
      <c r="D301" s="42">
        <f>Калькуляция!M279</f>
        <v>700</v>
      </c>
      <c r="E301" s="39"/>
    </row>
    <row r="302" spans="1:5" hidden="1">
      <c r="A302" s="40" t="str">
        <f>Калькуляция!A280</f>
        <v>MAS 03</v>
      </c>
      <c r="B302" s="40" t="str">
        <f>Калькуляция!B280</f>
        <v>Массаж шеи</v>
      </c>
      <c r="C302" s="41" t="s">
        <v>398</v>
      </c>
      <c r="D302" s="42">
        <f>Калькуляция!M280</f>
        <v>700</v>
      </c>
      <c r="E302" s="39"/>
    </row>
    <row r="303" spans="1:5" hidden="1">
      <c r="A303" s="40" t="str">
        <f>Калькуляция!A281</f>
        <v>MAS 04</v>
      </c>
      <c r="B303" s="40" t="str">
        <f>Калькуляция!B281</f>
        <v>Массаж воротниковой зоны</v>
      </c>
      <c r="C303" s="41" t="s">
        <v>398</v>
      </c>
      <c r="D303" s="42">
        <f>Калькуляция!M281</f>
        <v>900</v>
      </c>
      <c r="E303" s="39"/>
    </row>
    <row r="304" spans="1:5" hidden="1">
      <c r="A304" s="40" t="str">
        <f>Калькуляция!A282</f>
        <v>MAS 05</v>
      </c>
      <c r="B304" s="40" t="str">
        <f>Калькуляция!B282</f>
        <v>Массаж верхней конечности</v>
      </c>
      <c r="C304" s="41" t="s">
        <v>398</v>
      </c>
      <c r="D304" s="42">
        <f>Калькуляция!M282</f>
        <v>900</v>
      </c>
      <c r="E304" s="39"/>
    </row>
    <row r="305" spans="1:5" hidden="1">
      <c r="A305" s="40" t="str">
        <f>Калькуляция!A283</f>
        <v>MAS 06</v>
      </c>
      <c r="B305" s="40" t="str">
        <f>Калькуляция!B283</f>
        <v>Массаж надплечья</v>
      </c>
      <c r="C305" s="41" t="s">
        <v>398</v>
      </c>
      <c r="D305" s="42">
        <f>Калькуляция!M283</f>
        <v>600</v>
      </c>
      <c r="E305" s="39"/>
    </row>
    <row r="306" spans="1:5" hidden="1">
      <c r="A306" s="40" t="str">
        <f>Калькуляция!A284</f>
        <v>MAS 07</v>
      </c>
      <c r="B306" s="40" t="str">
        <f>Калькуляция!B284</f>
        <v>Массаж плечевого сустава</v>
      </c>
      <c r="C306" s="41" t="s">
        <v>398</v>
      </c>
      <c r="D306" s="42">
        <f>Калькуляция!M284</f>
        <v>600</v>
      </c>
      <c r="E306" s="39"/>
    </row>
    <row r="307" spans="1:5" hidden="1">
      <c r="A307" s="40" t="str">
        <f>Калькуляция!A285</f>
        <v>MAS 08</v>
      </c>
      <c r="B307" s="40" t="str">
        <f>Калькуляция!B285</f>
        <v>Массаж локтевого сустава</v>
      </c>
      <c r="C307" s="41" t="s">
        <v>398</v>
      </c>
      <c r="D307" s="42">
        <f>Калькуляция!M285</f>
        <v>600</v>
      </c>
      <c r="E307" s="39"/>
    </row>
    <row r="308" spans="1:5" hidden="1">
      <c r="A308" s="40" t="str">
        <f>Калькуляция!A286</f>
        <v>MAS 09</v>
      </c>
      <c r="B308" s="40" t="str">
        <f>Калькуляция!B286</f>
        <v>Массаж лучезапястного сустава</v>
      </c>
      <c r="C308" s="41" t="s">
        <v>398</v>
      </c>
      <c r="D308" s="42">
        <f>Калькуляция!M286</f>
        <v>600</v>
      </c>
      <c r="E308" s="39"/>
    </row>
    <row r="309" spans="1:5" hidden="1">
      <c r="A309" s="40" t="str">
        <f>Калькуляция!A287</f>
        <v>MAS 10</v>
      </c>
      <c r="B309" s="40" t="str">
        <f>Калькуляция!B287</f>
        <v>Массаж кисти и предплечья</v>
      </c>
      <c r="C309" s="41" t="s">
        <v>398</v>
      </c>
      <c r="D309" s="42">
        <f>Калькуляция!M287</f>
        <v>700</v>
      </c>
      <c r="E309" s="39"/>
    </row>
    <row r="310" spans="1:5" hidden="1">
      <c r="A310" s="40" t="str">
        <f>Калькуляция!A288</f>
        <v>MAS 11</v>
      </c>
      <c r="B310" s="40" t="str">
        <f>Калькуляция!B288</f>
        <v>Массаж области грудной клетки</v>
      </c>
      <c r="C310" s="41" t="s">
        <v>398</v>
      </c>
      <c r="D310" s="42">
        <f>Калькуляция!M288</f>
        <v>800</v>
      </c>
      <c r="E310" s="39"/>
    </row>
    <row r="311" spans="1:5" hidden="1">
      <c r="A311" s="40" t="str">
        <f>Калькуляция!A289</f>
        <v>MAS 12</v>
      </c>
      <c r="B311" s="40" t="str">
        <f>Калькуляция!B289</f>
        <v>Массаж спины</v>
      </c>
      <c r="C311" s="41" t="s">
        <v>398</v>
      </c>
      <c r="D311" s="42">
        <f>Калькуляция!M289</f>
        <v>800</v>
      </c>
      <c r="E311" s="39"/>
    </row>
    <row r="312" spans="1:5" hidden="1">
      <c r="A312" s="40" t="str">
        <f>Калькуляция!A290</f>
        <v>MAS 13</v>
      </c>
      <c r="B312" s="40" t="str">
        <f>Калькуляция!B290</f>
        <v>Массаж грудного отдела позвоночника</v>
      </c>
      <c r="C312" s="41" t="s">
        <v>398</v>
      </c>
      <c r="D312" s="42">
        <f>Калькуляция!M290</f>
        <v>800</v>
      </c>
      <c r="E312" s="39"/>
    </row>
    <row r="313" spans="1:5" hidden="1">
      <c r="A313" s="40" t="str">
        <f>Калькуляция!A291</f>
        <v>MAS 14</v>
      </c>
      <c r="B313" s="40" t="str">
        <f>Калькуляция!B291</f>
        <v xml:space="preserve">Массаж поясницы и крестцовой области </v>
      </c>
      <c r="C313" s="41" t="s">
        <v>398</v>
      </c>
      <c r="D313" s="42">
        <f>Калькуляция!M291</f>
        <v>800</v>
      </c>
      <c r="E313" s="39"/>
    </row>
    <row r="314" spans="1:5" hidden="1">
      <c r="A314" s="40" t="str">
        <f>Калькуляция!A292</f>
        <v>MAS 15</v>
      </c>
      <c r="B314" s="40" t="str">
        <f>Калькуляция!B292</f>
        <v>Массаж от поясницы до ягодичных складок</v>
      </c>
      <c r="C314" s="41" t="s">
        <v>398</v>
      </c>
      <c r="D314" s="42">
        <f>Калькуляция!M292</f>
        <v>800</v>
      </c>
      <c r="E314" s="39"/>
    </row>
    <row r="315" spans="1:5" hidden="1">
      <c r="A315" s="40" t="str">
        <f>Калькуляция!A293</f>
        <v>MAS 16</v>
      </c>
      <c r="B315" s="40" t="str">
        <f>Калькуляция!B293</f>
        <v>Массаж мышц передней брюшной стенки</v>
      </c>
      <c r="C315" s="41" t="s">
        <v>398</v>
      </c>
      <c r="D315" s="42">
        <f>Калькуляция!M293</f>
        <v>600</v>
      </c>
      <c r="E315" s="39"/>
    </row>
    <row r="316" spans="1:5" hidden="1">
      <c r="A316" s="40" t="str">
        <f>Калькуляция!A294</f>
        <v>MAS 17</v>
      </c>
      <c r="B316" s="40" t="str">
        <f>Калькуляция!B294</f>
        <v>Массаж нижней конечности</v>
      </c>
      <c r="C316" s="41" t="s">
        <v>398</v>
      </c>
      <c r="D316" s="42">
        <f>Калькуляция!M294</f>
        <v>900</v>
      </c>
      <c r="E316" s="39"/>
    </row>
    <row r="317" spans="1:5" hidden="1">
      <c r="A317" s="40" t="str">
        <f>Калькуляция!A295</f>
        <v>MAS 18</v>
      </c>
      <c r="B317" s="40" t="str">
        <f>Калькуляция!B295</f>
        <v>Массаж тазобедреннего сустава</v>
      </c>
      <c r="C317" s="41" t="s">
        <v>398</v>
      </c>
      <c r="D317" s="42">
        <f>Калькуляция!M295</f>
        <v>700</v>
      </c>
      <c r="E317" s="39"/>
    </row>
    <row r="318" spans="1:5" hidden="1">
      <c r="A318" s="40" t="str">
        <f>Калькуляция!A296</f>
        <v>MAS 19</v>
      </c>
      <c r="B318" s="40" t="str">
        <f>Калькуляция!B296</f>
        <v>Массаж коленного сустава</v>
      </c>
      <c r="C318" s="41" t="s">
        <v>398</v>
      </c>
      <c r="D318" s="42">
        <f>Калькуляция!M296</f>
        <v>600</v>
      </c>
      <c r="E318" s="39"/>
    </row>
    <row r="319" spans="1:5" hidden="1">
      <c r="A319" s="40" t="str">
        <f>Калькуляция!A297</f>
        <v>MAS 20</v>
      </c>
      <c r="B319" s="40" t="str">
        <f>Калькуляция!B297</f>
        <v>Массаж голеностопного сустава</v>
      </c>
      <c r="C319" s="41" t="s">
        <v>398</v>
      </c>
      <c r="D319" s="42">
        <f>Калькуляция!M297</f>
        <v>600</v>
      </c>
      <c r="E319" s="39"/>
    </row>
    <row r="320" spans="1:5" hidden="1">
      <c r="A320" s="40" t="str">
        <f>Калькуляция!A298</f>
        <v>MAS 21</v>
      </c>
      <c r="B320" s="40" t="str">
        <f>Калькуляция!B298</f>
        <v>Массаж стопы и голени</v>
      </c>
      <c r="C320" s="41" t="s">
        <v>398</v>
      </c>
      <c r="D320" s="42">
        <f>Калькуляция!M298</f>
        <v>600</v>
      </c>
      <c r="E320" s="39"/>
    </row>
    <row r="321" spans="1:5" hidden="1">
      <c r="A321" s="40" t="str">
        <f>Калькуляция!A299</f>
        <v>MAS 22</v>
      </c>
      <c r="B321" s="40" t="str">
        <f>Калькуляция!B299</f>
        <v>Массаж  общий у взрослых</v>
      </c>
      <c r="C321" s="41" t="s">
        <v>398</v>
      </c>
      <c r="D321" s="42">
        <f>Калькуляция!M299</f>
        <v>7200</v>
      </c>
      <c r="E321" s="39"/>
    </row>
    <row r="322" spans="1:5" hidden="1">
      <c r="A322" s="40"/>
      <c r="B322" s="37" t="str">
        <f>Калькуляция!B300</f>
        <v>Иглотерапия</v>
      </c>
      <c r="C322" s="41"/>
      <c r="D322" s="42"/>
      <c r="E322" s="39"/>
    </row>
    <row r="323" spans="1:5" hidden="1">
      <c r="A323" s="40" t="str">
        <f>Калькуляция!A301</f>
        <v>IGL 01</v>
      </c>
      <c r="B323" s="40" t="str">
        <f>Калькуляция!B301</f>
        <v>Иглотерапия</v>
      </c>
      <c r="C323" s="41" t="s">
        <v>398</v>
      </c>
      <c r="D323" s="42">
        <f>Калькуляция!M301</f>
        <v>2000</v>
      </c>
      <c r="E323" s="39"/>
    </row>
    <row r="324" spans="1:5" hidden="1">
      <c r="A324" s="40"/>
      <c r="B324" s="37" t="str">
        <f>Калькуляция!B302</f>
        <v>Услуги ЛОР кабинета</v>
      </c>
      <c r="C324" s="41"/>
      <c r="D324" s="42"/>
      <c r="E324" s="39"/>
    </row>
    <row r="325" spans="1:5" hidden="1">
      <c r="A325" s="40" t="str">
        <f>Калькуляция!A303</f>
        <v>LOR 01</v>
      </c>
      <c r="B325" s="40" t="str">
        <f>Калькуляция!B303</f>
        <v>Пункция верхнечелюстной пазухи</v>
      </c>
      <c r="C325" s="41" t="s">
        <v>398</v>
      </c>
      <c r="D325" s="42">
        <f>Калькуляция!M303</f>
        <v>15000</v>
      </c>
      <c r="E325" s="39"/>
    </row>
    <row r="326" spans="1:5" hidden="1">
      <c r="A326" s="40" t="str">
        <f>Калькуляция!A304</f>
        <v>LOR 02</v>
      </c>
      <c r="B326" s="40" t="str">
        <f>Калькуляция!B304</f>
        <v>Промывание наружного слухового прохода</v>
      </c>
      <c r="C326" s="41" t="s">
        <v>398</v>
      </c>
      <c r="D326" s="42">
        <f>Калькуляция!M304</f>
        <v>3700</v>
      </c>
      <c r="E326" s="39"/>
    </row>
    <row r="327" spans="1:5" ht="31.5" hidden="1">
      <c r="A327" s="40" t="str">
        <f>Калькуляция!A305</f>
        <v>LOR 03</v>
      </c>
      <c r="B327" s="40" t="str">
        <f>Калькуляция!B305</f>
        <v>Операция анемизация слизистой носового хода под местной анестезией</v>
      </c>
      <c r="C327" s="41" t="s">
        <v>398</v>
      </c>
      <c r="D327" s="42">
        <f>Калькуляция!M305</f>
        <v>15000</v>
      </c>
      <c r="E327" s="39"/>
    </row>
    <row r="328" spans="1:5" hidden="1">
      <c r="A328" s="40" t="str">
        <f>Калькуляция!A306</f>
        <v>LOR 04</v>
      </c>
      <c r="B328" s="40" t="str">
        <f>Калькуляция!B306</f>
        <v>Промывание локун. нёбных миндалин</v>
      </c>
      <c r="C328" s="41" t="s">
        <v>398</v>
      </c>
      <c r="D328" s="42">
        <f>Калькуляция!M306</f>
        <v>3200</v>
      </c>
      <c r="E328" s="39"/>
    </row>
    <row r="329" spans="1:5" hidden="1">
      <c r="A329" s="40" t="str">
        <f>Калькуляция!A307</f>
        <v>LOR 05</v>
      </c>
      <c r="B329" s="40" t="str">
        <f>Калькуляция!B307</f>
        <v>Анемизация слизистой носа</v>
      </c>
      <c r="C329" s="41" t="s">
        <v>398</v>
      </c>
      <c r="D329" s="42">
        <f>Калькуляция!M307</f>
        <v>3000</v>
      </c>
      <c r="E329" s="39"/>
    </row>
    <row r="330" spans="1:5" hidden="1">
      <c r="A330" s="40" t="str">
        <f>Калькуляция!A308</f>
        <v>LOR 06</v>
      </c>
      <c r="B330" s="40" t="str">
        <f>Калькуляция!B308</f>
        <v>Эндоназаальная блокада</v>
      </c>
      <c r="C330" s="41" t="s">
        <v>398</v>
      </c>
      <c r="D330" s="42">
        <f>Калькуляция!M308</f>
        <v>2600</v>
      </c>
      <c r="E330" s="39"/>
    </row>
    <row r="331" spans="1:5" hidden="1">
      <c r="A331" s="40" t="str">
        <f>Калькуляция!A309</f>
        <v>LOR 07</v>
      </c>
      <c r="B331" s="40" t="str">
        <f>Калькуляция!B309</f>
        <v>Смазывание глотки</v>
      </c>
      <c r="C331" s="41" t="s">
        <v>398</v>
      </c>
      <c r="D331" s="42">
        <f>Калькуляция!M309</f>
        <v>1000</v>
      </c>
      <c r="E331" s="39"/>
    </row>
    <row r="332" spans="1:5" hidden="1">
      <c r="A332" s="40" t="str">
        <f>Калькуляция!A310</f>
        <v>LOR 08</v>
      </c>
      <c r="B332" s="40" t="str">
        <f>Калькуляция!B310</f>
        <v>Перевязка, туалет уха (фурункул)</v>
      </c>
      <c r="C332" s="41" t="s">
        <v>398</v>
      </c>
      <c r="D332" s="42">
        <f>Калькуляция!M310</f>
        <v>2200</v>
      </c>
      <c r="E332" s="39"/>
    </row>
    <row r="333" spans="1:5" hidden="1">
      <c r="A333" s="40" t="str">
        <f>Калькуляция!A311</f>
        <v>LOR 09</v>
      </c>
      <c r="B333" s="40" t="str">
        <f>Калькуляция!B311</f>
        <v>Репозиция костей носа</v>
      </c>
      <c r="C333" s="41" t="s">
        <v>398</v>
      </c>
      <c r="D333" s="42">
        <f>Калькуляция!M311</f>
        <v>20000</v>
      </c>
      <c r="E333" s="39"/>
    </row>
    <row r="334" spans="1:5" hidden="1">
      <c r="A334" s="40" t="str">
        <f>Калькуляция!A312</f>
        <v>LOR 10</v>
      </c>
      <c r="B334" s="40" t="str">
        <f>Калькуляция!B312</f>
        <v>Аденотомия</v>
      </c>
      <c r="C334" s="41" t="s">
        <v>398</v>
      </c>
      <c r="D334" s="42">
        <f>Калькуляция!M312</f>
        <v>25000</v>
      </c>
      <c r="E334" s="39"/>
    </row>
    <row r="335" spans="1:5" hidden="1">
      <c r="A335" s="40" t="str">
        <f>Калькуляция!A313</f>
        <v>LOR 11</v>
      </c>
      <c r="B335" s="40" t="str">
        <f>Калькуляция!B313</f>
        <v>Евстахиевой трубы продувание</v>
      </c>
      <c r="C335" s="41" t="s">
        <v>398</v>
      </c>
      <c r="D335" s="42">
        <f>Калькуляция!M313</f>
        <v>3100</v>
      </c>
      <c r="E335" s="39"/>
    </row>
    <row r="336" spans="1:5" hidden="1">
      <c r="A336" s="40" t="str">
        <f>Калькуляция!A314</f>
        <v>LOR 12</v>
      </c>
      <c r="B336" s="40" t="str">
        <f>Калькуляция!B314</f>
        <v>Блокада нерва при невралгиях</v>
      </c>
      <c r="C336" s="41" t="s">
        <v>398</v>
      </c>
      <c r="D336" s="42">
        <f>Калькуляция!M314</f>
        <v>3000</v>
      </c>
      <c r="E336" s="39"/>
    </row>
    <row r="337" spans="1:5" hidden="1">
      <c r="A337" s="40" t="str">
        <f>Калькуляция!A315</f>
        <v>LOR 13</v>
      </c>
      <c r="B337" s="40" t="str">
        <f>Калькуляция!B315</f>
        <v>Внутригортанное вливание</v>
      </c>
      <c r="C337" s="41" t="s">
        <v>398</v>
      </c>
      <c r="D337" s="42">
        <f>Калькуляция!M315</f>
        <v>3100</v>
      </c>
      <c r="E337" s="39"/>
    </row>
    <row r="338" spans="1:5" hidden="1">
      <c r="A338" s="40"/>
      <c r="B338" s="37" t="str">
        <f>Калькуляция!B316</f>
        <v>Хирургические услуги (ЛОР операции)</v>
      </c>
      <c r="C338" s="41"/>
      <c r="D338" s="42"/>
      <c r="E338" s="39"/>
    </row>
    <row r="339" spans="1:5" hidden="1">
      <c r="A339" s="40" t="str">
        <f>Калькуляция!A317</f>
        <v>HLO 01</v>
      </c>
      <c r="B339" s="40" t="str">
        <f>Калькуляция!B317</f>
        <v>Операция полипотомия носа под местной анестезией</v>
      </c>
      <c r="C339" s="41" t="s">
        <v>398</v>
      </c>
      <c r="D339" s="42">
        <f>Калькуляция!M317</f>
        <v>26100</v>
      </c>
      <c r="E339" s="39"/>
    </row>
    <row r="340" spans="1:5" ht="31.5" hidden="1">
      <c r="A340" s="40" t="str">
        <f>Калькуляция!A318</f>
        <v>HLO 02</v>
      </c>
      <c r="B340" s="40" t="str">
        <f>Калькуляция!B318</f>
        <v>Операция вскрытия абцедирующего фурункула под местной анестезией</v>
      </c>
      <c r="C340" s="41" t="s">
        <v>398</v>
      </c>
      <c r="D340" s="42">
        <f>Калькуляция!M318</f>
        <v>14100</v>
      </c>
      <c r="E340" s="39"/>
    </row>
    <row r="341" spans="1:5" ht="31.5" hidden="1">
      <c r="A341" s="40" t="str">
        <f>Калькуляция!A319</f>
        <v>HLO 03</v>
      </c>
      <c r="B341" s="40" t="str">
        <f>Калькуляция!B319</f>
        <v>Операция всерытия  абцедирующего фурункула под местной анестезией</v>
      </c>
      <c r="C341" s="41" t="s">
        <v>398</v>
      </c>
      <c r="D341" s="42">
        <f>Калькуляция!M319</f>
        <v>15800</v>
      </c>
      <c r="E341" s="39"/>
    </row>
    <row r="342" spans="1:5" ht="31.5" hidden="1">
      <c r="A342" s="40" t="str">
        <f>Калькуляция!A320</f>
        <v>HLO 04</v>
      </c>
      <c r="B342" s="40" t="str">
        <f>Калькуляция!B320</f>
        <v>Операция вскрытия  паратонзиллярного абцесса под   местной анестезией</v>
      </c>
      <c r="C342" s="41" t="s">
        <v>398</v>
      </c>
      <c r="D342" s="42">
        <f>Калькуляция!M320</f>
        <v>19100</v>
      </c>
      <c r="E342" s="39"/>
    </row>
    <row r="343" spans="1:5" hidden="1">
      <c r="A343" s="40" t="str">
        <f>Калькуляция!A321</f>
        <v>HLO 05</v>
      </c>
      <c r="B343" s="40" t="str">
        <f>Калькуляция!B321</f>
        <v>Операция конхотомия под местной анестезией</v>
      </c>
      <c r="C343" s="41" t="s">
        <v>398</v>
      </c>
      <c r="D343" s="42">
        <f>Калькуляция!M321</f>
        <v>22600</v>
      </c>
      <c r="E343" s="39"/>
    </row>
    <row r="344" spans="1:5" hidden="1">
      <c r="A344" s="40" t="str">
        <f>Калькуляция!A322</f>
        <v>HLO 06</v>
      </c>
      <c r="B344" s="40" t="str">
        <f>Калькуляция!B322</f>
        <v>Операция гайморотомия под общим наркозом</v>
      </c>
      <c r="C344" s="41" t="s">
        <v>398</v>
      </c>
      <c r="D344" s="42">
        <f>Калькуляция!M322</f>
        <v>26100</v>
      </c>
      <c r="E344" s="39"/>
    </row>
    <row r="345" spans="1:5" ht="31.5" hidden="1">
      <c r="A345" s="40" t="str">
        <f>Калькуляция!A323</f>
        <v>HLO 07</v>
      </c>
      <c r="B345" s="40" t="str">
        <f>Калькуляция!B323</f>
        <v>Операция подслизистая резекция носовой перегородки под местной анестезией</v>
      </c>
      <c r="C345" s="41" t="s">
        <v>398</v>
      </c>
      <c r="D345" s="42">
        <f>Калькуляция!M323</f>
        <v>22500</v>
      </c>
      <c r="E345" s="39"/>
    </row>
    <row r="346" spans="1:5" ht="31.5" hidden="1">
      <c r="A346" s="40" t="str">
        <f>Калькуляция!A324</f>
        <v>HLO 08</v>
      </c>
      <c r="B346" s="40" t="str">
        <f>Калькуляция!B324</f>
        <v>Операция подслизистая резекция носовой перегородки под общим наркозом</v>
      </c>
      <c r="C346" s="41" t="s">
        <v>398</v>
      </c>
      <c r="D346" s="42">
        <f>Калькуляция!M324</f>
        <v>25900</v>
      </c>
      <c r="E346" s="39"/>
    </row>
    <row r="347" spans="1:5" ht="31.5" hidden="1">
      <c r="A347" s="40" t="str">
        <f>Калькуляция!A325</f>
        <v>HLO 09</v>
      </c>
      <c r="B347" s="40" t="str">
        <f>Калькуляция!B325</f>
        <v>Операция коррекция наружной деформации костей носа под местной анестезией</v>
      </c>
      <c r="C347" s="41" t="s">
        <v>398</v>
      </c>
      <c r="D347" s="42">
        <f>Калькуляция!M325</f>
        <v>36200</v>
      </c>
      <c r="E347" s="39"/>
    </row>
    <row r="348" spans="1:5" ht="31.5" hidden="1">
      <c r="A348" s="40" t="str">
        <f>Калькуляция!A326</f>
        <v>HLO 10</v>
      </c>
      <c r="B348" s="40" t="str">
        <f>Калькуляция!B326</f>
        <v>Операция коррекция наружной деформации костей носа подобщим наркозом</v>
      </c>
      <c r="C348" s="41" t="s">
        <v>398</v>
      </c>
      <c r="D348" s="42">
        <f>Калькуляция!M326</f>
        <v>39500</v>
      </c>
      <c r="E348" s="39"/>
    </row>
    <row r="349" spans="1:5" hidden="1">
      <c r="A349" s="40"/>
      <c r="B349" s="37" t="str">
        <f>Калькуляция!B327</f>
        <v>Хирургические услуги (урологические операции)</v>
      </c>
      <c r="C349" s="41"/>
      <c r="D349" s="42"/>
      <c r="E349" s="39"/>
    </row>
    <row r="350" spans="1:5" hidden="1">
      <c r="A350" s="40" t="str">
        <f>Калькуляция!A328</f>
        <v>HUR 01</v>
      </c>
      <c r="B350" s="40" t="str">
        <f>Калькуляция!B328</f>
        <v>Фимоз и парафимоз</v>
      </c>
      <c r="C350" s="41"/>
      <c r="D350" s="42"/>
      <c r="E350" s="39"/>
    </row>
    <row r="351" spans="1:5" hidden="1">
      <c r="A351" s="40"/>
      <c r="B351" s="40" t="str">
        <f>Калькуляция!B329</f>
        <v xml:space="preserve"> - местное обезболивание</v>
      </c>
      <c r="C351" s="41" t="s">
        <v>398</v>
      </c>
      <c r="D351" s="42">
        <f>Калькуляция!M329</f>
        <v>28700</v>
      </c>
      <c r="E351" s="39"/>
    </row>
    <row r="352" spans="1:5" hidden="1">
      <c r="A352" s="40"/>
      <c r="B352" s="40" t="str">
        <f>Калькуляция!B330</f>
        <v xml:space="preserve"> - общее обезболивание</v>
      </c>
      <c r="C352" s="41" t="s">
        <v>398</v>
      </c>
      <c r="D352" s="42">
        <f>Калькуляция!M330</f>
        <v>34100</v>
      </c>
      <c r="E352" s="39"/>
    </row>
    <row r="353" spans="1:5" hidden="1">
      <c r="A353" s="40" t="str">
        <f>Калькуляция!A331</f>
        <v>HUR 01</v>
      </c>
      <c r="B353" s="40" t="str">
        <f>Калькуляция!B331</f>
        <v>Водянка яичек и семенного канатика, варикоцеле</v>
      </c>
      <c r="C353" s="41"/>
      <c r="D353" s="42"/>
      <c r="E353" s="39"/>
    </row>
    <row r="354" spans="1:5" hidden="1">
      <c r="A354" s="40"/>
      <c r="B354" s="40" t="str">
        <f>Калькуляция!B332</f>
        <v xml:space="preserve"> - местное обезболивание</v>
      </c>
      <c r="C354" s="41" t="s">
        <v>398</v>
      </c>
      <c r="D354" s="42">
        <f>Калькуляция!M332</f>
        <v>26900</v>
      </c>
      <c r="E354" s="39"/>
    </row>
    <row r="355" spans="1:5" hidden="1">
      <c r="A355" s="40"/>
      <c r="B355" s="40" t="str">
        <f>Калькуляция!B333</f>
        <v xml:space="preserve"> - общее обезболивание</v>
      </c>
      <c r="C355" s="41" t="s">
        <v>398</v>
      </c>
      <c r="D355" s="42">
        <f>Калькуляция!M333</f>
        <v>34100</v>
      </c>
      <c r="E355" s="39"/>
    </row>
    <row r="356" spans="1:5" hidden="1">
      <c r="A356" s="40"/>
      <c r="B356" s="37" t="str">
        <f>Калькуляция!B334</f>
        <v>Хирургические услуги (операции)</v>
      </c>
      <c r="C356" s="41"/>
      <c r="D356" s="42"/>
      <c r="E356" s="39"/>
    </row>
    <row r="357" spans="1:5" hidden="1">
      <c r="A357" s="40" t="str">
        <f>Калькуляция!A335</f>
        <v>OPE 01</v>
      </c>
      <c r="B357" s="40" t="str">
        <f>Калькуляция!B335</f>
        <v>Операция рубцовых тканей кожи</v>
      </c>
      <c r="C357" s="41"/>
      <c r="D357" s="42"/>
      <c r="E357" s="39"/>
    </row>
    <row r="358" spans="1:5" hidden="1">
      <c r="A358" s="40"/>
      <c r="B358" s="40" t="str">
        <f>Калькуляция!B336</f>
        <v xml:space="preserve"> - местное обезболивание</v>
      </c>
      <c r="C358" s="41" t="s">
        <v>398</v>
      </c>
      <c r="D358" s="42">
        <f>Калькуляция!M336</f>
        <v>20200</v>
      </c>
      <c r="E358" s="39"/>
    </row>
    <row r="359" spans="1:5" hidden="1">
      <c r="A359" s="40"/>
      <c r="B359" s="40" t="str">
        <f>Калькуляция!B337</f>
        <v xml:space="preserve"> - общее обезболивание</v>
      </c>
      <c r="C359" s="41" t="s">
        <v>398</v>
      </c>
      <c r="D359" s="42">
        <f>Калькуляция!M337</f>
        <v>27200</v>
      </c>
      <c r="E359" s="39"/>
    </row>
    <row r="360" spans="1:5" hidden="1">
      <c r="A360" s="40" t="str">
        <f>Калькуляция!A338</f>
        <v>OPE 02</v>
      </c>
      <c r="B360" s="40" t="str">
        <f>Калькуляция!B338</f>
        <v>Вскрытие абсцесса</v>
      </c>
      <c r="C360" s="41"/>
      <c r="D360" s="42"/>
      <c r="E360" s="39"/>
    </row>
    <row r="361" spans="1:5" hidden="1">
      <c r="A361" s="40"/>
      <c r="B361" s="40" t="str">
        <f>Калькуляция!B339</f>
        <v xml:space="preserve"> - местное обезболивание</v>
      </c>
      <c r="C361" s="41" t="s">
        <v>398</v>
      </c>
      <c r="D361" s="42">
        <f>Калькуляция!M339</f>
        <v>12700</v>
      </c>
      <c r="E361" s="39"/>
    </row>
    <row r="362" spans="1:5" hidden="1">
      <c r="A362" s="40"/>
      <c r="B362" s="40" t="str">
        <f>Калькуляция!B340</f>
        <v xml:space="preserve"> - общее обезболивание</v>
      </c>
      <c r="C362" s="41" t="s">
        <v>398</v>
      </c>
      <c r="D362" s="42">
        <f>Калькуляция!M340</f>
        <v>19600</v>
      </c>
      <c r="E362" s="39"/>
    </row>
    <row r="363" spans="1:5" hidden="1">
      <c r="A363" s="40" t="str">
        <f>Калькуляция!A341</f>
        <v>OPE 03</v>
      </c>
      <c r="B363" s="40" t="str">
        <f>Калькуляция!B341</f>
        <v>Удаление доброкачественных опухолей кожи</v>
      </c>
      <c r="C363" s="41"/>
      <c r="D363" s="42"/>
      <c r="E363" s="39"/>
    </row>
    <row r="364" spans="1:5" hidden="1">
      <c r="A364" s="40"/>
      <c r="B364" s="40" t="str">
        <f>Калькуляция!B342</f>
        <v xml:space="preserve"> - местное обезболивание</v>
      </c>
      <c r="C364" s="41" t="s">
        <v>398</v>
      </c>
      <c r="D364" s="42">
        <f>Калькуляция!M342</f>
        <v>17300</v>
      </c>
      <c r="E364" s="39"/>
    </row>
    <row r="365" spans="1:5" hidden="1">
      <c r="A365" s="40"/>
      <c r="B365" s="40" t="str">
        <f>Калькуляция!B343</f>
        <v xml:space="preserve"> - общее обезболивание</v>
      </c>
      <c r="C365" s="41" t="s">
        <v>398</v>
      </c>
      <c r="D365" s="42">
        <f>Калькуляция!M343</f>
        <v>24200</v>
      </c>
      <c r="E365" s="39"/>
    </row>
    <row r="366" spans="1:5" hidden="1">
      <c r="A366" s="40" t="str">
        <f>Калькуляция!A344</f>
        <v>OPE 04</v>
      </c>
      <c r="B366" s="40" t="str">
        <f>Калькуляция!B344</f>
        <v>Поверхностная грыжа</v>
      </c>
      <c r="C366" s="41"/>
      <c r="D366" s="42"/>
      <c r="E366" s="39"/>
    </row>
    <row r="367" spans="1:5" hidden="1">
      <c r="A367" s="40"/>
      <c r="B367" s="40" t="str">
        <f>Калькуляция!B345</f>
        <v xml:space="preserve"> - местное обезболивание</v>
      </c>
      <c r="C367" s="41" t="s">
        <v>398</v>
      </c>
      <c r="D367" s="42">
        <f>Калькуляция!M345</f>
        <v>29900</v>
      </c>
      <c r="E367" s="39"/>
    </row>
    <row r="368" spans="1:5" hidden="1">
      <c r="A368" s="40"/>
      <c r="B368" s="40" t="str">
        <f>Калькуляция!B346</f>
        <v xml:space="preserve"> - общее обезболивание</v>
      </c>
      <c r="C368" s="41" t="s">
        <v>398</v>
      </c>
      <c r="D368" s="42">
        <f>Калькуляция!M346</f>
        <v>34900</v>
      </c>
      <c r="E368" s="39"/>
    </row>
    <row r="369" spans="1:5" hidden="1">
      <c r="A369" s="40" t="str">
        <f>Калькуляция!A347</f>
        <v>OPE 05</v>
      </c>
      <c r="B369" s="40" t="str">
        <f>Калькуляция!B347</f>
        <v>Большие вентральные грыжи</v>
      </c>
      <c r="C369" s="41" t="s">
        <v>398</v>
      </c>
      <c r="D369" s="42">
        <f>Калькуляция!M347</f>
        <v>45800</v>
      </c>
      <c r="E369" s="39"/>
    </row>
    <row r="370" spans="1:5" hidden="1">
      <c r="A370" s="40" t="str">
        <f>Калькуляция!A348</f>
        <v>OPE 06</v>
      </c>
      <c r="B370" s="40" t="str">
        <f>Калькуляция!B348</f>
        <v>Хронический аппендицит</v>
      </c>
      <c r="C370" s="41" t="s">
        <v>398</v>
      </c>
      <c r="D370" s="42">
        <f>Калькуляция!M348</f>
        <v>35100</v>
      </c>
      <c r="E370" s="39"/>
    </row>
    <row r="371" spans="1:5" hidden="1">
      <c r="A371" s="40" t="str">
        <f>Калькуляция!A349</f>
        <v>OPE 07</v>
      </c>
      <c r="B371" s="40" t="str">
        <f>Калькуляция!B349</f>
        <v>Лапароскопическая холецистэктомия</v>
      </c>
      <c r="C371" s="41" t="s">
        <v>398</v>
      </c>
      <c r="D371" s="42">
        <f>Калькуляция!M349</f>
        <v>50200</v>
      </c>
      <c r="E371" s="39"/>
    </row>
    <row r="372" spans="1:5" hidden="1">
      <c r="A372" s="40" t="str">
        <f>Калькуляция!A350</f>
        <v>OPE 08</v>
      </c>
      <c r="B372" s="40" t="str">
        <f>Калькуляция!B350</f>
        <v>Операция на кистах печении</v>
      </c>
      <c r="C372" s="41" t="s">
        <v>398</v>
      </c>
      <c r="D372" s="42">
        <f>Калькуляция!M350</f>
        <v>75100</v>
      </c>
      <c r="E372" s="39"/>
    </row>
    <row r="373" spans="1:5" hidden="1">
      <c r="A373" s="40" t="str">
        <f>Калькуляция!A351</f>
        <v>OPE 09</v>
      </c>
      <c r="B373" s="40" t="str">
        <f>Калькуляция!B351</f>
        <v>Традиоционная холецистэктомия</v>
      </c>
      <c r="C373" s="41" t="s">
        <v>398</v>
      </c>
      <c r="D373" s="42">
        <f>Калькуляция!M351</f>
        <v>32400</v>
      </c>
      <c r="E373" s="39"/>
    </row>
    <row r="374" spans="1:5" hidden="1">
      <c r="A374" s="40"/>
      <c r="B374" s="37" t="s">
        <v>481</v>
      </c>
      <c r="C374" s="41"/>
      <c r="D374" s="42"/>
      <c r="E374" s="39"/>
    </row>
    <row r="375" spans="1:5" hidden="1">
      <c r="A375" s="40" t="str">
        <f>Калькуляция!A353</f>
        <v>GIN 01</v>
      </c>
      <c r="B375" s="40" t="str">
        <f>Калькуляция!B353</f>
        <v>Медицинский аборт</v>
      </c>
      <c r="C375" s="41" t="s">
        <v>398</v>
      </c>
      <c r="D375" s="79">
        <f>Калькуляция!M353</f>
        <v>19000</v>
      </c>
      <c r="E375" s="39"/>
    </row>
    <row r="376" spans="1:5" hidden="1">
      <c r="A376" s="40" t="str">
        <f>Калькуляция!A354</f>
        <v>GIN 02</v>
      </c>
      <c r="B376" s="40" t="str">
        <f>Калькуляция!B354</f>
        <v>Клиновидная резекция яичника</v>
      </c>
      <c r="C376" s="41" t="s">
        <v>398</v>
      </c>
      <c r="D376" s="79">
        <f>Калькуляция!M354</f>
        <v>110000</v>
      </c>
      <c r="E376" s="39"/>
    </row>
    <row r="377" spans="1:5" hidden="1">
      <c r="A377" s="40" t="str">
        <f>Калькуляция!A355</f>
        <v>GIN 03</v>
      </c>
      <c r="B377" s="40" t="str">
        <f>Калькуляция!B355</f>
        <v>Вскрытие абсцесса большой железы предверия</v>
      </c>
      <c r="C377" s="41" t="s">
        <v>398</v>
      </c>
      <c r="D377" s="79">
        <f>Калькуляция!M355</f>
        <v>13000</v>
      </c>
      <c r="E377" s="39"/>
    </row>
    <row r="378" spans="1:5" hidden="1">
      <c r="A378" s="40" t="str">
        <f>Калькуляция!A356</f>
        <v>GIN 04</v>
      </c>
      <c r="B378" s="40" t="str">
        <f>Калькуляция!B356</f>
        <v>Метросальпинография (непроходимость труб)</v>
      </c>
      <c r="C378" s="41" t="s">
        <v>398</v>
      </c>
      <c r="D378" s="79">
        <f>Калькуляция!M356</f>
        <v>16000</v>
      </c>
      <c r="E378" s="39"/>
    </row>
    <row r="379" spans="1:5" hidden="1">
      <c r="A379" s="40" t="str">
        <f>Калькуляция!A357</f>
        <v>GIN 05</v>
      </c>
      <c r="B379" s="40" t="str">
        <f>Калькуляция!B357</f>
        <v>Диагностическое выскабливание</v>
      </c>
      <c r="C379" s="41" t="s">
        <v>398</v>
      </c>
      <c r="D379" s="79">
        <f>Калькуляция!M357</f>
        <v>16800</v>
      </c>
      <c r="E379" s="39"/>
    </row>
    <row r="380" spans="1:5" hidden="1">
      <c r="A380" s="40" t="str">
        <f>Калькуляция!A358</f>
        <v>GIN 06</v>
      </c>
      <c r="B380" s="40" t="str">
        <f>Калькуляция!B358</f>
        <v>Полипэктомия</v>
      </c>
      <c r="C380" s="41" t="s">
        <v>398</v>
      </c>
      <c r="D380" s="79">
        <f>Калькуляция!M358</f>
        <v>13500</v>
      </c>
      <c r="E380" s="39"/>
    </row>
    <row r="381" spans="1:5" hidden="1">
      <c r="A381" s="40" t="str">
        <f>Калькуляция!A359</f>
        <v>GIN 07</v>
      </c>
      <c r="B381" s="40" t="str">
        <f>Калькуляция!B359</f>
        <v>Раздельное диагностическое выскабливание</v>
      </c>
      <c r="C381" s="41" t="s">
        <v>398</v>
      </c>
      <c r="D381" s="79">
        <f>Калькуляция!M359</f>
        <v>16000</v>
      </c>
      <c r="E381" s="39"/>
    </row>
    <row r="382" spans="1:5" hidden="1">
      <c r="A382" s="40" t="str">
        <f>Калькуляция!A360</f>
        <v>GIN 08</v>
      </c>
      <c r="B382" s="40" t="str">
        <f>Калькуляция!B360</f>
        <v>Удаление ВМС</v>
      </c>
      <c r="C382" s="41" t="s">
        <v>398</v>
      </c>
      <c r="D382" s="79">
        <f>Калькуляция!M360</f>
        <v>9000</v>
      </c>
      <c r="E382" s="39"/>
    </row>
    <row r="383" spans="1:5" hidden="1">
      <c r="A383" s="40" t="str">
        <f>Калькуляция!A361</f>
        <v>GIN 09</v>
      </c>
      <c r="B383" s="40" t="str">
        <f>Калькуляция!B361</f>
        <v>Экстирпация матки</v>
      </c>
      <c r="C383" s="41" t="s">
        <v>398</v>
      </c>
      <c r="D383" s="79">
        <f>Калькуляция!M361</f>
        <v>168400</v>
      </c>
      <c r="E383" s="39"/>
    </row>
    <row r="384" spans="1:5" hidden="1">
      <c r="A384" s="40" t="str">
        <f>Калькуляция!A362</f>
        <v>GIN 10</v>
      </c>
      <c r="B384" s="40" t="str">
        <f>Калькуляция!B362</f>
        <v>Надвлагалищная ампутация матки</v>
      </c>
      <c r="C384" s="41" t="s">
        <v>398</v>
      </c>
      <c r="D384" s="79">
        <f>Калькуляция!M362</f>
        <v>133000</v>
      </c>
      <c r="E384" s="39"/>
    </row>
    <row r="385" spans="1:5" hidden="1">
      <c r="A385" s="40" t="str">
        <f>Калькуляция!A363</f>
        <v>GIN 11</v>
      </c>
      <c r="B385" s="40" t="str">
        <f>Калькуляция!B363</f>
        <v>Консервативная миомэктомия</v>
      </c>
      <c r="C385" s="41" t="s">
        <v>398</v>
      </c>
      <c r="D385" s="79">
        <f>Калькуляция!M363</f>
        <v>100000</v>
      </c>
      <c r="E385" s="39"/>
    </row>
    <row r="386" spans="1:5" hidden="1">
      <c r="A386" s="40" t="str">
        <f>Калькуляция!A364</f>
        <v>GIN 12</v>
      </c>
      <c r="B386" s="40" t="str">
        <f>Калькуляция!B364</f>
        <v>Стерилизация маточных труб Лапаротомически</v>
      </c>
      <c r="C386" s="41" t="s">
        <v>398</v>
      </c>
      <c r="D386" s="79">
        <f>Калькуляция!M364</f>
        <v>105000</v>
      </c>
      <c r="E386" s="39"/>
    </row>
    <row r="387" spans="1:5" hidden="1">
      <c r="A387" s="40" t="str">
        <f>Калькуляция!A365</f>
        <v>GIN 13</v>
      </c>
      <c r="B387" s="40" t="str">
        <f>Калькуляция!B365</f>
        <v>Стерилизация маточных труб Лапароскопически</v>
      </c>
      <c r="C387" s="41" t="s">
        <v>398</v>
      </c>
      <c r="D387" s="79">
        <f>Калькуляция!M365</f>
        <v>105000</v>
      </c>
      <c r="E387" s="39"/>
    </row>
    <row r="388" spans="1:5" hidden="1">
      <c r="A388" s="40" t="str">
        <f>Калькуляция!A366</f>
        <v>GIN 14</v>
      </c>
      <c r="B388" s="40" t="str">
        <f>Калькуляция!B366</f>
        <v>Удаление кисты влагалища</v>
      </c>
      <c r="C388" s="41" t="s">
        <v>398</v>
      </c>
      <c r="D388" s="79">
        <f>Калькуляция!M366</f>
        <v>30500</v>
      </c>
      <c r="E388" s="39"/>
    </row>
    <row r="389" spans="1:5" ht="31.5" hidden="1">
      <c r="A389" s="40" t="str">
        <f>Калькуляция!A367</f>
        <v>GIN 15</v>
      </c>
      <c r="B389" s="40" t="str">
        <f>Калькуляция!B367</f>
        <v>Удаление, резекция, ушивание яичников и придатков Лапаротомически</v>
      </c>
      <c r="C389" s="41" t="s">
        <v>398</v>
      </c>
      <c r="D389" s="79">
        <f>Калькуляция!M367</f>
        <v>110000</v>
      </c>
      <c r="E389" s="39"/>
    </row>
    <row r="390" spans="1:5" ht="31.5" hidden="1">
      <c r="A390" s="40" t="str">
        <f>Калькуляция!A368</f>
        <v>GIN 16</v>
      </c>
      <c r="B390" s="40" t="str">
        <f>Калькуляция!B368</f>
        <v>Удаление, резекция, ушивание яичников и придатков Лапароскопически</v>
      </c>
      <c r="C390" s="41" t="s">
        <v>398</v>
      </c>
      <c r="D390" s="79">
        <f>Калькуляция!M368</f>
        <v>120000</v>
      </c>
      <c r="E390" s="39"/>
    </row>
    <row r="391" spans="1:5" hidden="1">
      <c r="A391" s="40" t="str">
        <f>Калькуляция!A369</f>
        <v>GIN 17</v>
      </c>
      <c r="B391" s="40" t="str">
        <f>Калькуляция!B369</f>
        <v>Передняя  кольпорафия</v>
      </c>
      <c r="C391" s="41" t="s">
        <v>398</v>
      </c>
      <c r="D391" s="79">
        <f>Калькуляция!M369</f>
        <v>88000</v>
      </c>
      <c r="E391" s="39"/>
    </row>
    <row r="392" spans="1:5" hidden="1">
      <c r="A392" s="40" t="str">
        <f>Калькуляция!A370</f>
        <v>GIN 18</v>
      </c>
      <c r="B392" s="40" t="str">
        <f>Калькуляция!B370</f>
        <v>Задняя кольпорафия</v>
      </c>
      <c r="C392" s="41" t="s">
        <v>398</v>
      </c>
      <c r="D392" s="79">
        <f>Калькуляция!M370</f>
        <v>88000</v>
      </c>
      <c r="E392" s="39"/>
    </row>
    <row r="393" spans="1:5" hidden="1">
      <c r="A393" s="40" t="str">
        <f>Калькуляция!A371</f>
        <v>GIN 19</v>
      </c>
      <c r="B393" s="40" t="str">
        <f>Калькуляция!B371</f>
        <v>Переднезадняя кольпорафия</v>
      </c>
      <c r="C393" s="41" t="s">
        <v>398</v>
      </c>
      <c r="D393" s="79">
        <f>Калькуляция!M371</f>
        <v>89000</v>
      </c>
      <c r="E393" s="39"/>
    </row>
    <row r="394" spans="1:5" ht="31.5" hidden="1">
      <c r="A394" s="40" t="str">
        <f>Калькуляция!A372</f>
        <v>GIN 20</v>
      </c>
      <c r="B394" s="40" t="str">
        <f>Калькуляция!B372</f>
        <v>Переднезадняя кольпорафия, леваторо пластика, вентро фиксация</v>
      </c>
      <c r="C394" s="41" t="s">
        <v>398</v>
      </c>
      <c r="D394" s="79">
        <f>Калькуляция!M372</f>
        <v>100000</v>
      </c>
      <c r="E394" s="39"/>
    </row>
    <row r="395" spans="1:5" hidden="1">
      <c r="A395" s="40"/>
      <c r="B395" s="37" t="str">
        <f>Калькуляция!B373</f>
        <v>Анестезия</v>
      </c>
      <c r="C395" s="41"/>
      <c r="D395" s="42"/>
      <c r="E395" s="39"/>
    </row>
    <row r="396" spans="1:5" hidden="1">
      <c r="A396" s="40" t="str">
        <f>Калькуляция!A374</f>
        <v>ANE 01</v>
      </c>
      <c r="B396" s="40" t="str">
        <f>Калькуляция!B374</f>
        <v>Эпидуральная анальгезия</v>
      </c>
      <c r="C396" s="41" t="s">
        <v>398</v>
      </c>
      <c r="D396" s="42">
        <f>Калькуляция!M374</f>
        <v>25200</v>
      </c>
      <c r="E396" s="39"/>
    </row>
    <row r="397" spans="1:5" hidden="1">
      <c r="A397" s="40" t="str">
        <f>Калькуляция!A375</f>
        <v>ANE 02</v>
      </c>
      <c r="B397" s="40" t="str">
        <f>Калькуляция!B375</f>
        <v>Эндотрахеальный наркоз</v>
      </c>
      <c r="C397" s="41" t="s">
        <v>398</v>
      </c>
      <c r="D397" s="42">
        <f>Калькуляция!M375</f>
        <v>36000</v>
      </c>
      <c r="E397" s="39"/>
    </row>
    <row r="398" spans="1:5" hidden="1">
      <c r="A398" s="40" t="str">
        <f>Калькуляция!A376</f>
        <v>ANE 03</v>
      </c>
      <c r="B398" s="40" t="str">
        <f>Калькуляция!B376</f>
        <v>Внутривенный наркоз</v>
      </c>
      <c r="C398" s="41" t="s">
        <v>398</v>
      </c>
      <c r="D398" s="42">
        <f>Калькуляция!M376</f>
        <v>12250</v>
      </c>
      <c r="E398" s="39"/>
    </row>
    <row r="399" spans="1:5" hidden="1">
      <c r="A399" s="40"/>
      <c r="B399" s="37" t="s">
        <v>547</v>
      </c>
      <c r="C399" s="41"/>
      <c r="D399" s="42"/>
      <c r="E399" s="39"/>
    </row>
    <row r="400" spans="1:5" hidden="1">
      <c r="A400" s="40" t="s">
        <v>548</v>
      </c>
      <c r="B400" s="40" t="s">
        <v>568</v>
      </c>
      <c r="C400" s="41" t="s">
        <v>398</v>
      </c>
      <c r="D400" s="42">
        <v>8000</v>
      </c>
      <c r="E400" s="39"/>
    </row>
    <row r="401" spans="1:5" hidden="1">
      <c r="A401" s="40" t="s">
        <v>549</v>
      </c>
      <c r="B401" s="40" t="s">
        <v>569</v>
      </c>
      <c r="C401" s="41" t="s">
        <v>398</v>
      </c>
      <c r="D401" s="42">
        <v>9000</v>
      </c>
      <c r="E401" s="39"/>
    </row>
    <row r="402" spans="1:5" hidden="1">
      <c r="A402" s="40" t="s">
        <v>550</v>
      </c>
      <c r="B402" s="40" t="s">
        <v>570</v>
      </c>
      <c r="C402" s="41" t="s">
        <v>398</v>
      </c>
      <c r="D402" s="42">
        <v>12000</v>
      </c>
      <c r="E402" s="39"/>
    </row>
    <row r="403" spans="1:5" hidden="1">
      <c r="A403" s="40" t="s">
        <v>551</v>
      </c>
      <c r="B403" s="40" t="s">
        <v>571</v>
      </c>
      <c r="C403" s="41" t="s">
        <v>398</v>
      </c>
      <c r="D403" s="42">
        <v>10000</v>
      </c>
      <c r="E403" s="39"/>
    </row>
    <row r="404" spans="1:5" hidden="1">
      <c r="A404" s="40" t="s">
        <v>552</v>
      </c>
      <c r="B404" s="40" t="s">
        <v>572</v>
      </c>
      <c r="C404" s="41" t="s">
        <v>398</v>
      </c>
      <c r="D404" s="42">
        <v>13000</v>
      </c>
      <c r="E404" s="39"/>
    </row>
    <row r="405" spans="1:5" hidden="1">
      <c r="A405" s="40" t="s">
        <v>553</v>
      </c>
      <c r="B405" s="40" t="s">
        <v>573</v>
      </c>
      <c r="C405" s="41" t="s">
        <v>398</v>
      </c>
      <c r="D405" s="42">
        <v>14000</v>
      </c>
      <c r="E405" s="39"/>
    </row>
    <row r="406" spans="1:5" hidden="1">
      <c r="A406" s="40" t="s">
        <v>554</v>
      </c>
      <c r="B406" s="40" t="s">
        <v>574</v>
      </c>
      <c r="C406" s="41" t="s">
        <v>398</v>
      </c>
      <c r="D406" s="42">
        <v>16000</v>
      </c>
      <c r="E406" s="39"/>
    </row>
    <row r="407" spans="1:5" hidden="1">
      <c r="A407" s="40" t="s">
        <v>555</v>
      </c>
      <c r="B407" s="40" t="s">
        <v>575</v>
      </c>
      <c r="C407" s="41" t="s">
        <v>398</v>
      </c>
      <c r="D407" s="42">
        <v>8000</v>
      </c>
      <c r="E407" s="39"/>
    </row>
    <row r="408" spans="1:5" hidden="1">
      <c r="A408" s="40" t="s">
        <v>556</v>
      </c>
      <c r="B408" s="40" t="s">
        <v>576</v>
      </c>
      <c r="C408" s="41" t="s">
        <v>398</v>
      </c>
      <c r="D408" s="42">
        <v>10000</v>
      </c>
      <c r="E408" s="39"/>
    </row>
    <row r="409" spans="1:5" hidden="1">
      <c r="A409" s="40" t="s">
        <v>557</v>
      </c>
      <c r="B409" s="40" t="s">
        <v>577</v>
      </c>
      <c r="C409" s="41" t="s">
        <v>398</v>
      </c>
      <c r="D409" s="42">
        <v>1000</v>
      </c>
      <c r="E409" s="39"/>
    </row>
    <row r="410" spans="1:5" hidden="1">
      <c r="A410" s="40" t="s">
        <v>558</v>
      </c>
      <c r="B410" s="40" t="s">
        <v>578</v>
      </c>
      <c r="C410" s="41" t="s">
        <v>398</v>
      </c>
      <c r="D410" s="42">
        <v>2000</v>
      </c>
      <c r="E410" s="39"/>
    </row>
    <row r="411" spans="1:5" hidden="1">
      <c r="A411" s="40" t="s">
        <v>559</v>
      </c>
      <c r="B411" s="40" t="s">
        <v>579</v>
      </c>
      <c r="C411" s="41" t="s">
        <v>398</v>
      </c>
      <c r="D411" s="42">
        <v>7000</v>
      </c>
      <c r="E411" s="39"/>
    </row>
    <row r="412" spans="1:5" hidden="1">
      <c r="A412" s="40" t="s">
        <v>560</v>
      </c>
      <c r="B412" s="40" t="s">
        <v>580</v>
      </c>
      <c r="C412" s="41" t="s">
        <v>398</v>
      </c>
      <c r="D412" s="42">
        <v>10000</v>
      </c>
      <c r="E412" s="39"/>
    </row>
    <row r="413" spans="1:5" hidden="1">
      <c r="A413" s="40" t="s">
        <v>561</v>
      </c>
      <c r="B413" s="40" t="s">
        <v>581</v>
      </c>
      <c r="C413" s="41" t="s">
        <v>398</v>
      </c>
      <c r="D413" s="42">
        <v>15000</v>
      </c>
      <c r="E413" s="39"/>
    </row>
    <row r="414" spans="1:5" hidden="1">
      <c r="A414" s="40" t="s">
        <v>562</v>
      </c>
      <c r="B414" s="40" t="s">
        <v>582</v>
      </c>
      <c r="C414" s="41" t="s">
        <v>398</v>
      </c>
      <c r="D414" s="42">
        <v>7000</v>
      </c>
      <c r="E414" s="39"/>
    </row>
    <row r="415" spans="1:5" hidden="1">
      <c r="A415" s="40" t="s">
        <v>563</v>
      </c>
      <c r="B415" s="40" t="s">
        <v>583</v>
      </c>
      <c r="C415" s="41" t="s">
        <v>398</v>
      </c>
      <c r="D415" s="42">
        <v>5000</v>
      </c>
      <c r="E415" s="39"/>
    </row>
    <row r="416" spans="1:5" hidden="1">
      <c r="A416" s="40" t="s">
        <v>564</v>
      </c>
      <c r="B416" s="40" t="s">
        <v>584</v>
      </c>
      <c r="C416" s="41" t="s">
        <v>398</v>
      </c>
      <c r="D416" s="42">
        <v>8000</v>
      </c>
      <c r="E416" s="39"/>
    </row>
    <row r="417" spans="1:13" hidden="1">
      <c r="A417" s="40" t="s">
        <v>565</v>
      </c>
      <c r="B417" s="40" t="s">
        <v>585</v>
      </c>
      <c r="C417" s="41" t="s">
        <v>398</v>
      </c>
      <c r="D417" s="42">
        <v>10000</v>
      </c>
      <c r="E417" s="39"/>
    </row>
    <row r="418" spans="1:13" hidden="1">
      <c r="A418" s="40" t="s">
        <v>566</v>
      </c>
      <c r="B418" s="40" t="s">
        <v>586</v>
      </c>
      <c r="C418" s="41" t="s">
        <v>398</v>
      </c>
      <c r="D418" s="42">
        <v>4000</v>
      </c>
      <c r="E418" s="39"/>
    </row>
    <row r="419" spans="1:13" hidden="1">
      <c r="A419" s="40" t="s">
        <v>567</v>
      </c>
      <c r="B419" s="40" t="s">
        <v>587</v>
      </c>
      <c r="C419" s="41" t="s">
        <v>398</v>
      </c>
      <c r="D419" s="42">
        <v>6000</v>
      </c>
      <c r="E419" s="39"/>
    </row>
    <row r="420" spans="1:13" ht="63">
      <c r="A420" s="40" t="s">
        <v>743</v>
      </c>
      <c r="B420" s="43" t="s">
        <v>758</v>
      </c>
      <c r="C420" s="41" t="s">
        <v>398</v>
      </c>
      <c r="D420" s="42">
        <v>10000</v>
      </c>
      <c r="E420" s="39" t="s">
        <v>413</v>
      </c>
    </row>
    <row r="421" spans="1:13" ht="17.25" customHeight="1">
      <c r="A421" s="47" t="s">
        <v>410</v>
      </c>
      <c r="C421" s="48"/>
    </row>
    <row r="422" spans="1:13" ht="12.75" customHeight="1">
      <c r="A422" s="49" t="s">
        <v>411</v>
      </c>
      <c r="C422" s="48"/>
    </row>
    <row r="423" spans="1:13" ht="8.25" customHeight="1">
      <c r="A423" s="50"/>
      <c r="C423" s="48"/>
    </row>
    <row r="424" spans="1:13" ht="18.75" customHeight="1">
      <c r="A424" s="33"/>
      <c r="B424" s="47"/>
      <c r="C424" s="34"/>
      <c r="D424" s="47"/>
    </row>
    <row r="425" spans="1:13" customFormat="1" ht="15">
      <c r="A425" s="83"/>
      <c r="B425" s="84" t="s">
        <v>589</v>
      </c>
      <c r="C425" s="84"/>
      <c r="D425" s="249" t="s">
        <v>590</v>
      </c>
      <c r="E425" s="249"/>
      <c r="G425" s="85"/>
      <c r="H425" s="86"/>
      <c r="J425" s="86"/>
      <c r="K425" s="86"/>
      <c r="L425" s="86"/>
      <c r="M425" s="86"/>
    </row>
    <row r="426" spans="1:13" customFormat="1" ht="12.75" customHeight="1">
      <c r="A426" s="87" t="s">
        <v>591</v>
      </c>
      <c r="B426" s="88"/>
      <c r="C426" s="88"/>
      <c r="D426" s="89"/>
      <c r="E426" s="88"/>
      <c r="G426" s="89"/>
      <c r="H426" s="90"/>
      <c r="M426" s="86"/>
    </row>
    <row r="427" spans="1:13" s="92" customFormat="1" ht="15" customHeight="1">
      <c r="A427" s="91"/>
      <c r="B427" s="93" t="s">
        <v>593</v>
      </c>
      <c r="C427" s="93"/>
      <c r="D427" s="249" t="s">
        <v>592</v>
      </c>
      <c r="E427" s="249"/>
      <c r="G427" s="85"/>
      <c r="H427" s="91"/>
      <c r="I427" s="91"/>
      <c r="J427" s="91"/>
      <c r="K427" s="91"/>
      <c r="L427" s="91"/>
      <c r="M427" s="91"/>
    </row>
    <row r="428" spans="1:13" ht="13.5" customHeight="1">
      <c r="A428" s="47"/>
      <c r="C428" s="34"/>
      <c r="D428" s="47"/>
    </row>
    <row r="429" spans="1:13" ht="15" customHeight="1">
      <c r="A429" s="47"/>
      <c r="B429" s="52"/>
      <c r="C429" s="244"/>
      <c r="D429" s="244"/>
    </row>
    <row r="430" spans="1:13">
      <c r="A430" s="33"/>
      <c r="B430" s="47"/>
      <c r="C430" s="51"/>
      <c r="D430" s="47"/>
    </row>
    <row r="431" spans="1:13">
      <c r="A431" s="33"/>
      <c r="C431" s="31"/>
    </row>
    <row r="432" spans="1:13">
      <c r="A432" s="33"/>
      <c r="C432" s="31"/>
    </row>
    <row r="433" spans="1:3">
      <c r="A433" s="33"/>
      <c r="C433" s="31"/>
    </row>
    <row r="434" spans="1:3">
      <c r="A434" s="33"/>
      <c r="C434" s="31"/>
    </row>
    <row r="435" spans="1:3">
      <c r="A435" s="33"/>
      <c r="C435" s="31"/>
    </row>
    <row r="436" spans="1:3">
      <c r="A436" s="33"/>
      <c r="C436" s="31"/>
    </row>
    <row r="437" spans="1:3">
      <c r="A437" s="33"/>
      <c r="C437" s="31"/>
    </row>
    <row r="438" spans="1:3">
      <c r="A438" s="33"/>
      <c r="C438" s="31"/>
    </row>
    <row r="439" spans="1:3">
      <c r="A439" s="33"/>
      <c r="C439" s="31"/>
    </row>
    <row r="440" spans="1:3">
      <c r="A440" s="33"/>
      <c r="C440" s="31"/>
    </row>
    <row r="441" spans="1:3">
      <c r="A441" s="33"/>
      <c r="C441" s="31"/>
    </row>
    <row r="442" spans="1:3">
      <c r="A442" s="33"/>
      <c r="C442" s="31"/>
    </row>
    <row r="443" spans="1:3">
      <c r="A443" s="33"/>
      <c r="C443" s="31"/>
    </row>
    <row r="444" spans="1:3">
      <c r="A444" s="33"/>
      <c r="C444" s="31"/>
    </row>
  </sheetData>
  <autoFilter ref="A6:K398" xr:uid="{00000000-0009-0000-0000-000007000000}"/>
  <mergeCells count="6">
    <mergeCell ref="D1:E1"/>
    <mergeCell ref="A3:E3"/>
    <mergeCell ref="A4:E4"/>
    <mergeCell ref="C429:D429"/>
    <mergeCell ref="D427:E427"/>
    <mergeCell ref="D425:E425"/>
  </mergeCells>
  <printOptions horizontalCentered="1"/>
  <pageMargins left="0.19685039370078741" right="0.19685039370078741" top="0.31496062992125984" bottom="0.31496062992125984" header="0" footer="0"/>
  <pageSetup paperSize="9" scale="77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M632"/>
  <sheetViews>
    <sheetView tabSelected="1" view="pageBreakPreview" topLeftCell="A333" zoomScaleNormal="100" zoomScaleSheetLayoutView="100" workbookViewId="0">
      <selection activeCell="G354" sqref="G354"/>
    </sheetView>
  </sheetViews>
  <sheetFormatPr defaultRowHeight="15.75"/>
  <cols>
    <col min="1" max="1" width="9.28515625" style="31" customWidth="1"/>
    <col min="2" max="2" width="62.140625" style="32" customWidth="1"/>
    <col min="3" max="3" width="15.140625" style="33" customWidth="1"/>
    <col min="4" max="4" width="15.42578125" style="195" customWidth="1"/>
    <col min="5" max="5" width="27.85546875" style="31" customWidth="1"/>
    <col min="6" max="6" width="12.42578125" style="33" bestFit="1" customWidth="1"/>
    <col min="7" max="7" width="14" style="33" bestFit="1" customWidth="1"/>
    <col min="8" max="8" width="10.140625" style="33" bestFit="1" customWidth="1"/>
    <col min="9" max="16384" width="9.140625" style="33"/>
  </cols>
  <sheetData>
    <row r="1" spans="1:5" s="32" customFormat="1">
      <c r="A1" s="56"/>
      <c r="D1" s="246" t="s">
        <v>594</v>
      </c>
      <c r="E1" s="246"/>
    </row>
    <row r="2" spans="1:5" s="32" customFormat="1" ht="29.25" customHeight="1">
      <c r="A2" s="56"/>
      <c r="D2" s="246" t="s">
        <v>595</v>
      </c>
      <c r="E2" s="246"/>
    </row>
    <row r="3" spans="1:5" s="32" customFormat="1" ht="15.75" customHeight="1">
      <c r="A3" s="56"/>
      <c r="D3" s="246" t="s">
        <v>596</v>
      </c>
      <c r="E3" s="246"/>
    </row>
    <row r="4" spans="1:5" s="32" customFormat="1" ht="15.75" customHeight="1">
      <c r="A4" s="56"/>
      <c r="D4" s="246" t="s">
        <v>766</v>
      </c>
      <c r="E4" s="246"/>
    </row>
    <row r="5" spans="1:5" s="32" customFormat="1">
      <c r="A5" s="56"/>
      <c r="D5" s="246"/>
      <c r="E5" s="246"/>
    </row>
    <row r="6" spans="1:5">
      <c r="D6" s="246" t="s">
        <v>597</v>
      </c>
      <c r="E6" s="246"/>
    </row>
    <row r="8" spans="1:5" ht="11.25" customHeight="1">
      <c r="A8" s="34"/>
      <c r="B8" s="35"/>
    </row>
    <row r="9" spans="1:5" ht="15.75" customHeight="1">
      <c r="A9" s="244" t="s">
        <v>383</v>
      </c>
      <c r="B9" s="244"/>
      <c r="C9" s="244"/>
      <c r="D9" s="244"/>
      <c r="E9" s="244"/>
    </row>
    <row r="10" spans="1:5" ht="19.5" customHeight="1">
      <c r="A10" s="245" t="s">
        <v>384</v>
      </c>
      <c r="B10" s="245"/>
      <c r="C10" s="245"/>
      <c r="D10" s="245"/>
      <c r="E10" s="245"/>
    </row>
    <row r="11" spans="1:5" ht="13.5" customHeight="1">
      <c r="A11" s="36"/>
      <c r="B11" s="36"/>
      <c r="C11" s="36"/>
      <c r="D11" s="196"/>
      <c r="E11" s="56"/>
    </row>
    <row r="12" spans="1:5" ht="33" customHeight="1">
      <c r="A12" s="37" t="s">
        <v>385</v>
      </c>
      <c r="B12" s="37" t="s">
        <v>386</v>
      </c>
      <c r="C12" s="38" t="s">
        <v>387</v>
      </c>
      <c r="D12" s="197" t="s">
        <v>388</v>
      </c>
      <c r="E12" s="37" t="s">
        <v>389</v>
      </c>
    </row>
    <row r="13" spans="1:5">
      <c r="A13" s="37"/>
      <c r="B13" s="37" t="s">
        <v>390</v>
      </c>
      <c r="C13" s="38"/>
      <c r="D13" s="197"/>
      <c r="E13" s="39"/>
    </row>
    <row r="14" spans="1:5">
      <c r="A14" s="39" t="s">
        <v>391</v>
      </c>
      <c r="B14" s="161" t="s">
        <v>767</v>
      </c>
      <c r="C14" s="159" t="s">
        <v>392</v>
      </c>
      <c r="D14" s="189">
        <v>12000</v>
      </c>
      <c r="E14" s="39"/>
    </row>
    <row r="15" spans="1:5" ht="31.5">
      <c r="A15" s="39" t="s">
        <v>393</v>
      </c>
      <c r="B15" s="161" t="s">
        <v>394</v>
      </c>
      <c r="C15" s="159" t="s">
        <v>392</v>
      </c>
      <c r="D15" s="189">
        <v>7000</v>
      </c>
      <c r="E15" s="39"/>
    </row>
    <row r="16" spans="1:5" ht="31.5">
      <c r="A16" s="39" t="s">
        <v>546</v>
      </c>
      <c r="B16" s="161" t="s">
        <v>768</v>
      </c>
      <c r="C16" s="159" t="s">
        <v>392</v>
      </c>
      <c r="D16" s="189">
        <v>8000</v>
      </c>
      <c r="E16" s="39"/>
    </row>
    <row r="17" spans="1:7">
      <c r="A17" s="157"/>
      <c r="B17" s="158" t="s">
        <v>774</v>
      </c>
      <c r="C17" s="159"/>
      <c r="D17" s="189"/>
      <c r="E17" s="157"/>
    </row>
    <row r="18" spans="1:7" ht="31.5">
      <c r="A18" s="157" t="s">
        <v>775</v>
      </c>
      <c r="B18" s="161" t="s">
        <v>769</v>
      </c>
      <c r="C18" s="159" t="s">
        <v>392</v>
      </c>
      <c r="D18" s="189">
        <v>20000</v>
      </c>
      <c r="E18" s="157"/>
    </row>
    <row r="19" spans="1:7">
      <c r="A19" s="157" t="s">
        <v>776</v>
      </c>
      <c r="B19" s="161" t="s">
        <v>770</v>
      </c>
      <c r="C19" s="159" t="s">
        <v>398</v>
      </c>
      <c r="D19" s="189">
        <v>6300</v>
      </c>
      <c r="E19" s="157"/>
    </row>
    <row r="20" spans="1:7">
      <c r="A20" s="157" t="s">
        <v>777</v>
      </c>
      <c r="B20" s="161" t="s">
        <v>771</v>
      </c>
      <c r="C20" s="159" t="s">
        <v>392</v>
      </c>
      <c r="D20" s="189">
        <v>40000</v>
      </c>
      <c r="E20" s="157"/>
    </row>
    <row r="21" spans="1:7" ht="31.5">
      <c r="A21" s="157" t="s">
        <v>778</v>
      </c>
      <c r="B21" s="161" t="s">
        <v>772</v>
      </c>
      <c r="C21" s="159" t="s">
        <v>773</v>
      </c>
      <c r="D21" s="189">
        <v>66200</v>
      </c>
      <c r="E21" s="157"/>
    </row>
    <row r="22" spans="1:7">
      <c r="A22" s="158"/>
      <c r="B22" s="158" t="s">
        <v>395</v>
      </c>
      <c r="C22" s="162"/>
      <c r="D22" s="198"/>
      <c r="E22" s="157"/>
    </row>
    <row r="23" spans="1:7" ht="18" customHeight="1">
      <c r="A23" s="157" t="s">
        <v>396</v>
      </c>
      <c r="B23" s="161" t="s">
        <v>397</v>
      </c>
      <c r="C23" s="159" t="s">
        <v>398</v>
      </c>
      <c r="D23" s="189">
        <v>70000</v>
      </c>
      <c r="E23" s="157"/>
    </row>
    <row r="24" spans="1:7" ht="33" customHeight="1">
      <c r="A24" s="157" t="s">
        <v>399</v>
      </c>
      <c r="B24" s="161" t="s">
        <v>400</v>
      </c>
      <c r="C24" s="159" t="s">
        <v>398</v>
      </c>
      <c r="D24" s="189">
        <v>100000</v>
      </c>
      <c r="E24" s="157"/>
    </row>
    <row r="25" spans="1:7">
      <c r="A25" s="161"/>
      <c r="B25" s="158" t="s">
        <v>401</v>
      </c>
      <c r="C25" s="162"/>
      <c r="D25" s="189"/>
      <c r="E25" s="157"/>
    </row>
    <row r="26" spans="1:7" ht="45.75" customHeight="1">
      <c r="A26" s="161" t="s">
        <v>402</v>
      </c>
      <c r="B26" s="161" t="s">
        <v>403</v>
      </c>
      <c r="C26" s="159" t="s">
        <v>398</v>
      </c>
      <c r="D26" s="189">
        <v>30000</v>
      </c>
      <c r="E26" s="157"/>
    </row>
    <row r="27" spans="1:7" ht="33" customHeight="1">
      <c r="A27" s="161" t="s">
        <v>404</v>
      </c>
      <c r="B27" s="161" t="s">
        <v>405</v>
      </c>
      <c r="C27" s="159" t="s">
        <v>398</v>
      </c>
      <c r="D27" s="189">
        <v>20000</v>
      </c>
      <c r="E27" s="157"/>
    </row>
    <row r="28" spans="1:7">
      <c r="A28" s="158"/>
      <c r="B28" s="158" t="str">
        <f>[84]Калькуляция!B19</f>
        <v>Консультативный прием</v>
      </c>
      <c r="C28" s="162"/>
      <c r="D28" s="197"/>
      <c r="E28" s="157"/>
      <c r="G28" s="31" t="s">
        <v>989</v>
      </c>
    </row>
    <row r="29" spans="1:7">
      <c r="A29" s="161" t="s">
        <v>729</v>
      </c>
      <c r="B29" s="161" t="s">
        <v>730</v>
      </c>
      <c r="C29" s="159" t="s">
        <v>398</v>
      </c>
      <c r="D29" s="189">
        <f>3683.78+1</f>
        <v>3684.78</v>
      </c>
      <c r="E29" s="157"/>
      <c r="F29" s="59">
        <v>3683.78</v>
      </c>
      <c r="G29" s="170">
        <f t="shared" ref="G29:G56" si="0">F29*2</f>
        <v>7367.56</v>
      </c>
    </row>
    <row r="30" spans="1:7">
      <c r="A30" s="161" t="s">
        <v>729</v>
      </c>
      <c r="B30" s="161" t="s">
        <v>731</v>
      </c>
      <c r="C30" s="159" t="s">
        <v>398</v>
      </c>
      <c r="D30" s="189">
        <f>3683.78+1</f>
        <v>3684.78</v>
      </c>
      <c r="E30" s="157"/>
      <c r="F30" s="59">
        <v>3683.78</v>
      </c>
      <c r="G30" s="170">
        <f t="shared" si="0"/>
        <v>7367.56</v>
      </c>
    </row>
    <row r="31" spans="1:7">
      <c r="A31" s="161" t="s">
        <v>729</v>
      </c>
      <c r="B31" s="161" t="s">
        <v>732</v>
      </c>
      <c r="C31" s="159" t="s">
        <v>398</v>
      </c>
      <c r="D31" s="189">
        <f>4074.32+1</f>
        <v>4075.32</v>
      </c>
      <c r="E31" s="157"/>
      <c r="F31" s="59">
        <v>4074.32</v>
      </c>
      <c r="G31" s="170">
        <f t="shared" si="0"/>
        <v>8148.64</v>
      </c>
    </row>
    <row r="32" spans="1:7">
      <c r="A32" s="161" t="s">
        <v>729</v>
      </c>
      <c r="B32" s="161" t="s">
        <v>733</v>
      </c>
      <c r="C32" s="159" t="s">
        <v>398</v>
      </c>
      <c r="D32" s="189">
        <f>3905.92+4</f>
        <v>3909.92</v>
      </c>
      <c r="E32" s="157"/>
      <c r="F32" s="59">
        <v>3905.92</v>
      </c>
      <c r="G32" s="170">
        <f t="shared" si="0"/>
        <v>7811.84</v>
      </c>
    </row>
    <row r="33" spans="1:7">
      <c r="A33" s="161" t="s">
        <v>729</v>
      </c>
      <c r="B33" s="161" t="s">
        <v>734</v>
      </c>
      <c r="C33" s="159" t="s">
        <v>398</v>
      </c>
      <c r="D33" s="189">
        <f>3905.92+4</f>
        <v>3909.92</v>
      </c>
      <c r="E33" s="157"/>
      <c r="F33" s="59">
        <v>3905.92</v>
      </c>
      <c r="G33" s="170">
        <f t="shared" si="0"/>
        <v>7811.84</v>
      </c>
    </row>
    <row r="34" spans="1:7">
      <c r="A34" s="161" t="s">
        <v>729</v>
      </c>
      <c r="B34" s="161" t="s">
        <v>735</v>
      </c>
      <c r="C34" s="159" t="s">
        <v>398</v>
      </c>
      <c r="D34" s="189">
        <f>3905.92+4</f>
        <v>3909.92</v>
      </c>
      <c r="E34" s="157"/>
      <c r="F34" s="59">
        <v>3905.92</v>
      </c>
      <c r="G34" s="170">
        <f t="shared" si="0"/>
        <v>7811.84</v>
      </c>
    </row>
    <row r="35" spans="1:7">
      <c r="A35" s="161" t="s">
        <v>729</v>
      </c>
      <c r="B35" s="161" t="s">
        <v>736</v>
      </c>
      <c r="C35" s="159" t="s">
        <v>398</v>
      </c>
      <c r="D35" s="189">
        <f>3905.92+4</f>
        <v>3909.92</v>
      </c>
      <c r="E35" s="157"/>
      <c r="F35" s="59">
        <v>3905.92</v>
      </c>
      <c r="G35" s="170">
        <f t="shared" si="0"/>
        <v>7811.84</v>
      </c>
    </row>
    <row r="36" spans="1:7">
      <c r="A36" s="161" t="s">
        <v>729</v>
      </c>
      <c r="B36" s="161" t="s">
        <v>737</v>
      </c>
      <c r="C36" s="159" t="s">
        <v>398</v>
      </c>
      <c r="D36" s="189">
        <f>3947.62+2</f>
        <v>3949.62</v>
      </c>
      <c r="E36" s="157"/>
      <c r="F36" s="59">
        <v>3947.62</v>
      </c>
      <c r="G36" s="170">
        <f t="shared" si="0"/>
        <v>7895.24</v>
      </c>
    </row>
    <row r="37" spans="1:7">
      <c r="A37" s="161" t="s">
        <v>729</v>
      </c>
      <c r="B37" s="161" t="s">
        <v>738</v>
      </c>
      <c r="C37" s="159" t="s">
        <v>398</v>
      </c>
      <c r="D37" s="189">
        <f>3905.92+4</f>
        <v>3909.92</v>
      </c>
      <c r="E37" s="157"/>
      <c r="F37" s="59">
        <v>3905.92</v>
      </c>
      <c r="G37" s="170">
        <f t="shared" si="0"/>
        <v>7811.84</v>
      </c>
    </row>
    <row r="38" spans="1:7">
      <c r="A38" s="161" t="s">
        <v>729</v>
      </c>
      <c r="B38" s="161" t="s">
        <v>739</v>
      </c>
      <c r="C38" s="159" t="s">
        <v>398</v>
      </c>
      <c r="D38" s="189">
        <f>3905.92+4</f>
        <v>3909.92</v>
      </c>
      <c r="E38" s="157"/>
      <c r="F38" s="59">
        <v>3905.92</v>
      </c>
      <c r="G38" s="170">
        <f t="shared" si="0"/>
        <v>7811.84</v>
      </c>
    </row>
    <row r="39" spans="1:7">
      <c r="A39" s="161" t="s">
        <v>729</v>
      </c>
      <c r="B39" s="161" t="s">
        <v>740</v>
      </c>
      <c r="C39" s="159" t="s">
        <v>398</v>
      </c>
      <c r="D39" s="189">
        <f>3921.88-2</f>
        <v>3919.88</v>
      </c>
      <c r="E39" s="157"/>
      <c r="F39" s="59">
        <v>3921.88</v>
      </c>
      <c r="G39" s="170">
        <f t="shared" si="0"/>
        <v>7843.76</v>
      </c>
    </row>
    <row r="40" spans="1:7">
      <c r="A40" s="161" t="s">
        <v>729</v>
      </c>
      <c r="B40" s="161" t="s">
        <v>741</v>
      </c>
      <c r="C40" s="159" t="s">
        <v>398</v>
      </c>
      <c r="D40" s="189">
        <v>4350.4399999999996</v>
      </c>
      <c r="E40" s="157"/>
      <c r="F40" s="59">
        <v>4350.4399999999996</v>
      </c>
      <c r="G40" s="170">
        <f t="shared" si="0"/>
        <v>8700.8799999999992</v>
      </c>
    </row>
    <row r="41" spans="1:7">
      <c r="A41" s="161" t="s">
        <v>729</v>
      </c>
      <c r="B41" s="161" t="s">
        <v>742</v>
      </c>
      <c r="C41" s="159" t="s">
        <v>398</v>
      </c>
      <c r="D41" s="189">
        <f>5101.19-1</f>
        <v>5100.1899999999996</v>
      </c>
      <c r="E41" s="157"/>
      <c r="F41" s="59">
        <v>5101.1899999999996</v>
      </c>
      <c r="G41" s="170">
        <f t="shared" si="0"/>
        <v>10202.379999999999</v>
      </c>
    </row>
    <row r="42" spans="1:7">
      <c r="A42" s="161" t="s">
        <v>743</v>
      </c>
      <c r="B42" s="161" t="s">
        <v>744</v>
      </c>
      <c r="C42" s="159" t="s">
        <v>398</v>
      </c>
      <c r="D42" s="189">
        <v>4134.88</v>
      </c>
      <c r="E42" s="157"/>
      <c r="F42" s="59">
        <v>4134.88</v>
      </c>
      <c r="G42" s="170">
        <f t="shared" si="0"/>
        <v>8269.76</v>
      </c>
    </row>
    <row r="43" spans="1:7">
      <c r="A43" s="161" t="s">
        <v>743</v>
      </c>
      <c r="B43" s="161" t="s">
        <v>745</v>
      </c>
      <c r="C43" s="159" t="s">
        <v>398</v>
      </c>
      <c r="D43" s="189">
        <v>4350.4399999999996</v>
      </c>
      <c r="E43" s="157"/>
      <c r="F43" s="59">
        <v>4350.4399999999996</v>
      </c>
      <c r="G43" s="170">
        <f t="shared" si="0"/>
        <v>8700.8799999999992</v>
      </c>
    </row>
    <row r="44" spans="1:7">
      <c r="A44" s="40" t="s">
        <v>743</v>
      </c>
      <c r="B44" s="40" t="s">
        <v>746</v>
      </c>
      <c r="C44" s="41" t="s">
        <v>398</v>
      </c>
      <c r="D44" s="189">
        <f>3905.92+4</f>
        <v>3909.92</v>
      </c>
      <c r="E44" s="39"/>
      <c r="F44" s="59">
        <v>3905.92</v>
      </c>
      <c r="G44" s="170">
        <f t="shared" si="0"/>
        <v>7811.84</v>
      </c>
    </row>
    <row r="45" spans="1:7">
      <c r="A45" s="40" t="s">
        <v>743</v>
      </c>
      <c r="B45" s="40" t="s">
        <v>747</v>
      </c>
      <c r="C45" s="41" t="s">
        <v>398</v>
      </c>
      <c r="D45" s="189">
        <f>3905.92+4</f>
        <v>3909.92</v>
      </c>
      <c r="E45" s="39"/>
      <c r="F45" s="59">
        <v>3905.92</v>
      </c>
      <c r="G45" s="170">
        <f t="shared" si="0"/>
        <v>7811.84</v>
      </c>
    </row>
    <row r="46" spans="1:7">
      <c r="A46" s="40" t="s">
        <v>743</v>
      </c>
      <c r="B46" s="40" t="s">
        <v>748</v>
      </c>
      <c r="C46" s="41" t="s">
        <v>398</v>
      </c>
      <c r="D46" s="189">
        <f>3837.45+3</f>
        <v>3840.45</v>
      </c>
      <c r="E46" s="39"/>
      <c r="F46" s="59">
        <v>3837.45</v>
      </c>
      <c r="G46" s="170">
        <f t="shared" si="0"/>
        <v>7674.9</v>
      </c>
    </row>
    <row r="47" spans="1:7" ht="31.5">
      <c r="A47" s="40" t="s">
        <v>743</v>
      </c>
      <c r="B47" s="40" t="s">
        <v>970</v>
      </c>
      <c r="C47" s="41" t="s">
        <v>398</v>
      </c>
      <c r="D47" s="189">
        <f>3837.45+3</f>
        <v>3840.45</v>
      </c>
      <c r="E47" s="39"/>
      <c r="F47" s="59">
        <v>3837.45</v>
      </c>
      <c r="G47" s="170">
        <f t="shared" si="0"/>
        <v>7674.9</v>
      </c>
    </row>
    <row r="48" spans="1:7">
      <c r="A48" s="40" t="s">
        <v>743</v>
      </c>
      <c r="B48" s="40" t="s">
        <v>749</v>
      </c>
      <c r="C48" s="41" t="s">
        <v>398</v>
      </c>
      <c r="D48" s="189">
        <f>3905.92+4</f>
        <v>3909.92</v>
      </c>
      <c r="E48" s="39"/>
      <c r="F48" s="59">
        <v>3905.92</v>
      </c>
      <c r="G48" s="170">
        <f t="shared" si="0"/>
        <v>7811.84</v>
      </c>
    </row>
    <row r="49" spans="1:7">
      <c r="A49" s="40" t="s">
        <v>743</v>
      </c>
      <c r="B49" s="40" t="s">
        <v>750</v>
      </c>
      <c r="C49" s="41" t="s">
        <v>398</v>
      </c>
      <c r="D49" s="189">
        <f>4182.04-2</f>
        <v>4180.04</v>
      </c>
      <c r="E49" s="39"/>
      <c r="F49" s="59">
        <v>4182.04</v>
      </c>
      <c r="G49" s="170">
        <f t="shared" si="0"/>
        <v>8364.08</v>
      </c>
    </row>
    <row r="50" spans="1:7">
      <c r="A50" s="40" t="s">
        <v>743</v>
      </c>
      <c r="B50" s="40" t="s">
        <v>751</v>
      </c>
      <c r="C50" s="41" t="s">
        <v>398</v>
      </c>
      <c r="D50" s="189">
        <f>3905.92+4</f>
        <v>3909.92</v>
      </c>
      <c r="E50" s="39"/>
      <c r="F50" s="59">
        <v>3905.92</v>
      </c>
      <c r="G50" s="170">
        <f t="shared" si="0"/>
        <v>7811.84</v>
      </c>
    </row>
    <row r="51" spans="1:7">
      <c r="A51" s="40" t="s">
        <v>743</v>
      </c>
      <c r="B51" s="40" t="s">
        <v>752</v>
      </c>
      <c r="C51" s="41" t="s">
        <v>398</v>
      </c>
      <c r="D51" s="189">
        <f>3905.92+4</f>
        <v>3909.92</v>
      </c>
      <c r="E51" s="39"/>
      <c r="F51" s="59">
        <v>3905.92</v>
      </c>
      <c r="G51" s="170">
        <f t="shared" si="0"/>
        <v>7811.84</v>
      </c>
    </row>
    <row r="52" spans="1:7">
      <c r="A52" s="40" t="s">
        <v>743</v>
      </c>
      <c r="B52" s="40" t="s">
        <v>753</v>
      </c>
      <c r="C52" s="41" t="s">
        <v>398</v>
      </c>
      <c r="D52" s="189">
        <f>3950.97-1</f>
        <v>3949.97</v>
      </c>
      <c r="E52" s="39"/>
      <c r="F52" s="59">
        <v>3950.97</v>
      </c>
      <c r="G52" s="170">
        <f t="shared" si="0"/>
        <v>7901.94</v>
      </c>
    </row>
    <row r="53" spans="1:7" ht="31.5">
      <c r="A53" s="40" t="s">
        <v>406</v>
      </c>
      <c r="B53" s="43" t="s">
        <v>407</v>
      </c>
      <c r="C53" s="41" t="s">
        <v>398</v>
      </c>
      <c r="D53" s="189">
        <v>2500</v>
      </c>
      <c r="E53" s="39"/>
      <c r="G53" s="33">
        <f t="shared" si="0"/>
        <v>0</v>
      </c>
    </row>
    <row r="54" spans="1:7" ht="21" customHeight="1">
      <c r="A54" s="40" t="str">
        <f>Калькуляция!A20</f>
        <v>KON 04</v>
      </c>
      <c r="B54" s="40" t="str">
        <f>Калькуляция!B20</f>
        <v>Консультация нейрохирурга</v>
      </c>
      <c r="C54" s="41" t="s">
        <v>398</v>
      </c>
      <c r="D54" s="189">
        <f>4182.04-2</f>
        <v>4180.04</v>
      </c>
      <c r="E54" s="39" t="s">
        <v>754</v>
      </c>
      <c r="F54" s="170">
        <v>4182.04</v>
      </c>
      <c r="G54" s="170">
        <f t="shared" si="0"/>
        <v>8364.08</v>
      </c>
    </row>
    <row r="55" spans="1:7" ht="33.75" customHeight="1">
      <c r="A55" s="40" t="s">
        <v>29</v>
      </c>
      <c r="B55" s="40" t="s">
        <v>969</v>
      </c>
      <c r="C55" s="41" t="s">
        <v>398</v>
      </c>
      <c r="D55" s="189">
        <v>15000</v>
      </c>
      <c r="E55" s="39" t="s">
        <v>754</v>
      </c>
      <c r="F55" s="170">
        <v>4182.04</v>
      </c>
      <c r="G55" s="170">
        <f t="shared" si="0"/>
        <v>8364.08</v>
      </c>
    </row>
    <row r="56" spans="1:7" ht="15" customHeight="1">
      <c r="A56" s="40" t="s">
        <v>599</v>
      </c>
      <c r="B56" s="40" t="s">
        <v>994</v>
      </c>
      <c r="C56" s="41" t="s">
        <v>398</v>
      </c>
      <c r="D56" s="189">
        <v>10000</v>
      </c>
      <c r="E56" s="39" t="s">
        <v>754</v>
      </c>
      <c r="F56" s="170">
        <v>3683.78</v>
      </c>
      <c r="G56" s="170">
        <f t="shared" si="0"/>
        <v>7367.56</v>
      </c>
    </row>
    <row r="57" spans="1:7" ht="15.75" customHeight="1">
      <c r="A57" s="44"/>
      <c r="B57" s="45" t="str">
        <f>[84]хронометраж!A11</f>
        <v>Консультативный прием на дому</v>
      </c>
      <c r="C57" s="46"/>
      <c r="D57" s="199"/>
      <c r="E57" s="57"/>
    </row>
    <row r="58" spans="1:7">
      <c r="A58" s="161" t="s">
        <v>729</v>
      </c>
      <c r="B58" s="161" t="s">
        <v>730</v>
      </c>
      <c r="C58" s="159" t="s">
        <v>398</v>
      </c>
      <c r="D58" s="189">
        <f>D29*2</f>
        <v>7369.56</v>
      </c>
      <c r="E58" s="157"/>
      <c r="F58" s="59">
        <v>3683.78</v>
      </c>
      <c r="G58" s="170">
        <f t="shared" ref="G58:G81" si="1">F58*2</f>
        <v>7367.56</v>
      </c>
    </row>
    <row r="59" spans="1:7">
      <c r="A59" s="161" t="s">
        <v>729</v>
      </c>
      <c r="B59" s="161" t="s">
        <v>731</v>
      </c>
      <c r="C59" s="159" t="s">
        <v>398</v>
      </c>
      <c r="D59" s="189">
        <f t="shared" ref="D59:D81" si="2">D30*2</f>
        <v>7369.56</v>
      </c>
      <c r="E59" s="157"/>
      <c r="F59" s="59">
        <v>3683.78</v>
      </c>
      <c r="G59" s="170">
        <f t="shared" si="1"/>
        <v>7367.56</v>
      </c>
    </row>
    <row r="60" spans="1:7">
      <c r="A60" s="161" t="s">
        <v>729</v>
      </c>
      <c r="B60" s="161" t="s">
        <v>732</v>
      </c>
      <c r="C60" s="159" t="s">
        <v>398</v>
      </c>
      <c r="D60" s="189">
        <f>D31*2-1</f>
        <v>8149.64</v>
      </c>
      <c r="E60" s="157"/>
      <c r="F60" s="59">
        <v>4074.32</v>
      </c>
      <c r="G60" s="170">
        <f t="shared" si="1"/>
        <v>8148.64</v>
      </c>
    </row>
    <row r="61" spans="1:7">
      <c r="A61" s="161" t="s">
        <v>729</v>
      </c>
      <c r="B61" s="161" t="s">
        <v>733</v>
      </c>
      <c r="C61" s="159" t="s">
        <v>398</v>
      </c>
      <c r="D61" s="189">
        <f t="shared" si="2"/>
        <v>7819.84</v>
      </c>
      <c r="E61" s="157"/>
      <c r="F61" s="59">
        <v>3905.92</v>
      </c>
      <c r="G61" s="170">
        <f t="shared" si="1"/>
        <v>7811.84</v>
      </c>
    </row>
    <row r="62" spans="1:7">
      <c r="A62" s="161" t="s">
        <v>729</v>
      </c>
      <c r="B62" s="161" t="s">
        <v>734</v>
      </c>
      <c r="C62" s="159" t="s">
        <v>398</v>
      </c>
      <c r="D62" s="189">
        <f t="shared" si="2"/>
        <v>7819.84</v>
      </c>
      <c r="E62" s="157"/>
      <c r="F62" s="59">
        <v>3905.92</v>
      </c>
      <c r="G62" s="170">
        <f t="shared" si="1"/>
        <v>7811.84</v>
      </c>
    </row>
    <row r="63" spans="1:7">
      <c r="A63" s="161" t="s">
        <v>729</v>
      </c>
      <c r="B63" s="161" t="s">
        <v>735</v>
      </c>
      <c r="C63" s="159" t="s">
        <v>398</v>
      </c>
      <c r="D63" s="189">
        <f t="shared" si="2"/>
        <v>7819.84</v>
      </c>
      <c r="E63" s="157"/>
      <c r="F63" s="59">
        <v>3905.92</v>
      </c>
      <c r="G63" s="170">
        <f t="shared" si="1"/>
        <v>7811.84</v>
      </c>
    </row>
    <row r="64" spans="1:7">
      <c r="A64" s="161" t="s">
        <v>729</v>
      </c>
      <c r="B64" s="161" t="s">
        <v>736</v>
      </c>
      <c r="C64" s="159" t="s">
        <v>398</v>
      </c>
      <c r="D64" s="189">
        <f t="shared" si="2"/>
        <v>7819.84</v>
      </c>
      <c r="E64" s="157"/>
      <c r="F64" s="59">
        <v>3905.92</v>
      </c>
      <c r="G64" s="170">
        <f t="shared" si="1"/>
        <v>7811.84</v>
      </c>
    </row>
    <row r="65" spans="1:7">
      <c r="A65" s="161" t="s">
        <v>729</v>
      </c>
      <c r="B65" s="161" t="s">
        <v>737</v>
      </c>
      <c r="C65" s="159" t="s">
        <v>398</v>
      </c>
      <c r="D65" s="189">
        <f>D36*2+1</f>
        <v>7900.24</v>
      </c>
      <c r="E65" s="157"/>
      <c r="F65" s="59">
        <v>3947.62</v>
      </c>
      <c r="G65" s="170">
        <f t="shared" si="1"/>
        <v>7895.24</v>
      </c>
    </row>
    <row r="66" spans="1:7">
      <c r="A66" s="161" t="s">
        <v>729</v>
      </c>
      <c r="B66" s="161" t="s">
        <v>738</v>
      </c>
      <c r="C66" s="159" t="s">
        <v>398</v>
      </c>
      <c r="D66" s="189">
        <f t="shared" si="2"/>
        <v>7819.84</v>
      </c>
      <c r="E66" s="157"/>
      <c r="F66" s="59">
        <v>3905.92</v>
      </c>
      <c r="G66" s="170">
        <f t="shared" si="1"/>
        <v>7811.84</v>
      </c>
    </row>
    <row r="67" spans="1:7">
      <c r="A67" s="161" t="s">
        <v>729</v>
      </c>
      <c r="B67" s="161" t="s">
        <v>739</v>
      </c>
      <c r="C67" s="159" t="s">
        <v>398</v>
      </c>
      <c r="D67" s="189">
        <f t="shared" si="2"/>
        <v>7819.84</v>
      </c>
      <c r="E67" s="157"/>
      <c r="F67" s="59">
        <v>3905.92</v>
      </c>
      <c r="G67" s="170">
        <f t="shared" si="1"/>
        <v>7811.84</v>
      </c>
    </row>
    <row r="68" spans="1:7">
      <c r="A68" s="161" t="s">
        <v>729</v>
      </c>
      <c r="B68" s="161" t="s">
        <v>740</v>
      </c>
      <c r="C68" s="159" t="s">
        <v>398</v>
      </c>
      <c r="D68" s="189">
        <f t="shared" si="2"/>
        <v>7839.76</v>
      </c>
      <c r="E68" s="157"/>
      <c r="F68" s="59">
        <v>3921.88</v>
      </c>
      <c r="G68" s="170">
        <f t="shared" si="1"/>
        <v>7843.76</v>
      </c>
    </row>
    <row r="69" spans="1:7">
      <c r="A69" s="161" t="s">
        <v>729</v>
      </c>
      <c r="B69" s="161" t="s">
        <v>741</v>
      </c>
      <c r="C69" s="159" t="s">
        <v>398</v>
      </c>
      <c r="D69" s="189">
        <f>D40*2-1</f>
        <v>8699.8799999999992</v>
      </c>
      <c r="E69" s="157"/>
      <c r="F69" s="59">
        <v>4350.4399999999996</v>
      </c>
      <c r="G69" s="170">
        <f t="shared" si="1"/>
        <v>8700.8799999999992</v>
      </c>
    </row>
    <row r="70" spans="1:7">
      <c r="A70" s="161" t="s">
        <v>729</v>
      </c>
      <c r="B70" s="161" t="s">
        <v>742</v>
      </c>
      <c r="C70" s="159" t="s">
        <v>398</v>
      </c>
      <c r="D70" s="189">
        <f t="shared" si="2"/>
        <v>10200.379999999999</v>
      </c>
      <c r="E70" s="157"/>
      <c r="F70" s="59">
        <v>5101.1899999999996</v>
      </c>
      <c r="G70" s="170">
        <f t="shared" si="1"/>
        <v>10202.379999999999</v>
      </c>
    </row>
    <row r="71" spans="1:7">
      <c r="A71" s="161" t="s">
        <v>743</v>
      </c>
      <c r="B71" s="161" t="s">
        <v>744</v>
      </c>
      <c r="C71" s="159" t="s">
        <v>398</v>
      </c>
      <c r="D71" s="189">
        <f t="shared" si="2"/>
        <v>8269.76</v>
      </c>
      <c r="E71" s="157"/>
      <c r="F71" s="59">
        <v>4134.88</v>
      </c>
      <c r="G71" s="170">
        <f t="shared" si="1"/>
        <v>8269.76</v>
      </c>
    </row>
    <row r="72" spans="1:7">
      <c r="A72" s="161" t="s">
        <v>743</v>
      </c>
      <c r="B72" s="161" t="s">
        <v>745</v>
      </c>
      <c r="C72" s="159" t="s">
        <v>398</v>
      </c>
      <c r="D72" s="189">
        <f>D43*2-1</f>
        <v>8699.8799999999992</v>
      </c>
      <c r="E72" s="157"/>
      <c r="F72" s="59">
        <v>4350.4399999999996</v>
      </c>
      <c r="G72" s="170">
        <f t="shared" si="1"/>
        <v>8700.8799999999992</v>
      </c>
    </row>
    <row r="73" spans="1:7">
      <c r="A73" s="40" t="s">
        <v>743</v>
      </c>
      <c r="B73" s="40" t="s">
        <v>746</v>
      </c>
      <c r="C73" s="41" t="s">
        <v>398</v>
      </c>
      <c r="D73" s="189">
        <f t="shared" si="2"/>
        <v>7819.84</v>
      </c>
      <c r="E73" s="39"/>
      <c r="F73" s="59">
        <v>3905.92</v>
      </c>
      <c r="G73" s="170">
        <f t="shared" si="1"/>
        <v>7811.84</v>
      </c>
    </row>
    <row r="74" spans="1:7">
      <c r="A74" s="40" t="s">
        <v>743</v>
      </c>
      <c r="B74" s="40" t="s">
        <v>747</v>
      </c>
      <c r="C74" s="41" t="s">
        <v>398</v>
      </c>
      <c r="D74" s="189">
        <f t="shared" si="2"/>
        <v>7819.84</v>
      </c>
      <c r="E74" s="39"/>
      <c r="F74" s="59">
        <v>3905.92</v>
      </c>
      <c r="G74" s="170">
        <f t="shared" si="1"/>
        <v>7811.84</v>
      </c>
    </row>
    <row r="75" spans="1:7">
      <c r="A75" s="40" t="s">
        <v>743</v>
      </c>
      <c r="B75" s="40" t="s">
        <v>748</v>
      </c>
      <c r="C75" s="41" t="s">
        <v>398</v>
      </c>
      <c r="D75" s="189">
        <f>D46*2-1</f>
        <v>7679.9</v>
      </c>
      <c r="E75" s="39"/>
      <c r="F75" s="59">
        <v>3837.45</v>
      </c>
      <c r="G75" s="170">
        <f t="shared" si="1"/>
        <v>7674.9</v>
      </c>
    </row>
    <row r="76" spans="1:7" ht="31.5">
      <c r="A76" s="40" t="s">
        <v>743</v>
      </c>
      <c r="B76" s="40" t="s">
        <v>970</v>
      </c>
      <c r="C76" s="41" t="s">
        <v>398</v>
      </c>
      <c r="D76" s="189">
        <f>D47*2-1</f>
        <v>7679.9</v>
      </c>
      <c r="E76" s="39"/>
      <c r="F76" s="59">
        <v>3837.45</v>
      </c>
      <c r="G76" s="170">
        <f t="shared" si="1"/>
        <v>7674.9</v>
      </c>
    </row>
    <row r="77" spans="1:7">
      <c r="A77" s="40" t="s">
        <v>743</v>
      </c>
      <c r="B77" s="40" t="s">
        <v>749</v>
      </c>
      <c r="C77" s="41" t="s">
        <v>398</v>
      </c>
      <c r="D77" s="189">
        <f t="shared" si="2"/>
        <v>7819.84</v>
      </c>
      <c r="E77" s="39"/>
      <c r="F77" s="59">
        <v>3905.92</v>
      </c>
      <c r="G77" s="170">
        <f t="shared" si="1"/>
        <v>7811.84</v>
      </c>
    </row>
    <row r="78" spans="1:7">
      <c r="A78" s="40" t="s">
        <v>743</v>
      </c>
      <c r="B78" s="40" t="s">
        <v>750</v>
      </c>
      <c r="C78" s="41" t="s">
        <v>398</v>
      </c>
      <c r="D78" s="189">
        <f t="shared" si="2"/>
        <v>8360.08</v>
      </c>
      <c r="E78" s="39"/>
      <c r="F78" s="59">
        <v>4182.04</v>
      </c>
      <c r="G78" s="170">
        <f t="shared" si="1"/>
        <v>8364.08</v>
      </c>
    </row>
    <row r="79" spans="1:7">
      <c r="A79" s="40" t="s">
        <v>743</v>
      </c>
      <c r="B79" s="40" t="s">
        <v>751</v>
      </c>
      <c r="C79" s="41" t="s">
        <v>398</v>
      </c>
      <c r="D79" s="189">
        <f t="shared" si="2"/>
        <v>7819.84</v>
      </c>
      <c r="E79" s="39"/>
      <c r="F79" s="59">
        <v>3905.92</v>
      </c>
      <c r="G79" s="170">
        <f t="shared" si="1"/>
        <v>7811.84</v>
      </c>
    </row>
    <row r="80" spans="1:7">
      <c r="A80" s="40" t="s">
        <v>743</v>
      </c>
      <c r="B80" s="40" t="s">
        <v>752</v>
      </c>
      <c r="C80" s="41" t="s">
        <v>398</v>
      </c>
      <c r="D80" s="189">
        <f t="shared" si="2"/>
        <v>7819.84</v>
      </c>
      <c r="E80" s="39"/>
      <c r="F80" s="59">
        <v>3905.92</v>
      </c>
      <c r="G80" s="170">
        <f t="shared" si="1"/>
        <v>7811.84</v>
      </c>
    </row>
    <row r="81" spans="1:7">
      <c r="A81" s="40" t="s">
        <v>743</v>
      </c>
      <c r="B81" s="40" t="s">
        <v>753</v>
      </c>
      <c r="C81" s="41" t="s">
        <v>398</v>
      </c>
      <c r="D81" s="189">
        <f t="shared" si="2"/>
        <v>7899.94</v>
      </c>
      <c r="E81" s="39"/>
      <c r="F81" s="59">
        <v>3950.97</v>
      </c>
      <c r="G81" s="170">
        <f t="shared" si="1"/>
        <v>7901.94</v>
      </c>
    </row>
    <row r="82" spans="1:7">
      <c r="A82" s="40"/>
      <c r="B82" s="37" t="str">
        <f>[84]Калькуляция!B26</f>
        <v>Медицинский осмотр</v>
      </c>
      <c r="C82" s="41"/>
      <c r="D82" s="189"/>
      <c r="E82" s="39"/>
    </row>
    <row r="83" spans="1:7" ht="65.25" customHeight="1">
      <c r="A83" s="39" t="str">
        <f>[84]Калькуляция!A27</f>
        <v>MOO 01</v>
      </c>
      <c r="B83" s="32" t="s">
        <v>971</v>
      </c>
      <c r="C83" s="41" t="s">
        <v>398</v>
      </c>
      <c r="D83" s="189">
        <f>[84]Калькуляция!M27</f>
        <v>4000</v>
      </c>
      <c r="E83" s="39"/>
    </row>
    <row r="84" spans="1:7">
      <c r="A84" s="40"/>
      <c r="B84" s="37" t="str">
        <f>Калькуляция!B26</f>
        <v>Рентген</v>
      </c>
      <c r="C84" s="41"/>
      <c r="D84" s="189"/>
      <c r="E84" s="39"/>
    </row>
    <row r="85" spans="1:7">
      <c r="A85" s="40" t="str">
        <f>Калькуляция!A27</f>
        <v>REN 01</v>
      </c>
      <c r="B85" s="40" t="str">
        <f>Калькуляция!B27</f>
        <v>Рентгенография таза</v>
      </c>
      <c r="C85" s="41" t="s">
        <v>398</v>
      </c>
      <c r="D85" s="189">
        <v>1790.46</v>
      </c>
      <c r="E85" s="39"/>
      <c r="F85" s="59">
        <v>1790.46</v>
      </c>
    </row>
    <row r="86" spans="1:7">
      <c r="A86" s="40" t="str">
        <f>Калькуляция!A28</f>
        <v>REN 02</v>
      </c>
      <c r="B86" s="40" t="str">
        <f>Калькуляция!B28</f>
        <v>R-графия тазобедренного сустава</v>
      </c>
      <c r="C86" s="41" t="s">
        <v>398</v>
      </c>
      <c r="D86" s="189">
        <v>2090.29</v>
      </c>
      <c r="E86" s="39"/>
      <c r="F86" s="59">
        <v>2090.29</v>
      </c>
    </row>
    <row r="87" spans="1:7">
      <c r="A87" s="40" t="str">
        <f>Калькуляция!A29</f>
        <v>REN 03</v>
      </c>
      <c r="B87" s="40" t="str">
        <f>Калькуляция!B29</f>
        <v>R-графия лёгких (обзорная)</v>
      </c>
      <c r="C87" s="41" t="s">
        <v>398</v>
      </c>
      <c r="D87" s="189">
        <f>1786.21-1</f>
        <v>1785.21</v>
      </c>
      <c r="E87" s="39"/>
    </row>
    <row r="88" spans="1:7">
      <c r="A88" s="40" t="str">
        <f>Калькуляция!A30</f>
        <v>REN 04</v>
      </c>
      <c r="B88" s="40" t="str">
        <f>Калькуляция!B30</f>
        <v>R-графия лёгких (боковая)</v>
      </c>
      <c r="C88" s="41" t="s">
        <v>398</v>
      </c>
      <c r="D88" s="189">
        <v>2059.71</v>
      </c>
      <c r="E88" s="39"/>
    </row>
    <row r="89" spans="1:7">
      <c r="A89" s="40" t="str">
        <f>Калькуляция!A31</f>
        <v>REN 05</v>
      </c>
      <c r="B89" s="40" t="str">
        <f>Калькуляция!B31</f>
        <v>R-графия  брюшной полости</v>
      </c>
      <c r="C89" s="41" t="s">
        <v>398</v>
      </c>
      <c r="D89" s="189">
        <f>2013.83-4</f>
        <v>2009.83</v>
      </c>
      <c r="E89" s="39"/>
      <c r="F89" s="59">
        <v>2013.83</v>
      </c>
    </row>
    <row r="90" spans="1:7">
      <c r="A90" s="40" t="str">
        <f>Калькуляция!A32</f>
        <v>REN 06</v>
      </c>
      <c r="B90" s="40" t="str">
        <f>Калькуляция!B32</f>
        <v>Внутривенная урография</v>
      </c>
      <c r="C90" s="41" t="s">
        <v>398</v>
      </c>
      <c r="D90" s="189">
        <v>12659.86</v>
      </c>
      <c r="E90" s="39"/>
      <c r="F90" s="59">
        <v>12659.86</v>
      </c>
    </row>
    <row r="91" spans="1:7">
      <c r="A91" s="40" t="str">
        <f>Калькуляция!A33</f>
        <v>REN 07</v>
      </c>
      <c r="B91" s="40" t="str">
        <f>Калькуляция!B33</f>
        <v>R-графия грудного отдела позвоночника  ( в 1 проекции)</v>
      </c>
      <c r="C91" s="41" t="s">
        <v>398</v>
      </c>
      <c r="D91" s="189">
        <f>1786.21+4</f>
        <v>1790.21</v>
      </c>
      <c r="E91" s="39"/>
      <c r="F91" s="59">
        <v>1786.21</v>
      </c>
    </row>
    <row r="92" spans="1:7">
      <c r="A92" s="40" t="str">
        <f>Калькуляция!A34</f>
        <v>REN 08</v>
      </c>
      <c r="B92" s="40" t="str">
        <f>Калькуляция!B34</f>
        <v>R-графия грудного отдела позвоночника   ( в 2 проекции)</v>
      </c>
      <c r="C92" s="41" t="s">
        <v>398</v>
      </c>
      <c r="D92" s="189">
        <v>2059.71</v>
      </c>
      <c r="E92" s="39"/>
      <c r="F92" s="59">
        <v>2059.71</v>
      </c>
    </row>
    <row r="93" spans="1:7">
      <c r="A93" s="40" t="str">
        <f>Калькуляция!A35</f>
        <v>REN 09</v>
      </c>
      <c r="B93" s="40" t="str">
        <f>Калькуляция!B35</f>
        <v>R-графия черепа ( в 1 проекции)</v>
      </c>
      <c r="C93" s="41" t="s">
        <v>398</v>
      </c>
      <c r="D93" s="189">
        <f>1716.74+3</f>
        <v>1719.74</v>
      </c>
      <c r="E93" s="39"/>
      <c r="F93" s="59">
        <v>1716.74</v>
      </c>
    </row>
    <row r="94" spans="1:7">
      <c r="A94" s="40" t="str">
        <f>Калькуляция!A36</f>
        <v>REN 10</v>
      </c>
      <c r="B94" s="40" t="str">
        <f>Калькуляция!B36</f>
        <v>R-графия черепа ( в 2 проекциях)</v>
      </c>
      <c r="C94" s="41" t="s">
        <v>398</v>
      </c>
      <c r="D94" s="189">
        <f>3083.21-3</f>
        <v>3080.21</v>
      </c>
      <c r="E94" s="39"/>
      <c r="F94" s="59">
        <v>3083.21</v>
      </c>
    </row>
    <row r="95" spans="1:7" ht="31.5">
      <c r="A95" s="40" t="str">
        <f>Калькуляция!A37</f>
        <v>REN 11</v>
      </c>
      <c r="B95" s="40" t="str">
        <f>Калькуляция!B37</f>
        <v>R-графия пояснично-крестцового отдела позвоночника ( в 1 проекции)</v>
      </c>
      <c r="C95" s="41" t="s">
        <v>398</v>
      </c>
      <c r="D95" s="189">
        <f>2467.33+3</f>
        <v>2470.33</v>
      </c>
      <c r="E95" s="39"/>
      <c r="F95" s="59">
        <v>2467.33</v>
      </c>
    </row>
    <row r="96" spans="1:7" ht="31.5">
      <c r="A96" s="40" t="str">
        <f>Калькуляция!A38</f>
        <v>REN 12</v>
      </c>
      <c r="B96" s="40" t="str">
        <f>Калькуляция!B38</f>
        <v>R-графия пояснично-крестцового отдела позвоночника ( в 2 проекциях)</v>
      </c>
      <c r="C96" s="41" t="s">
        <v>398</v>
      </c>
      <c r="D96" s="189">
        <f>2467.33+3</f>
        <v>2470.33</v>
      </c>
      <c r="E96" s="39"/>
      <c r="F96" s="59">
        <v>2467.33</v>
      </c>
    </row>
    <row r="97" spans="1:6">
      <c r="A97" s="40" t="str">
        <f>Калькуляция!A39</f>
        <v>REN 13</v>
      </c>
      <c r="B97" s="40" t="str">
        <f>Калькуляция!B39</f>
        <v>R-графия шейного отдела позвоночника ( в 1 проекции)</v>
      </c>
      <c r="C97" s="41" t="s">
        <v>398</v>
      </c>
      <c r="D97" s="189">
        <v>2059.71</v>
      </c>
      <c r="E97" s="39"/>
      <c r="F97" s="59">
        <v>2059.71</v>
      </c>
    </row>
    <row r="98" spans="1:6">
      <c r="A98" s="40" t="str">
        <f>Калькуляция!A40</f>
        <v>REN 14</v>
      </c>
      <c r="B98" s="40" t="str">
        <f>Калькуляция!B40</f>
        <v>R-графия шейного отдела позвоночника ( в 2 проекциях)</v>
      </c>
      <c r="C98" s="41" t="s">
        <v>398</v>
      </c>
      <c r="D98" s="189">
        <f>2221.19-1</f>
        <v>2220.19</v>
      </c>
      <c r="E98" s="39"/>
      <c r="F98" s="59">
        <v>2221.19</v>
      </c>
    </row>
    <row r="99" spans="1:6">
      <c r="A99" s="40" t="str">
        <f>Калькуляция!A41</f>
        <v>REN 15</v>
      </c>
      <c r="B99" s="40" t="str">
        <f>Калькуляция!B41</f>
        <v>R-графия трубчатых костей  ( в 1 проекциях)</v>
      </c>
      <c r="C99" s="41" t="s">
        <v>398</v>
      </c>
      <c r="D99" s="189">
        <f>2090.29</f>
        <v>2090.29</v>
      </c>
      <c r="E99" s="39"/>
    </row>
    <row r="100" spans="1:6">
      <c r="A100" s="40" t="str">
        <f>Калькуляция!A42</f>
        <v>REN 16</v>
      </c>
      <c r="B100" s="40" t="str">
        <f>Калькуляция!B42</f>
        <v>R-графия трубчатых костей  ( в 2 проекциях)</v>
      </c>
      <c r="C100" s="41" t="s">
        <v>398</v>
      </c>
      <c r="D100" s="189">
        <f>2090.29</f>
        <v>2090.29</v>
      </c>
      <c r="E100" s="39"/>
    </row>
    <row r="101" spans="1:6">
      <c r="A101" s="40" t="str">
        <f>Калькуляция!A43</f>
        <v>REN 17</v>
      </c>
      <c r="B101" s="40" t="str">
        <f>Калькуляция!B43</f>
        <v>R-графия коленного сустава  ( в 1 проекции )</v>
      </c>
      <c r="C101" s="41" t="s">
        <v>398</v>
      </c>
      <c r="D101" s="189">
        <v>2090.29</v>
      </c>
      <c r="E101" s="39"/>
      <c r="F101" s="59">
        <v>2090.29</v>
      </c>
    </row>
    <row r="102" spans="1:6">
      <c r="A102" s="40" t="str">
        <f>Калькуляция!A44</f>
        <v>REN 18</v>
      </c>
      <c r="B102" s="40" t="str">
        <f>Калькуляция!B44</f>
        <v>R-графия коленного сустава  ( в 2 проекциях )</v>
      </c>
      <c r="C102" s="41" t="s">
        <v>398</v>
      </c>
      <c r="D102" s="189">
        <v>2090.29</v>
      </c>
      <c r="E102" s="39"/>
      <c r="F102" s="59">
        <v>2090.29</v>
      </c>
    </row>
    <row r="103" spans="1:6">
      <c r="A103" s="40" t="str">
        <f>Калькуляция!A45</f>
        <v>REN 19</v>
      </c>
      <c r="B103" s="40" t="str">
        <f>Калькуляция!B45</f>
        <v>R-графия голеностопного сустава   ( в 1 проекции )</v>
      </c>
      <c r="C103" s="41" t="s">
        <v>398</v>
      </c>
      <c r="D103" s="189">
        <v>2090.29</v>
      </c>
      <c r="E103" s="39"/>
      <c r="F103" s="59">
        <v>2090.29</v>
      </c>
    </row>
    <row r="104" spans="1:6">
      <c r="A104" s="40" t="str">
        <f>Калькуляция!A46</f>
        <v>REN 20</v>
      </c>
      <c r="B104" s="40" t="str">
        <f>Калькуляция!B46</f>
        <v>R-графия голеностопного сустава  ( в 2 проекциях )</v>
      </c>
      <c r="C104" s="41" t="s">
        <v>398</v>
      </c>
      <c r="D104" s="189">
        <v>2090.29</v>
      </c>
      <c r="E104" s="39"/>
      <c r="F104" s="59">
        <v>2090.29</v>
      </c>
    </row>
    <row r="105" spans="1:6">
      <c r="A105" s="40" t="str">
        <f>Калькуляция!A47</f>
        <v>REN 21</v>
      </c>
      <c r="B105" s="40" t="str">
        <f>Калькуляция!B47</f>
        <v>R-графия локтевого сустава  ( в 1 проекции )</v>
      </c>
      <c r="C105" s="41" t="s">
        <v>398</v>
      </c>
      <c r="D105" s="189">
        <v>2175.3200000000002</v>
      </c>
      <c r="E105" s="39"/>
      <c r="F105" s="59">
        <v>2175.3200000000002</v>
      </c>
    </row>
    <row r="106" spans="1:6">
      <c r="A106" s="40" t="str">
        <f>Калькуляция!A48</f>
        <v>REN 22</v>
      </c>
      <c r="B106" s="40" t="str">
        <f>Калькуляция!B48</f>
        <v>R-графия локтевого сустава  ( в 2 проекциях )</v>
      </c>
      <c r="C106" s="41" t="s">
        <v>398</v>
      </c>
      <c r="D106" s="189">
        <v>2175.3200000000002</v>
      </c>
      <c r="E106" s="39"/>
      <c r="F106" s="59">
        <v>2175.3200000000002</v>
      </c>
    </row>
    <row r="107" spans="1:6">
      <c r="A107" s="40" t="str">
        <f>Калькуляция!A49</f>
        <v>REN 23</v>
      </c>
      <c r="B107" s="40" t="str">
        <f>Калькуляция!B49</f>
        <v>R-графия лучезапястного сустава  ( в 1 проекции )</v>
      </c>
      <c r="C107" s="41" t="s">
        <v>398</v>
      </c>
      <c r="D107" s="189">
        <f>2003.02-3</f>
        <v>2000.02</v>
      </c>
      <c r="E107" s="39"/>
      <c r="F107" s="59">
        <v>2003.02</v>
      </c>
    </row>
    <row r="108" spans="1:6">
      <c r="A108" s="40" t="str">
        <f>Калькуляция!A50</f>
        <v>REN 24</v>
      </c>
      <c r="B108" s="40" t="str">
        <f>Калькуляция!B50</f>
        <v>R-графия лучезапястного сустава ( в 2 проекциях )</v>
      </c>
      <c r="C108" s="41" t="s">
        <v>398</v>
      </c>
      <c r="D108" s="189">
        <f>2003.02-3</f>
        <v>2000.02</v>
      </c>
      <c r="E108" s="39"/>
      <c r="F108" s="59">
        <v>2003.02</v>
      </c>
    </row>
    <row r="109" spans="1:6">
      <c r="A109" s="40" t="str">
        <f>Калькуляция!A51</f>
        <v>REN 25</v>
      </c>
      <c r="B109" s="40" t="str">
        <f>Калькуляция!B51</f>
        <v>R-графия лопатки</v>
      </c>
      <c r="C109" s="41" t="s">
        <v>398</v>
      </c>
      <c r="D109" s="189">
        <f>1871.24-1</f>
        <v>1870.24</v>
      </c>
      <c r="E109" s="39"/>
      <c r="F109" s="59">
        <v>1871.24</v>
      </c>
    </row>
    <row r="110" spans="1:6">
      <c r="A110" s="40" t="str">
        <f>Калькуляция!A52</f>
        <v>REN 26</v>
      </c>
      <c r="B110" s="40" t="str">
        <f>Калькуляция!B52</f>
        <v>Фистулография</v>
      </c>
      <c r="C110" s="41" t="s">
        <v>398</v>
      </c>
      <c r="D110" s="189">
        <f>4273.53-4</f>
        <v>4269.53</v>
      </c>
      <c r="E110" s="39"/>
      <c r="F110" s="59">
        <v>4273.53</v>
      </c>
    </row>
    <row r="111" spans="1:6">
      <c r="A111" s="40" t="str">
        <f>Калькуляция!A53</f>
        <v>REN 27</v>
      </c>
      <c r="B111" s="40" t="str">
        <f>Калькуляция!B53</f>
        <v>Гистеросальпингография</v>
      </c>
      <c r="C111" s="41" t="s">
        <v>398</v>
      </c>
      <c r="D111" s="189">
        <f>4099.13+1</f>
        <v>4100.13</v>
      </c>
      <c r="E111" s="39"/>
      <c r="F111" s="59">
        <v>4099.13</v>
      </c>
    </row>
    <row r="112" spans="1:6">
      <c r="A112" s="40" t="str">
        <f>Калькуляция!A54</f>
        <v>REN 28</v>
      </c>
      <c r="B112" s="40" t="str">
        <f>Калькуляция!B54</f>
        <v>Флюорография</v>
      </c>
      <c r="C112" s="41" t="s">
        <v>398</v>
      </c>
      <c r="D112" s="189">
        <f>1018.66+1</f>
        <v>1019.66</v>
      </c>
      <c r="E112" s="39"/>
      <c r="F112" s="59">
        <v>1018.66</v>
      </c>
    </row>
    <row r="113" spans="1:6">
      <c r="A113" s="40" t="str">
        <f>Калькуляция!A55</f>
        <v>REN 29</v>
      </c>
      <c r="B113" s="40" t="str">
        <f>Калькуляция!B55</f>
        <v>Прицельная R-графия пазух носа</v>
      </c>
      <c r="C113" s="41" t="s">
        <v>398</v>
      </c>
      <c r="D113" s="189">
        <f>3284.3+1</f>
        <v>3285.3</v>
      </c>
      <c r="E113" s="39"/>
      <c r="F113" s="59">
        <v>3284.3</v>
      </c>
    </row>
    <row r="114" spans="1:6">
      <c r="A114" s="40" t="str">
        <f>Калькуляция!A56</f>
        <v>REN 30</v>
      </c>
      <c r="B114" s="40" t="str">
        <f>Калькуляция!B56</f>
        <v>Прицельная R-графия костей носа</v>
      </c>
      <c r="C114" s="41" t="s">
        <v>398</v>
      </c>
      <c r="D114" s="189">
        <v>924.71</v>
      </c>
      <c r="E114" s="39"/>
      <c r="F114" s="33">
        <v>924.71</v>
      </c>
    </row>
    <row r="115" spans="1:6">
      <c r="A115" s="40" t="str">
        <f>Калькуляция!A57</f>
        <v>REN 31</v>
      </c>
      <c r="B115" s="40" t="str">
        <f>Калькуляция!B57</f>
        <v>Прицельная R-графия костей стопы</v>
      </c>
      <c r="C115" s="41" t="s">
        <v>398</v>
      </c>
      <c r="D115" s="189">
        <f>1597.87+2</f>
        <v>1599.87</v>
      </c>
      <c r="E115" s="39"/>
      <c r="F115" s="33">
        <v>1597.87</v>
      </c>
    </row>
    <row r="116" spans="1:6">
      <c r="A116" s="40" t="str">
        <f>Калькуляция!A58</f>
        <v>REN 32</v>
      </c>
      <c r="B116" s="40" t="str">
        <f>Калькуляция!B58</f>
        <v>Прицельная R-графия костей кисти</v>
      </c>
      <c r="C116" s="41" t="s">
        <v>398</v>
      </c>
      <c r="D116" s="189">
        <f>1781.46-1</f>
        <v>1780.46</v>
      </c>
      <c r="E116" s="39"/>
      <c r="F116" s="59">
        <v>1781.46</v>
      </c>
    </row>
    <row r="117" spans="1:6" hidden="1">
      <c r="A117" s="40" t="str">
        <f>Калькуляция!A60</f>
        <v>REN 34</v>
      </c>
      <c r="B117" s="40" t="str">
        <f>Калькуляция!B60</f>
        <v>R-скопия легких</v>
      </c>
      <c r="C117" s="41" t="s">
        <v>398</v>
      </c>
      <c r="D117" s="189">
        <f>Калькуляция!M60</f>
        <v>1800</v>
      </c>
      <c r="E117" s="39"/>
    </row>
    <row r="118" spans="1:6">
      <c r="A118" s="40" t="s">
        <v>145</v>
      </c>
      <c r="B118" s="40" t="str">
        <f>Калькуляция!B61</f>
        <v xml:space="preserve">R-графия желудка </v>
      </c>
      <c r="C118" s="41" t="s">
        <v>398</v>
      </c>
      <c r="D118" s="189">
        <v>6859.52</v>
      </c>
      <c r="E118" s="39"/>
    </row>
    <row r="119" spans="1:6">
      <c r="A119" s="40" t="s">
        <v>146</v>
      </c>
      <c r="B119" s="40" t="str">
        <f>Калькуляция!B62</f>
        <v>R-графия пищевода и желудка</v>
      </c>
      <c r="C119" s="41" t="s">
        <v>398</v>
      </c>
      <c r="D119" s="200">
        <f>10434.44-4</f>
        <v>10430.44</v>
      </c>
      <c r="E119" s="39"/>
      <c r="F119" s="59">
        <v>10434.44</v>
      </c>
    </row>
    <row r="120" spans="1:6" hidden="1">
      <c r="A120" s="40" t="str">
        <f>Калькуляция!A63</f>
        <v>REN 37</v>
      </c>
      <c r="B120" s="40" t="str">
        <f>Калькуляция!B63</f>
        <v>R-графия толстой кишки</v>
      </c>
      <c r="C120" s="41" t="s">
        <v>398</v>
      </c>
      <c r="D120" s="189">
        <f>Калькуляция!M63</f>
        <v>11500</v>
      </c>
      <c r="E120" s="39"/>
    </row>
    <row r="121" spans="1:6">
      <c r="A121" s="40"/>
      <c r="B121" s="37" t="str">
        <f>Калькуляция!B64</f>
        <v>УЗИ</v>
      </c>
      <c r="C121" s="41"/>
      <c r="D121" s="189"/>
      <c r="E121" s="39"/>
    </row>
    <row r="122" spans="1:6" ht="31.5">
      <c r="A122" s="40" t="str">
        <f>Калькуляция!A65</f>
        <v>UZI 01</v>
      </c>
      <c r="B122" s="40" t="str">
        <f>Калькуляция!B65</f>
        <v>УЗИ комплекс (печени, желчного пузыря, поджелудочной железы, селезенки, почки)</v>
      </c>
      <c r="C122" s="41" t="s">
        <v>398</v>
      </c>
      <c r="D122" s="189">
        <f>6041.66-2</f>
        <v>6039.66</v>
      </c>
      <c r="E122" s="39"/>
      <c r="F122" s="59">
        <v>6041.66</v>
      </c>
    </row>
    <row r="123" spans="1:6" ht="31.5">
      <c r="A123" s="40" t="str">
        <f>Калькуляция!A66</f>
        <v>UZI 02</v>
      </c>
      <c r="B123" s="40" t="str">
        <f>Калькуляция!B66</f>
        <v>УЗИ гепатобилиопанкреатической области  (печени, желчного пузыря, поджелудочной железы, селезенки)</v>
      </c>
      <c r="C123" s="41" t="s">
        <v>398</v>
      </c>
      <c r="D123" s="189">
        <v>5789.93</v>
      </c>
      <c r="E123" s="39"/>
      <c r="F123" s="59">
        <v>5789.93</v>
      </c>
    </row>
    <row r="124" spans="1:6" ht="63">
      <c r="A124" s="40" t="str">
        <f>Калькуляция!A67</f>
        <v>UZI 03</v>
      </c>
      <c r="B124" s="40" t="str">
        <f>Калькуляция!B67</f>
        <v>УЗИ одного органа (печень, желчный пузырь, селезенка, поджелудочный железа, почки,молочных желез, мягких тканей, симфиза, мочевого пузыря с определением остаточной мочи)</v>
      </c>
      <c r="C124" s="41" t="s">
        <v>398</v>
      </c>
      <c r="D124" s="189">
        <f>Калькуляция!M67</f>
        <v>4200</v>
      </c>
      <c r="E124" s="39"/>
    </row>
    <row r="125" spans="1:6" ht="31.5">
      <c r="A125" s="40" t="str">
        <f>Калькуляция!A68</f>
        <v>UZI 04</v>
      </c>
      <c r="B125" s="40" t="str">
        <f>Калькуляция!B68</f>
        <v>УЗИ простаты+мочевого пузыря с определением остаточной мочи</v>
      </c>
      <c r="C125" s="41" t="s">
        <v>398</v>
      </c>
      <c r="D125" s="189">
        <f>5131.04-1</f>
        <v>5130.04</v>
      </c>
      <c r="E125" s="39"/>
    </row>
    <row r="126" spans="1:6">
      <c r="A126" s="40" t="str">
        <f>Калькуляция!A69</f>
        <v>UZI 05</v>
      </c>
      <c r="B126" s="40" t="str">
        <f>Калькуляция!B69</f>
        <v>УЗИ мошонки</v>
      </c>
      <c r="C126" s="41" t="s">
        <v>398</v>
      </c>
      <c r="D126" s="189">
        <f>3442.27-2</f>
        <v>3440.27</v>
      </c>
      <c r="E126" s="39"/>
      <c r="F126" s="59">
        <v>3442.27</v>
      </c>
    </row>
    <row r="127" spans="1:6">
      <c r="A127" s="40" t="str">
        <f>Калькуляция!A70</f>
        <v>UZI 06</v>
      </c>
      <c r="B127" s="40" t="str">
        <f>Калькуляция!B70</f>
        <v>УЗИ при гинекологических заболеваниях</v>
      </c>
      <c r="C127" s="41" t="s">
        <v>398</v>
      </c>
      <c r="D127" s="189">
        <f>4075.61+4</f>
        <v>4079.61</v>
      </c>
      <c r="E127" s="39"/>
      <c r="F127" s="59">
        <v>4075.61</v>
      </c>
    </row>
    <row r="128" spans="1:6">
      <c r="A128" s="40" t="str">
        <f>Калькуляция!A71</f>
        <v>UZI 07</v>
      </c>
      <c r="B128" s="40" t="str">
        <f>Калькуляция!B71</f>
        <v>УЗИ беременности</v>
      </c>
      <c r="C128" s="41" t="s">
        <v>398</v>
      </c>
      <c r="D128" s="189">
        <v>4159.83</v>
      </c>
      <c r="E128" s="39"/>
      <c r="F128" s="59">
        <v>4159.83</v>
      </c>
    </row>
    <row r="129" spans="1:8">
      <c r="A129" s="40" t="str">
        <f>Калькуляция!A72</f>
        <v>UZI 08</v>
      </c>
      <c r="B129" s="40" t="str">
        <f>Калькуляция!B72</f>
        <v>УЗИ сердца</v>
      </c>
      <c r="C129" s="41" t="s">
        <v>398</v>
      </c>
      <c r="E129" s="39"/>
    </row>
    <row r="130" spans="1:8">
      <c r="A130" s="40" t="str">
        <f>Калькуляция!A73</f>
        <v>UZI 09</v>
      </c>
      <c r="B130" s="40" t="str">
        <f>Калькуляция!B73</f>
        <v>УЗИ допплерография верхних конечностей вен</v>
      </c>
      <c r="C130" s="41" t="s">
        <v>398</v>
      </c>
      <c r="D130" s="189">
        <v>6754.84</v>
      </c>
      <c r="E130" s="39"/>
      <c r="F130" s="59">
        <v>6754.84</v>
      </c>
    </row>
    <row r="131" spans="1:8">
      <c r="A131" s="40" t="str">
        <f>Калькуляция!A74</f>
        <v>UZI 10</v>
      </c>
      <c r="B131" s="40" t="str">
        <f>Калькуляция!B74</f>
        <v>УЗИ допплерография верхних конечностей артерий</v>
      </c>
      <c r="C131" s="41" t="s">
        <v>398</v>
      </c>
      <c r="D131" s="189">
        <f t="shared" ref="D131:D136" si="3">5468.21+2</f>
        <v>5470.21</v>
      </c>
      <c r="E131" s="39"/>
      <c r="F131" s="59">
        <v>5468.21</v>
      </c>
    </row>
    <row r="132" spans="1:8">
      <c r="A132" s="40" t="str">
        <f>Калькуляция!A75</f>
        <v>UZI 11</v>
      </c>
      <c r="B132" s="40" t="str">
        <f>Калькуляция!B75</f>
        <v>УЗИ допплерография нижних конечностей вен</v>
      </c>
      <c r="C132" s="41" t="s">
        <v>398</v>
      </c>
      <c r="D132" s="189">
        <f t="shared" si="3"/>
        <v>5470.21</v>
      </c>
      <c r="E132" s="39"/>
      <c r="F132" s="59">
        <v>5468.21</v>
      </c>
    </row>
    <row r="133" spans="1:8">
      <c r="A133" s="40" t="str">
        <f>Калькуляция!A76</f>
        <v>UZI 12</v>
      </c>
      <c r="B133" s="40" t="str">
        <f>Калькуляция!B76</f>
        <v>УЗИ допплерография нижних конечностей артерий</v>
      </c>
      <c r="C133" s="41" t="s">
        <v>398</v>
      </c>
      <c r="D133" s="189">
        <f t="shared" si="3"/>
        <v>5470.21</v>
      </c>
      <c r="E133" s="39"/>
      <c r="F133" s="59">
        <v>5468.21</v>
      </c>
    </row>
    <row r="134" spans="1:8">
      <c r="A134" s="40" t="str">
        <f>Калькуляция!A77</f>
        <v>UZI 13</v>
      </c>
      <c r="B134" s="40" t="str">
        <f>Калькуляция!B77</f>
        <v>УЗИ допплерография почек</v>
      </c>
      <c r="C134" s="41" t="s">
        <v>398</v>
      </c>
      <c r="D134" s="189">
        <f t="shared" si="3"/>
        <v>5470.21</v>
      </c>
      <c r="E134" s="39"/>
      <c r="F134" s="59">
        <v>5468.21</v>
      </c>
    </row>
    <row r="135" spans="1:8">
      <c r="A135" s="40" t="str">
        <f>Калькуляция!A78</f>
        <v>UZI 14</v>
      </c>
      <c r="B135" s="40" t="str">
        <f>Калькуляция!B78</f>
        <v>УЗДГ сосудов плода</v>
      </c>
      <c r="C135" s="41" t="s">
        <v>398</v>
      </c>
      <c r="D135" s="189">
        <f t="shared" si="3"/>
        <v>5470.21</v>
      </c>
      <c r="E135" s="39"/>
      <c r="F135" s="59">
        <v>5468.21</v>
      </c>
    </row>
    <row r="136" spans="1:8">
      <c r="A136" s="40" t="str">
        <f>Калькуляция!A79</f>
        <v>UZI 15</v>
      </c>
      <c r="B136" s="40" t="str">
        <f>Калькуляция!B79</f>
        <v>УЗДГ сосудов плода+плод</v>
      </c>
      <c r="C136" s="41" t="s">
        <v>398</v>
      </c>
      <c r="D136" s="189">
        <f t="shared" si="3"/>
        <v>5470.21</v>
      </c>
      <c r="E136" s="39"/>
    </row>
    <row r="137" spans="1:8">
      <c r="A137" s="40" t="str">
        <f>Калькуляция!A80</f>
        <v>UZI 16</v>
      </c>
      <c r="B137" s="40" t="str">
        <f>Калькуляция!B80</f>
        <v>Нейросонография</v>
      </c>
      <c r="C137" s="41" t="s">
        <v>398</v>
      </c>
      <c r="D137" s="189">
        <f>5035.78+4</f>
        <v>5039.78</v>
      </c>
      <c r="E137" s="39"/>
      <c r="F137" s="59">
        <v>5035.78</v>
      </c>
    </row>
    <row r="138" spans="1:8">
      <c r="A138" s="40" t="str">
        <f>Калькуляция!A81</f>
        <v>UZI 17</v>
      </c>
      <c r="B138" s="40" t="str">
        <f>Калькуляция!B81</f>
        <v>УЗИ суставов</v>
      </c>
      <c r="C138" s="41" t="s">
        <v>398</v>
      </c>
      <c r="D138" s="189">
        <f>3027.17+3</f>
        <v>3030.17</v>
      </c>
      <c r="E138" s="39"/>
      <c r="F138" s="59">
        <v>3027.17</v>
      </c>
    </row>
    <row r="139" spans="1:8">
      <c r="A139" s="40" t="s">
        <v>760</v>
      </c>
      <c r="B139" s="40" t="s">
        <v>764</v>
      </c>
      <c r="C139" s="41" t="s">
        <v>398</v>
      </c>
      <c r="D139" s="189">
        <v>15000</v>
      </c>
      <c r="E139" s="39"/>
    </row>
    <row r="140" spans="1:8" ht="31.5">
      <c r="A140" s="40" t="s">
        <v>763</v>
      </c>
      <c r="B140" s="40" t="s">
        <v>765</v>
      </c>
      <c r="C140" s="41" t="s">
        <v>398</v>
      </c>
      <c r="D140" s="189">
        <v>15000</v>
      </c>
      <c r="E140" s="39"/>
    </row>
    <row r="141" spans="1:8" ht="21" customHeight="1">
      <c r="A141" s="40"/>
      <c r="B141" s="37" t="str">
        <f>Калькуляция!B82</f>
        <v>Компьютерная томография</v>
      </c>
      <c r="C141" s="41"/>
      <c r="D141" s="189"/>
      <c r="E141" s="39"/>
    </row>
    <row r="142" spans="1:8" ht="31.5">
      <c r="A142" s="40" t="str">
        <f>Калькуляция!A83</f>
        <v>KT 01</v>
      </c>
      <c r="B142" s="40" t="str">
        <f>Калькуляция!B83</f>
        <v>Компьютерная томография головного мозга без введения контрастного вещества</v>
      </c>
      <c r="C142" s="41" t="s">
        <v>398</v>
      </c>
      <c r="D142" s="189">
        <f>9621.97-2</f>
        <v>9619.9699999999993</v>
      </c>
      <c r="E142" s="39"/>
      <c r="F142" s="59">
        <v>9621.9699999999993</v>
      </c>
      <c r="G142" s="58"/>
      <c r="H142" s="59"/>
    </row>
    <row r="143" spans="1:8" ht="31.5">
      <c r="A143" s="40" t="str">
        <f>Калькуляция!A84</f>
        <v>KT 02</v>
      </c>
      <c r="B143" s="40" t="str">
        <f>Калькуляция!B84</f>
        <v>Компьютерная томография органов грудной клетки без введения контрастного вещества</v>
      </c>
      <c r="C143" s="41" t="s">
        <v>398</v>
      </c>
      <c r="D143" s="189">
        <f>9621.97-2</f>
        <v>9619.9699999999993</v>
      </c>
      <c r="E143" s="39"/>
      <c r="F143" s="59">
        <v>9621.9699999999993</v>
      </c>
    </row>
    <row r="144" spans="1:8" ht="31.5">
      <c r="A144" s="40" t="str">
        <f>Калькуляция!A85</f>
        <v>KT 03</v>
      </c>
      <c r="B144" s="40" t="str">
        <f>Калькуляция!B85</f>
        <v>Компьютерная томография органов грудной клетки с болюсным введением контрастного вещества</v>
      </c>
      <c r="C144" s="41" t="s">
        <v>398</v>
      </c>
      <c r="D144" s="189">
        <v>29955.39</v>
      </c>
      <c r="E144" s="39"/>
      <c r="F144" s="59">
        <v>29955.39</v>
      </c>
    </row>
    <row r="145" spans="1:6" ht="31.5">
      <c r="A145" s="40" t="str">
        <f>Калькуляция!A86</f>
        <v>KT 04</v>
      </c>
      <c r="B145" s="40" t="str">
        <f>Калькуляция!B86</f>
        <v>Компьютерная томография органов брюшной полости без введения контрастного вещества</v>
      </c>
      <c r="C145" s="41" t="s">
        <v>398</v>
      </c>
      <c r="D145" s="189">
        <f>9621.97-2</f>
        <v>9619.9699999999993</v>
      </c>
      <c r="E145" s="39"/>
      <c r="F145" s="59">
        <v>9621.9699999999993</v>
      </c>
    </row>
    <row r="146" spans="1:6" ht="31.5">
      <c r="A146" s="40" t="str">
        <f>Калькуляция!A87</f>
        <v>KT 05</v>
      </c>
      <c r="B146" s="40" t="str">
        <f>Калькуляция!B87</f>
        <v>Компьютерная томография органов брюшной полости с болюсным введением контрастного вещества</v>
      </c>
      <c r="C146" s="41" t="s">
        <v>398</v>
      </c>
      <c r="D146" s="189">
        <v>29955.39</v>
      </c>
      <c r="E146" s="39"/>
      <c r="F146" s="59">
        <v>29955.39</v>
      </c>
    </row>
    <row r="147" spans="1:6" ht="31.5">
      <c r="A147" s="40" t="str">
        <f>Калькуляция!A88</f>
        <v>KT 06</v>
      </c>
      <c r="B147" s="40" t="str">
        <f>Калькуляция!B88</f>
        <v>Компьютерная томография почек и забрюшинного пространства без введения контрастного вещества</v>
      </c>
      <c r="C147" s="41" t="s">
        <v>398</v>
      </c>
      <c r="D147" s="189">
        <f>9621.97-2</f>
        <v>9619.9699999999993</v>
      </c>
      <c r="E147" s="39"/>
      <c r="F147" s="59">
        <v>9621.9699999999993</v>
      </c>
    </row>
    <row r="148" spans="1:6" ht="39" customHeight="1">
      <c r="A148" s="40" t="str">
        <f>Калькуляция!A89</f>
        <v>KT 07</v>
      </c>
      <c r="B148" s="40" t="str">
        <f>Калькуляция!B89</f>
        <v>Компьютерная томография почек и забрюшинного пространство с болюсным введением контрастного вещества</v>
      </c>
      <c r="C148" s="41" t="s">
        <v>398</v>
      </c>
      <c r="D148" s="189">
        <v>29955.39</v>
      </c>
      <c r="E148" s="39"/>
      <c r="F148" s="59">
        <v>29955.39</v>
      </c>
    </row>
    <row r="149" spans="1:6" ht="21.75" customHeight="1">
      <c r="A149" s="40" t="str">
        <f>Калькуляция!A90</f>
        <v>KT 08</v>
      </c>
      <c r="B149" s="40" t="str">
        <f>Калькуляция!B90</f>
        <v>Компьютерная томография придаточных пазух носа</v>
      </c>
      <c r="C149" s="41" t="s">
        <v>398</v>
      </c>
      <c r="D149" s="189">
        <f t="shared" ref="D149:D162" si="4">9621.97-2</f>
        <v>9619.9699999999993</v>
      </c>
      <c r="E149" s="39"/>
      <c r="F149" s="59">
        <v>9621.9699999999993</v>
      </c>
    </row>
    <row r="150" spans="1:6" ht="31.5">
      <c r="A150" s="40" t="str">
        <f>Калькуляция!A91</f>
        <v>KT 09</v>
      </c>
      <c r="B150" s="40" t="str">
        <f>Калькуляция!B91</f>
        <v>Компьютерная томография верхних костей и мягких тканей одной области без введения контрастного вещества</v>
      </c>
      <c r="C150" s="41" t="s">
        <v>398</v>
      </c>
      <c r="D150" s="189">
        <f t="shared" si="4"/>
        <v>9619.9699999999993</v>
      </c>
      <c r="E150" s="39"/>
      <c r="F150" s="59">
        <v>9621.9699999999993</v>
      </c>
    </row>
    <row r="151" spans="1:6" ht="31.5">
      <c r="A151" s="40" t="str">
        <f>Калькуляция!A92</f>
        <v>KT 10</v>
      </c>
      <c r="B151" s="40" t="str">
        <f>Калькуляция!B92</f>
        <v>Компьютерная томография нижних костей и мягких тканей одной области без введения контрастного вещества</v>
      </c>
      <c r="C151" s="41" t="s">
        <v>398</v>
      </c>
      <c r="D151" s="189">
        <f t="shared" si="4"/>
        <v>9619.9699999999993</v>
      </c>
      <c r="E151" s="39"/>
      <c r="F151" s="59">
        <v>9621.9699999999993</v>
      </c>
    </row>
    <row r="152" spans="1:6" ht="22.5" customHeight="1">
      <c r="A152" s="40" t="str">
        <f>Калькуляция!A93</f>
        <v>KT 11</v>
      </c>
      <c r="B152" s="40" t="str">
        <f>Калькуляция!B93</f>
        <v>Компьютерная томография плечевого сустава</v>
      </c>
      <c r="C152" s="41" t="s">
        <v>398</v>
      </c>
      <c r="D152" s="189">
        <f t="shared" si="4"/>
        <v>9619.9699999999993</v>
      </c>
      <c r="E152" s="39"/>
      <c r="F152" s="59">
        <v>9621.9699999999993</v>
      </c>
    </row>
    <row r="153" spans="1:6" ht="22.5" customHeight="1">
      <c r="A153" s="40" t="str">
        <f>Калькуляция!A94</f>
        <v>KT 12</v>
      </c>
      <c r="B153" s="40" t="str">
        <f>Калькуляция!B94</f>
        <v>Компьютерная томография шейного отдела позвоночника</v>
      </c>
      <c r="C153" s="41" t="s">
        <v>398</v>
      </c>
      <c r="D153" s="189">
        <f t="shared" si="4"/>
        <v>9619.9699999999993</v>
      </c>
      <c r="E153" s="39"/>
      <c r="F153" s="59">
        <v>9621.9699999999993</v>
      </c>
    </row>
    <row r="154" spans="1:6">
      <c r="A154" s="40" t="str">
        <f>Калькуляция!A95</f>
        <v>KT 13</v>
      </c>
      <c r="B154" s="40" t="str">
        <f>Калькуляция!B95</f>
        <v>Компьютерная томография грудного отдела позвоночника</v>
      </c>
      <c r="C154" s="41" t="s">
        <v>398</v>
      </c>
      <c r="D154" s="189">
        <f t="shared" si="4"/>
        <v>9619.9699999999993</v>
      </c>
      <c r="E154" s="39"/>
      <c r="F154" s="59">
        <v>9621.9699999999993</v>
      </c>
    </row>
    <row r="155" spans="1:6" ht="31.5">
      <c r="A155" s="40" t="str">
        <f>Калькуляция!A96</f>
        <v>KT 14</v>
      </c>
      <c r="B155" s="40" t="str">
        <f>Калькуляция!B96</f>
        <v>Компьютерная томография поясничного отдела позвоночника</v>
      </c>
      <c r="C155" s="41" t="s">
        <v>398</v>
      </c>
      <c r="D155" s="189">
        <f t="shared" si="4"/>
        <v>9619.9699999999993</v>
      </c>
      <c r="E155" s="39"/>
      <c r="F155" s="59">
        <v>9621.9699999999993</v>
      </c>
    </row>
    <row r="156" spans="1:6" ht="31.5">
      <c r="A156" s="40" t="str">
        <f>Калькуляция!A97</f>
        <v>KT 15</v>
      </c>
      <c r="B156" s="40" t="str">
        <f>Калькуляция!B97</f>
        <v>Компьютерная томография крестово-копчикового отдела позвоночника</v>
      </c>
      <c r="C156" s="41" t="s">
        <v>398</v>
      </c>
      <c r="D156" s="189">
        <f t="shared" si="4"/>
        <v>9619.9699999999993</v>
      </c>
      <c r="E156" s="39"/>
      <c r="F156" s="59">
        <v>9621.9699999999993</v>
      </c>
    </row>
    <row r="157" spans="1:6">
      <c r="A157" s="40" t="str">
        <f>Калькуляция!A98</f>
        <v>KT 16</v>
      </c>
      <c r="B157" s="40" t="str">
        <f>Калькуляция!B98</f>
        <v>Компьютерная томография малого таза</v>
      </c>
      <c r="C157" s="41" t="s">
        <v>398</v>
      </c>
      <c r="D157" s="189">
        <f t="shared" si="4"/>
        <v>9619.9699999999993</v>
      </c>
      <c r="E157" s="39"/>
      <c r="F157" s="59">
        <v>9621.9699999999993</v>
      </c>
    </row>
    <row r="158" spans="1:6" ht="31.5">
      <c r="A158" s="40" t="str">
        <f>Калькуляция!A99</f>
        <v>KT 17</v>
      </c>
      <c r="B158" s="40" t="str">
        <f>Калькуляция!B99</f>
        <v>Компьютерная томография малого таза с болюсным введением контрастного вещества</v>
      </c>
      <c r="C158" s="41" t="s">
        <v>398</v>
      </c>
      <c r="D158" s="189">
        <v>29955.39</v>
      </c>
      <c r="E158" s="39"/>
      <c r="F158" s="59">
        <v>29955.39</v>
      </c>
    </row>
    <row r="159" spans="1:6">
      <c r="A159" s="40" t="str">
        <f>Калькуляция!A100</f>
        <v>KT 18</v>
      </c>
      <c r="B159" s="40" t="str">
        <f>Калькуляция!B100</f>
        <v>Компьютерная томография сустава</v>
      </c>
      <c r="C159" s="41" t="s">
        <v>398</v>
      </c>
      <c r="D159" s="189">
        <f t="shared" si="4"/>
        <v>9619.9699999999993</v>
      </c>
      <c r="E159" s="39"/>
      <c r="F159" s="59">
        <v>9621.9699999999993</v>
      </c>
    </row>
    <row r="160" spans="1:6" ht="31.5">
      <c r="A160" s="40" t="str">
        <f>Калькуляция!A101</f>
        <v>KT 19</v>
      </c>
      <c r="B160" s="40" t="str">
        <f>Калькуляция!B101</f>
        <v>Компьютерная томография гортани без введения контрастного вещества</v>
      </c>
      <c r="C160" s="41" t="s">
        <v>398</v>
      </c>
      <c r="D160" s="189">
        <f t="shared" si="4"/>
        <v>9619.9699999999993</v>
      </c>
      <c r="E160" s="39"/>
      <c r="F160" s="59">
        <v>9621.9699999999993</v>
      </c>
    </row>
    <row r="161" spans="1:6">
      <c r="A161" s="40" t="str">
        <f>Калькуляция!A102</f>
        <v>KT 20</v>
      </c>
      <c r="B161" s="40" t="str">
        <f>Калькуляция!B102</f>
        <v>Компьютерная томография височных костей</v>
      </c>
      <c r="C161" s="41" t="s">
        <v>398</v>
      </c>
      <c r="D161" s="189">
        <f t="shared" si="4"/>
        <v>9619.9699999999993</v>
      </c>
      <c r="E161" s="39"/>
      <c r="F161" s="59">
        <v>9621.9699999999993</v>
      </c>
    </row>
    <row r="162" spans="1:6" ht="31.5">
      <c r="A162" s="40" t="str">
        <f>Калькуляция!A103</f>
        <v>KT 21</v>
      </c>
      <c r="B162" s="40" t="str">
        <f>Калькуляция!B103</f>
        <v>Компьютерная томография надпочечников без введения контрастного вещества</v>
      </c>
      <c r="C162" s="41" t="s">
        <v>398</v>
      </c>
      <c r="D162" s="189">
        <f t="shared" si="4"/>
        <v>9619.9699999999993</v>
      </c>
      <c r="E162" s="39"/>
      <c r="F162" s="59">
        <v>9621.9699999999993</v>
      </c>
    </row>
    <row r="163" spans="1:6">
      <c r="A163" s="40"/>
      <c r="B163" s="37" t="str">
        <f>Калькуляция!B104</f>
        <v>Гинекологические услуги</v>
      </c>
      <c r="C163" s="41"/>
      <c r="D163" s="189"/>
      <c r="E163" s="39"/>
    </row>
    <row r="164" spans="1:6">
      <c r="A164" s="40" t="str">
        <f>Калькуляция!A105</f>
        <v>GIN 01</v>
      </c>
      <c r="B164" s="40" t="str">
        <f>Калькуляция!B105</f>
        <v>Биопсия шейки матки</v>
      </c>
      <c r="C164" s="41" t="s">
        <v>398</v>
      </c>
      <c r="D164" s="189">
        <f>2399.23+1</f>
        <v>2400.23</v>
      </c>
      <c r="E164" s="39"/>
      <c r="F164" s="59">
        <v>2399.23</v>
      </c>
    </row>
    <row r="165" spans="1:6">
      <c r="A165" s="40" t="str">
        <f>Калькуляция!A106</f>
        <v>GIN 02</v>
      </c>
      <c r="B165" s="40" t="str">
        <f>Калькуляция!B106</f>
        <v>Кольпоскопия</v>
      </c>
      <c r="C165" s="41" t="s">
        <v>398</v>
      </c>
      <c r="D165" s="189">
        <f>2375.92-1</f>
        <v>2374.92</v>
      </c>
      <c r="E165" s="39"/>
      <c r="F165" s="59">
        <v>2375.92</v>
      </c>
    </row>
    <row r="166" spans="1:6" s="174" customFormat="1">
      <c r="A166" s="161" t="str">
        <f>Калькуляция!A107</f>
        <v>GIN 03</v>
      </c>
      <c r="B166" s="161" t="str">
        <f>Калькуляция!B107</f>
        <v>Массаж гинекологический</v>
      </c>
      <c r="C166" s="159" t="s">
        <v>398</v>
      </c>
      <c r="D166" s="189">
        <f>Калькуляция!M107</f>
        <v>2500</v>
      </c>
      <c r="E166" s="157"/>
    </row>
    <row r="167" spans="1:6">
      <c r="A167" s="40" t="str">
        <f>Калькуляция!A108</f>
        <v>GIN 04</v>
      </c>
      <c r="B167" s="40" t="str">
        <f>Калькуляция!B108</f>
        <v>Введение ВМС (без стоимости спирали)</v>
      </c>
      <c r="C167" s="41" t="s">
        <v>398</v>
      </c>
      <c r="D167" s="189">
        <f>1744.43+1</f>
        <v>1745.43</v>
      </c>
      <c r="E167" s="39"/>
    </row>
    <row r="168" spans="1:6">
      <c r="A168" s="40" t="str">
        <f>Калькуляция!A109</f>
        <v>GIN 05</v>
      </c>
      <c r="B168" s="40" t="str">
        <f>Калькуляция!B109</f>
        <v>Введение ВМС (со стоимостью спирали)</v>
      </c>
      <c r="C168" s="41" t="s">
        <v>398</v>
      </c>
      <c r="D168" s="189">
        <f>Калькуляция!M109</f>
        <v>6500</v>
      </c>
      <c r="E168" s="39"/>
    </row>
    <row r="169" spans="1:6">
      <c r="A169" s="40" t="str">
        <f>Калькуляция!A110</f>
        <v>GIN 06</v>
      </c>
      <c r="B169" s="40" t="str">
        <f>Калькуляция!B110</f>
        <v>Удаление ВМС</v>
      </c>
      <c r="C169" s="41" t="s">
        <v>398</v>
      </c>
      <c r="D169" s="189">
        <v>1444.6</v>
      </c>
      <c r="E169" s="157"/>
    </row>
    <row r="170" spans="1:6">
      <c r="A170" s="40" t="str">
        <f>Калькуляция!A111</f>
        <v>GIN 07</v>
      </c>
      <c r="B170" s="40" t="str">
        <f>Калькуляция!B111</f>
        <v>Вакуум-аспирация</v>
      </c>
      <c r="C170" s="41" t="s">
        <v>398</v>
      </c>
      <c r="D170" s="189">
        <f>Калькуляция!M111</f>
        <v>10000</v>
      </c>
      <c r="E170" s="157"/>
    </row>
    <row r="171" spans="1:6">
      <c r="A171" s="40" t="str">
        <f>Калькуляция!A112</f>
        <v>GIN 08</v>
      </c>
      <c r="B171" s="40" t="str">
        <f>Калькуляция!B112</f>
        <v>Прижигание эрозии (диатермокоагуляция)</v>
      </c>
      <c r="C171" s="41" t="s">
        <v>398</v>
      </c>
      <c r="D171" s="189">
        <f>2243.57+1</f>
        <v>2244.5700000000002</v>
      </c>
      <c r="E171" s="188"/>
    </row>
    <row r="172" spans="1:6">
      <c r="A172" s="40" t="str">
        <f>Калькуляция!A113</f>
        <v>GIN 09</v>
      </c>
      <c r="B172" s="40" t="str">
        <f>Калькуляция!B113</f>
        <v>Диатермоконизация</v>
      </c>
      <c r="C172" s="41" t="s">
        <v>398</v>
      </c>
      <c r="D172" s="189">
        <f>Калькуляция!M113</f>
        <v>15000</v>
      </c>
      <c r="E172" s="188"/>
    </row>
    <row r="173" spans="1:6">
      <c r="A173" s="40" t="str">
        <f>Калькуляция!A114</f>
        <v>GIN 10</v>
      </c>
      <c r="B173" s="40" t="str">
        <f>Калькуляция!B114</f>
        <v>Диатермоэксцизия</v>
      </c>
      <c r="C173" s="41" t="s">
        <v>398</v>
      </c>
      <c r="D173" s="189">
        <f>Калькуляция!M114</f>
        <v>12000</v>
      </c>
      <c r="E173" s="157"/>
    </row>
    <row r="174" spans="1:6">
      <c r="A174" s="40" t="str">
        <f>Калькуляция!A115</f>
        <v>GIN 11</v>
      </c>
      <c r="B174" s="40" t="str">
        <f>Калькуляция!B115</f>
        <v>Забор мазка (гинекологический)</v>
      </c>
      <c r="C174" s="41" t="s">
        <v>398</v>
      </c>
      <c r="D174" s="189">
        <f>326.11+4</f>
        <v>330.11</v>
      </c>
      <c r="E174" s="157"/>
      <c r="F174" s="33">
        <v>326.11</v>
      </c>
    </row>
    <row r="175" spans="1:6">
      <c r="A175" s="40" t="str">
        <f>Калькуляция!A116</f>
        <v>GIN 12</v>
      </c>
      <c r="B175" s="40" t="str">
        <f>Калькуляция!B116</f>
        <v>Ванночки гинекологические</v>
      </c>
      <c r="C175" s="41" t="s">
        <v>398</v>
      </c>
      <c r="D175" s="189">
        <f>Калькуляция!M116</f>
        <v>1000</v>
      </c>
      <c r="E175" s="157"/>
    </row>
    <row r="176" spans="1:6">
      <c r="A176" s="40" t="str">
        <f>Калькуляция!A117</f>
        <v>GIN 13</v>
      </c>
      <c r="B176" s="40" t="s">
        <v>1030</v>
      </c>
      <c r="C176" s="41" t="s">
        <v>398</v>
      </c>
      <c r="D176" s="189">
        <v>4449.6099999999997</v>
      </c>
      <c r="E176" s="39"/>
    </row>
    <row r="177" spans="1:6">
      <c r="A177" s="40" t="s">
        <v>470</v>
      </c>
      <c r="B177" s="40" t="s">
        <v>1031</v>
      </c>
      <c r="C177" s="41" t="s">
        <v>398</v>
      </c>
      <c r="D177" s="189">
        <v>20000</v>
      </c>
      <c r="E177" s="39"/>
    </row>
    <row r="178" spans="1:6">
      <c r="A178" s="40"/>
      <c r="B178" s="37" t="str">
        <f>Калькуляция!B118</f>
        <v>Услуги хирурга</v>
      </c>
      <c r="C178" s="41"/>
      <c r="D178" s="189"/>
      <c r="E178" s="39"/>
    </row>
    <row r="179" spans="1:6">
      <c r="A179" s="40" t="str">
        <f>Калькуляция!A119</f>
        <v>KHI 01</v>
      </c>
      <c r="B179" s="40" t="str">
        <f>Калькуляция!B119</f>
        <v>Атеромотомия/ атеромэктомия</v>
      </c>
      <c r="C179" s="41" t="s">
        <v>398</v>
      </c>
      <c r="D179" s="189">
        <v>4255.3599999999997</v>
      </c>
      <c r="E179" s="39"/>
      <c r="F179" s="59">
        <v>4255.3599999999997</v>
      </c>
    </row>
    <row r="180" spans="1:6">
      <c r="A180" s="40" t="str">
        <f>Калькуляция!A120</f>
        <v>KHI 02</v>
      </c>
      <c r="B180" s="40" t="str">
        <f>Калькуляция!B120</f>
        <v>Биопсия кожи и/или подкожной клетчатки</v>
      </c>
      <c r="C180" s="41" t="s">
        <v>398</v>
      </c>
      <c r="D180" s="189">
        <f>3524.21+1</f>
        <v>3525.21</v>
      </c>
      <c r="E180" s="39"/>
      <c r="F180" s="59">
        <v>3524.21</v>
      </c>
    </row>
    <row r="181" spans="1:6">
      <c r="A181" s="40" t="str">
        <f>Калькуляция!A121</f>
        <v>KHI 03</v>
      </c>
      <c r="B181" s="40" t="str">
        <f>Калькуляция!B121</f>
        <v>Биопсия кожно-мышечного лоскута</v>
      </c>
      <c r="C181" s="41" t="s">
        <v>398</v>
      </c>
      <c r="D181" s="189">
        <v>5145.28</v>
      </c>
      <c r="E181" s="39"/>
      <c r="F181" s="59">
        <v>5145.28</v>
      </c>
    </row>
    <row r="182" spans="1:6">
      <c r="A182" s="40" t="str">
        <f>Калькуляция!A122</f>
        <v>KHI 04</v>
      </c>
      <c r="B182" s="40" t="str">
        <f>Калькуляция!B122</f>
        <v>Вскрытие абсцесса и флегмоны различных канализаций</v>
      </c>
      <c r="C182" s="41" t="s">
        <v>398</v>
      </c>
      <c r="D182" s="189">
        <f>3659.32+1</f>
        <v>3660.32</v>
      </c>
      <c r="E182" s="39"/>
      <c r="F182" s="59">
        <v>3659.32</v>
      </c>
    </row>
    <row r="183" spans="1:6">
      <c r="A183" s="40" t="str">
        <f>Калькуляция!A123</f>
        <v>KHI 05</v>
      </c>
      <c r="B183" s="40" t="str">
        <f>Калькуляция!B123</f>
        <v>Вскрытие фурункула и  карбункула различных канализации</v>
      </c>
      <c r="C183" s="41" t="s">
        <v>398</v>
      </c>
      <c r="D183" s="189">
        <f>3659.32+1</f>
        <v>3660.32</v>
      </c>
      <c r="E183" s="39"/>
      <c r="F183" s="59">
        <v>3659.32</v>
      </c>
    </row>
    <row r="184" spans="1:6">
      <c r="A184" s="40" t="str">
        <f>Калькуляция!A124</f>
        <v>KHI 06</v>
      </c>
      <c r="B184" s="40" t="str">
        <f>Калькуляция!B124</f>
        <v>Вскрытие нагноившейся мозоли</v>
      </c>
      <c r="C184" s="41" t="s">
        <v>398</v>
      </c>
      <c r="D184" s="189">
        <f>3659.32+1</f>
        <v>3660.32</v>
      </c>
      <c r="E184" s="39"/>
      <c r="F184" s="59">
        <v>3659.32</v>
      </c>
    </row>
    <row r="185" spans="1:6" ht="31.5">
      <c r="A185" s="40" t="str">
        <f>Калькуляция!A125</f>
        <v>KHI 07</v>
      </c>
      <c r="B185" s="40" t="str">
        <f>Калькуляция!B125</f>
        <v>Вскрытие и дренирование панариции (костного, суставного, сухожильного)</v>
      </c>
      <c r="C185" s="41" t="s">
        <v>398</v>
      </c>
      <c r="D185" s="189">
        <f>1127.9+2</f>
        <v>1129.9000000000001</v>
      </c>
      <c r="E185" s="39"/>
      <c r="F185" s="59">
        <v>1127.9000000000001</v>
      </c>
    </row>
    <row r="186" spans="1:6">
      <c r="A186" s="40" t="str">
        <f>Калькуляция!A126</f>
        <v>KHI 08</v>
      </c>
      <c r="B186" s="40" t="str">
        <f>Калькуляция!B126</f>
        <v>Вскрытие  паронихия</v>
      </c>
      <c r="C186" s="41" t="s">
        <v>398</v>
      </c>
      <c r="D186" s="189">
        <f>2294.15+1</f>
        <v>2295.15</v>
      </c>
      <c r="E186" s="39"/>
      <c r="F186" s="59">
        <v>2294.15</v>
      </c>
    </row>
    <row r="187" spans="1:6">
      <c r="A187" s="40" t="str">
        <f>Калькуляция!A127</f>
        <v>KHI 09</v>
      </c>
      <c r="B187" s="40" t="str">
        <f>Калькуляция!B127</f>
        <v>Вскрытие и дренирование гематомы  различных размеров</v>
      </c>
      <c r="C187" s="41" t="s">
        <v>398</v>
      </c>
      <c r="D187" s="189">
        <f>2358.94+1</f>
        <v>2359.94</v>
      </c>
      <c r="E187" s="39"/>
    </row>
    <row r="188" spans="1:6">
      <c r="A188" s="40" t="str">
        <f>Калькуляция!A128</f>
        <v>KHI 10</v>
      </c>
      <c r="B188" s="40" t="str">
        <f>Калькуляция!B128</f>
        <v>Вскрытие и дренирование гнойного лактационного мастита</v>
      </c>
      <c r="C188" s="41" t="s">
        <v>398</v>
      </c>
      <c r="D188" s="189">
        <f>2358.94+1</f>
        <v>2359.94</v>
      </c>
      <c r="E188" s="39"/>
    </row>
    <row r="189" spans="1:6">
      <c r="A189" s="40" t="str">
        <f>Калькуляция!A129</f>
        <v>KHI 11</v>
      </c>
      <c r="B189" s="40" t="str">
        <f>Калькуляция!B129</f>
        <v>Вскрытие гидроаденита</v>
      </c>
      <c r="C189" s="41" t="s">
        <v>398</v>
      </c>
      <c r="D189" s="189">
        <f>3352.68-3</f>
        <v>3349.68</v>
      </c>
      <c r="E189" s="39"/>
      <c r="F189" s="59">
        <v>3352.68</v>
      </c>
    </row>
    <row r="190" spans="1:6">
      <c r="A190" s="40" t="str">
        <f>Калькуляция!A130</f>
        <v>KHI 12</v>
      </c>
      <c r="B190" s="40" t="str">
        <f>Калькуляция!B130</f>
        <v xml:space="preserve">Вскрытие парапроктита </v>
      </c>
      <c r="C190" s="41" t="s">
        <v>398</v>
      </c>
      <c r="D190" s="189">
        <f>3223.97-4</f>
        <v>3219.97</v>
      </c>
      <c r="E190" s="39"/>
      <c r="F190" s="59">
        <v>3223.97</v>
      </c>
    </row>
    <row r="191" spans="1:6">
      <c r="A191" s="40" t="str">
        <f>Калькуляция!A131</f>
        <v>KHI 13</v>
      </c>
      <c r="B191" s="40" t="str">
        <f>Калькуляция!B131</f>
        <v>Удаление гигромы, ганглий</v>
      </c>
      <c r="C191" s="41" t="s">
        <v>398</v>
      </c>
      <c r="D191" s="189">
        <f>6645.6+4</f>
        <v>6649.6</v>
      </c>
      <c r="E191" s="39"/>
      <c r="F191" s="59">
        <v>6645.6</v>
      </c>
    </row>
    <row r="192" spans="1:6">
      <c r="A192" s="40" t="str">
        <f>Калькуляция!A132</f>
        <v>KHI 14</v>
      </c>
      <c r="B192" s="40" t="str">
        <f>Калькуляция!B132</f>
        <v>Удаление/ коррекция ногтевой пластинки</v>
      </c>
      <c r="C192" s="41" t="s">
        <v>398</v>
      </c>
      <c r="D192" s="189">
        <v>1369.56</v>
      </c>
      <c r="E192" s="39"/>
      <c r="F192" s="59">
        <v>1369.56</v>
      </c>
    </row>
    <row r="193" spans="1:6">
      <c r="A193" s="40" t="str">
        <f>Калькуляция!A133</f>
        <v>KHI 15</v>
      </c>
      <c r="B193" s="40" t="str">
        <f>Калькуляция!B133</f>
        <v xml:space="preserve">Иссечение лигатурного свища </v>
      </c>
      <c r="C193" s="41" t="s">
        <v>398</v>
      </c>
      <c r="D193" s="189">
        <f>1253.61-4</f>
        <v>1249.6099999999999</v>
      </c>
      <c r="E193" s="39"/>
      <c r="F193" s="59">
        <v>1253.6099999999999</v>
      </c>
    </row>
    <row r="194" spans="1:6">
      <c r="A194" s="40" t="str">
        <f>Калькуляция!A134</f>
        <v>KHI 16</v>
      </c>
      <c r="B194" s="40" t="str">
        <f>Калькуляция!B134</f>
        <v xml:space="preserve">Иссечение анальной трещины </v>
      </c>
      <c r="C194" s="41" t="s">
        <v>398</v>
      </c>
      <c r="D194" s="189">
        <f>4992.92-3</f>
        <v>4989.92</v>
      </c>
      <c r="E194" s="39"/>
      <c r="F194" s="59">
        <v>4992.92</v>
      </c>
    </row>
    <row r="195" spans="1:6">
      <c r="A195" s="40" t="str">
        <f>Калькуляция!A135</f>
        <v>KHI 17</v>
      </c>
      <c r="B195" s="40" t="str">
        <f>Калькуляция!B135</f>
        <v xml:space="preserve">Иссечение эпителиального копчикового хода </v>
      </c>
      <c r="C195" s="41" t="s">
        <v>398</v>
      </c>
      <c r="D195" s="189">
        <f>13431.29-1</f>
        <v>13430.29</v>
      </c>
      <c r="E195" s="39"/>
      <c r="F195" s="59">
        <v>13431.29</v>
      </c>
    </row>
    <row r="196" spans="1:6">
      <c r="A196" s="40" t="str">
        <f>Калькуляция!A136</f>
        <v>KHI 18</v>
      </c>
      <c r="B196" s="40" t="str">
        <f>Калькуляция!B136</f>
        <v>Пункция сустава</v>
      </c>
      <c r="C196" s="41" t="s">
        <v>398</v>
      </c>
      <c r="D196" s="189">
        <f>3373.7-4</f>
        <v>3369.7</v>
      </c>
      <c r="E196" s="39"/>
      <c r="F196" s="59">
        <v>3373.7</v>
      </c>
    </row>
    <row r="197" spans="1:6">
      <c r="A197" s="40" t="str">
        <f>Калькуляция!A137</f>
        <v>KHI 19</v>
      </c>
      <c r="B197" s="40" t="str">
        <f>Калькуляция!B137</f>
        <v>Диагностическая пункция</v>
      </c>
      <c r="C197" s="41" t="s">
        <v>398</v>
      </c>
      <c r="D197" s="189">
        <f>1796.05+4</f>
        <v>1800.05</v>
      </c>
      <c r="E197" s="39"/>
      <c r="F197" s="59">
        <v>1796.05</v>
      </c>
    </row>
    <row r="198" spans="1:6">
      <c r="A198" s="40" t="str">
        <f>Калькуляция!A138</f>
        <v>KHI 20</v>
      </c>
      <c r="B198" s="40" t="str">
        <f>Калькуляция!B138</f>
        <v>Пункционная/аспирационная биопсия под УЗИ контролем</v>
      </c>
      <c r="C198" s="41" t="s">
        <v>398</v>
      </c>
      <c r="D198" s="189">
        <f>19407.67+21</f>
        <v>19428.669999999998</v>
      </c>
      <c r="E198" s="39"/>
      <c r="F198" s="59">
        <v>19407.669999999998</v>
      </c>
    </row>
    <row r="199" spans="1:6">
      <c r="A199" s="40" t="str">
        <f>Калькуляция!A139</f>
        <v>KHI 21</v>
      </c>
      <c r="B199" s="40" t="str">
        <f>Калькуляция!B139</f>
        <v>Пункционная/аспирационная биопсия под КТ контролем</v>
      </c>
      <c r="C199" s="41" t="s">
        <v>398</v>
      </c>
      <c r="D199" s="189">
        <f>20171.24-1</f>
        <v>20170.240000000002</v>
      </c>
      <c r="E199" s="39"/>
      <c r="F199" s="59">
        <v>20171.240000000002</v>
      </c>
    </row>
    <row r="200" spans="1:6">
      <c r="A200" s="40" t="str">
        <f>Калькуляция!A140</f>
        <v>KHI 22</v>
      </c>
      <c r="B200" s="40" t="str">
        <f>Калькуляция!B140</f>
        <v>Новокаин 0,5%овая блокада</v>
      </c>
      <c r="C200" s="41" t="s">
        <v>398</v>
      </c>
      <c r="D200" s="189">
        <f>1496.98+3</f>
        <v>1499.98</v>
      </c>
      <c r="E200" s="39"/>
      <c r="F200" s="59">
        <v>1496.98</v>
      </c>
    </row>
    <row r="201" spans="1:6">
      <c r="A201" s="40" t="str">
        <f>Калькуляция!A141</f>
        <v>KHI 23</v>
      </c>
      <c r="B201" s="40" t="str">
        <f>Калькуляция!B141</f>
        <v>Снятье швов/ удаление лигатур</v>
      </c>
      <c r="C201" s="41" t="s">
        <v>398</v>
      </c>
      <c r="D201" s="189">
        <v>1010</v>
      </c>
      <c r="E201" s="39"/>
      <c r="F201" s="59">
        <v>1010</v>
      </c>
    </row>
    <row r="202" spans="1:6">
      <c r="A202" s="40" t="str">
        <f>Калькуляция!A142</f>
        <v>KHI 24</v>
      </c>
      <c r="B202" s="40" t="str">
        <f>Калькуляция!B142</f>
        <v xml:space="preserve">Хирургическая обработка раны/ожога </v>
      </c>
      <c r="C202" s="41" t="s">
        <v>398</v>
      </c>
      <c r="D202" s="189">
        <f>4222.72+2</f>
        <v>4224.72</v>
      </c>
      <c r="E202" s="39"/>
      <c r="F202" s="59">
        <v>4222.72</v>
      </c>
    </row>
    <row r="203" spans="1:6">
      <c r="A203" s="40" t="str">
        <f>Калькуляция!A143</f>
        <v>KHI 25</v>
      </c>
      <c r="B203" s="40" t="str">
        <f>Калькуляция!B143</f>
        <v xml:space="preserve">Перевязка гнойное </v>
      </c>
      <c r="C203" s="41" t="s">
        <v>398</v>
      </c>
      <c r="D203" s="189">
        <f>4499.44+1</f>
        <v>4500.4399999999996</v>
      </c>
      <c r="E203" s="39"/>
      <c r="F203" s="59">
        <v>4499.4399999999996</v>
      </c>
    </row>
    <row r="204" spans="1:6">
      <c r="A204" s="40" t="str">
        <f>Калькуляция!A144</f>
        <v>KHI 26</v>
      </c>
      <c r="B204" s="40" t="str">
        <f>Калькуляция!B144</f>
        <v>Перевязка чистая</v>
      </c>
      <c r="C204" s="41" t="s">
        <v>398</v>
      </c>
      <c r="D204" s="189">
        <v>810.02</v>
      </c>
      <c r="E204" s="39"/>
    </row>
    <row r="205" spans="1:6">
      <c r="A205" s="40"/>
      <c r="B205" s="37" t="str">
        <f>Калькуляция!B145</f>
        <v>Пластические операции</v>
      </c>
      <c r="C205" s="41"/>
      <c r="D205" s="189"/>
      <c r="E205" s="39"/>
    </row>
    <row r="206" spans="1:6" ht="31.5" hidden="1">
      <c r="A206" s="40" t="str">
        <f>Калькуляция!A146</f>
        <v>PLA 01</v>
      </c>
      <c r="B206" s="40" t="str">
        <f>Калькуляция!B146</f>
        <v>Удаление доброкачественные новообразование мягких тканей до 5 см, пластические швы</v>
      </c>
      <c r="C206" s="41" t="s">
        <v>412</v>
      </c>
      <c r="D206" s="189">
        <f>Калькуляция!M146</f>
        <v>18700</v>
      </c>
      <c r="E206" s="39"/>
    </row>
    <row r="207" spans="1:6" ht="31.5" hidden="1">
      <c r="A207" s="40" t="str">
        <f>Калькуляция!A147</f>
        <v>PLA 02</v>
      </c>
      <c r="B207" s="40" t="str">
        <f>Калькуляция!B147</f>
        <v>Удаление доброкачественные новообразование мягких тканей до 10 см, пластические швы</v>
      </c>
      <c r="C207" s="41" t="s">
        <v>412</v>
      </c>
      <c r="D207" s="189">
        <f>Калькуляция!M147</f>
        <v>20400</v>
      </c>
      <c r="E207" s="39"/>
    </row>
    <row r="208" spans="1:6">
      <c r="A208" s="40" t="s">
        <v>1025</v>
      </c>
      <c r="B208" s="40" t="str">
        <f>Калькуляция!B148</f>
        <v>Циркумцизия, пластические швы на крайнюю плоть</v>
      </c>
      <c r="C208" s="41" t="s">
        <v>412</v>
      </c>
      <c r="D208" s="189">
        <f>4508-8</f>
        <v>4500</v>
      </c>
      <c r="E208" s="39"/>
    </row>
    <row r="209" spans="1:5" ht="31.5" hidden="1">
      <c r="A209" s="40" t="str">
        <f>Калькуляция!A149</f>
        <v>PLA 04</v>
      </c>
      <c r="B209" s="40" t="str">
        <f>Калькуляция!B149</f>
        <v>Удаление грубых рубцов мягких тканей различных размеров, пластические швы</v>
      </c>
      <c r="C209" s="41" t="s">
        <v>412</v>
      </c>
      <c r="D209" s="189">
        <f>Калькуляция!M149</f>
        <v>9700</v>
      </c>
      <c r="E209" s="39"/>
    </row>
    <row r="210" spans="1:5" hidden="1">
      <c r="A210" s="40" t="str">
        <f>Калькуляция!A150</f>
        <v>PLA 05</v>
      </c>
      <c r="B210" s="40" t="str">
        <f>Калькуляция!B150</f>
        <v>Блефаропластика верхних век тотальная</v>
      </c>
      <c r="C210" s="41" t="s">
        <v>412</v>
      </c>
      <c r="D210" s="189">
        <f>Калькуляция!M150</f>
        <v>9600</v>
      </c>
      <c r="E210" s="39"/>
    </row>
    <row r="211" spans="1:5" hidden="1">
      <c r="A211" s="40" t="str">
        <f>Калькуляция!A151</f>
        <v>PLA 06</v>
      </c>
      <c r="B211" s="40" t="str">
        <f>Калькуляция!B151</f>
        <v>Блефаропластика нижних век тотальная</v>
      </c>
      <c r="C211" s="41" t="s">
        <v>412</v>
      </c>
      <c r="D211" s="189">
        <f>Калькуляция!M151</f>
        <v>9600</v>
      </c>
      <c r="E211" s="39"/>
    </row>
    <row r="212" spans="1:5" hidden="1">
      <c r="A212" s="40" t="str">
        <f>Калькуляция!A152</f>
        <v>PLA 07</v>
      </c>
      <c r="B212" s="40" t="str">
        <f>Калькуляция!B152</f>
        <v>Реконструкция мочки ухо (билобулярный лоскут)</v>
      </c>
      <c r="C212" s="41" t="s">
        <v>412</v>
      </c>
      <c r="D212" s="189">
        <f>Калькуляция!M152</f>
        <v>9600</v>
      </c>
      <c r="E212" s="39"/>
    </row>
    <row r="213" spans="1:5">
      <c r="A213" s="161"/>
      <c r="B213" s="158" t="s">
        <v>968</v>
      </c>
      <c r="C213" s="159"/>
      <c r="D213" s="189"/>
      <c r="E213" s="157" t="s">
        <v>754</v>
      </c>
    </row>
    <row r="214" spans="1:5">
      <c r="A214" s="161"/>
      <c r="B214" s="163" t="s">
        <v>882</v>
      </c>
      <c r="C214" s="159"/>
      <c r="D214" s="189"/>
      <c r="E214" s="157"/>
    </row>
    <row r="215" spans="1:5">
      <c r="A215" s="161" t="s">
        <v>885</v>
      </c>
      <c r="B215" s="161" t="s">
        <v>794</v>
      </c>
      <c r="C215" s="159" t="s">
        <v>412</v>
      </c>
      <c r="D215" s="189">
        <f>421901.05-1</f>
        <v>421900.05</v>
      </c>
      <c r="E215" s="157" t="s">
        <v>883</v>
      </c>
    </row>
    <row r="216" spans="1:5" ht="31.5">
      <c r="A216" s="161" t="s">
        <v>886</v>
      </c>
      <c r="B216" s="161" t="s">
        <v>795</v>
      </c>
      <c r="C216" s="159" t="s">
        <v>412</v>
      </c>
      <c r="D216" s="189">
        <v>200000</v>
      </c>
      <c r="E216" s="157" t="s">
        <v>883</v>
      </c>
    </row>
    <row r="217" spans="1:5">
      <c r="A217" s="161" t="s">
        <v>887</v>
      </c>
      <c r="B217" s="161" t="s">
        <v>796</v>
      </c>
      <c r="C217" s="159" t="s">
        <v>412</v>
      </c>
      <c r="D217" s="189">
        <f t="shared" ref="D217:D227" si="5">421901.05-1</f>
        <v>421900.05</v>
      </c>
      <c r="E217" s="157" t="s">
        <v>883</v>
      </c>
    </row>
    <row r="218" spans="1:5" ht="31.5">
      <c r="A218" s="161" t="s">
        <v>888</v>
      </c>
      <c r="B218" s="161" t="s">
        <v>797</v>
      </c>
      <c r="C218" s="159" t="s">
        <v>412</v>
      </c>
      <c r="D218" s="189">
        <f t="shared" si="5"/>
        <v>421900.05</v>
      </c>
      <c r="E218" s="157" t="s">
        <v>883</v>
      </c>
    </row>
    <row r="219" spans="1:5">
      <c r="A219" s="161" t="s">
        <v>889</v>
      </c>
      <c r="B219" s="161" t="s">
        <v>798</v>
      </c>
      <c r="C219" s="159" t="s">
        <v>412</v>
      </c>
      <c r="D219" s="189">
        <f t="shared" si="5"/>
        <v>421900.05</v>
      </c>
      <c r="E219" s="157" t="s">
        <v>883</v>
      </c>
    </row>
    <row r="220" spans="1:5" ht="31.5">
      <c r="A220" s="161" t="s">
        <v>890</v>
      </c>
      <c r="B220" s="161" t="s">
        <v>799</v>
      </c>
      <c r="C220" s="159" t="s">
        <v>412</v>
      </c>
      <c r="D220" s="189">
        <f t="shared" si="5"/>
        <v>421900.05</v>
      </c>
      <c r="E220" s="157" t="s">
        <v>883</v>
      </c>
    </row>
    <row r="221" spans="1:5">
      <c r="A221" s="161" t="s">
        <v>891</v>
      </c>
      <c r="B221" s="161" t="s">
        <v>800</v>
      </c>
      <c r="C221" s="159" t="s">
        <v>412</v>
      </c>
      <c r="D221" s="189">
        <f t="shared" si="5"/>
        <v>421900.05</v>
      </c>
      <c r="E221" s="157" t="s">
        <v>883</v>
      </c>
    </row>
    <row r="222" spans="1:5">
      <c r="A222" s="161" t="s">
        <v>892</v>
      </c>
      <c r="B222" s="161" t="s">
        <v>801</v>
      </c>
      <c r="C222" s="159" t="s">
        <v>412</v>
      </c>
      <c r="D222" s="189">
        <f t="shared" si="5"/>
        <v>421900.05</v>
      </c>
      <c r="E222" s="157" t="s">
        <v>883</v>
      </c>
    </row>
    <row r="223" spans="1:5" ht="31.5">
      <c r="A223" s="161" t="s">
        <v>893</v>
      </c>
      <c r="B223" s="161" t="s">
        <v>802</v>
      </c>
      <c r="C223" s="159" t="s">
        <v>412</v>
      </c>
      <c r="D223" s="189">
        <f t="shared" si="5"/>
        <v>421900.05</v>
      </c>
      <c r="E223" s="157" t="s">
        <v>883</v>
      </c>
    </row>
    <row r="224" spans="1:5" ht="31.5">
      <c r="A224" s="161" t="s">
        <v>894</v>
      </c>
      <c r="B224" s="161" t="s">
        <v>803</v>
      </c>
      <c r="C224" s="159" t="s">
        <v>412</v>
      </c>
      <c r="D224" s="189">
        <f t="shared" si="5"/>
        <v>421900.05</v>
      </c>
      <c r="E224" s="157" t="s">
        <v>883</v>
      </c>
    </row>
    <row r="225" spans="1:7" ht="31.5">
      <c r="A225" s="161" t="s">
        <v>895</v>
      </c>
      <c r="B225" s="161" t="s">
        <v>804</v>
      </c>
      <c r="C225" s="159" t="s">
        <v>412</v>
      </c>
      <c r="D225" s="189">
        <f t="shared" si="5"/>
        <v>421900.05</v>
      </c>
      <c r="E225" s="157" t="s">
        <v>883</v>
      </c>
    </row>
    <row r="226" spans="1:7">
      <c r="A226" s="161" t="s">
        <v>896</v>
      </c>
      <c r="B226" s="161" t="s">
        <v>805</v>
      </c>
      <c r="C226" s="159" t="s">
        <v>412</v>
      </c>
      <c r="D226" s="189">
        <f t="shared" si="5"/>
        <v>421900.05</v>
      </c>
      <c r="E226" s="157" t="s">
        <v>883</v>
      </c>
      <c r="F226" s="33">
        <f>421901.05</f>
        <v>421901.05</v>
      </c>
      <c r="G226" s="175">
        <f>F226-D226</f>
        <v>1</v>
      </c>
    </row>
    <row r="227" spans="1:7">
      <c r="A227" s="161" t="s">
        <v>897</v>
      </c>
      <c r="B227" s="161" t="s">
        <v>806</v>
      </c>
      <c r="C227" s="159" t="s">
        <v>412</v>
      </c>
      <c r="D227" s="189">
        <f t="shared" si="5"/>
        <v>421900.05</v>
      </c>
      <c r="E227" s="157" t="s">
        <v>883</v>
      </c>
    </row>
    <row r="228" spans="1:7">
      <c r="A228" s="161" t="s">
        <v>898</v>
      </c>
      <c r="B228" s="161" t="s">
        <v>807</v>
      </c>
      <c r="C228" s="159" t="s">
        <v>412</v>
      </c>
      <c r="D228" s="189">
        <v>250000</v>
      </c>
      <c r="E228" s="157" t="s">
        <v>883</v>
      </c>
    </row>
    <row r="229" spans="1:7" ht="31.5">
      <c r="A229" s="161"/>
      <c r="B229" s="163" t="s">
        <v>808</v>
      </c>
      <c r="C229" s="159"/>
      <c r="D229" s="190"/>
      <c r="E229" s="157"/>
    </row>
    <row r="230" spans="1:7" ht="31.5">
      <c r="A230" s="161" t="s">
        <v>899</v>
      </c>
      <c r="B230" s="161" t="s">
        <v>809</v>
      </c>
      <c r="C230" s="159" t="s">
        <v>412</v>
      </c>
      <c r="D230" s="189">
        <v>210000</v>
      </c>
      <c r="E230" s="157" t="s">
        <v>883</v>
      </c>
      <c r="F230" s="33">
        <f>421901.05</f>
        <v>421901.05</v>
      </c>
    </row>
    <row r="231" spans="1:7" ht="31.5">
      <c r="A231" s="161" t="s">
        <v>900</v>
      </c>
      <c r="B231" s="161" t="s">
        <v>810</v>
      </c>
      <c r="C231" s="159" t="s">
        <v>412</v>
      </c>
      <c r="D231" s="189">
        <v>210000</v>
      </c>
      <c r="E231" s="157" t="s">
        <v>883</v>
      </c>
    </row>
    <row r="232" spans="1:7" ht="31.5">
      <c r="A232" s="161" t="s">
        <v>901</v>
      </c>
      <c r="B232" s="161" t="s">
        <v>811</v>
      </c>
      <c r="C232" s="159" t="s">
        <v>412</v>
      </c>
      <c r="D232" s="189">
        <v>165000</v>
      </c>
      <c r="E232" s="157" t="s">
        <v>883</v>
      </c>
    </row>
    <row r="233" spans="1:7" ht="31.5">
      <c r="A233" s="161" t="s">
        <v>902</v>
      </c>
      <c r="B233" s="161" t="s">
        <v>812</v>
      </c>
      <c r="C233" s="159" t="s">
        <v>412</v>
      </c>
      <c r="D233" s="189">
        <v>265000</v>
      </c>
      <c r="E233" s="157" t="s">
        <v>883</v>
      </c>
    </row>
    <row r="234" spans="1:7" ht="31.5">
      <c r="A234" s="161" t="s">
        <v>903</v>
      </c>
      <c r="B234" s="161" t="s">
        <v>813</v>
      </c>
      <c r="C234" s="159" t="s">
        <v>412</v>
      </c>
      <c r="D234" s="189">
        <v>101000</v>
      </c>
      <c r="E234" s="157" t="s">
        <v>883</v>
      </c>
    </row>
    <row r="235" spans="1:7" ht="31.5">
      <c r="A235" s="161" t="s">
        <v>904</v>
      </c>
      <c r="B235" s="161" t="s">
        <v>814</v>
      </c>
      <c r="C235" s="159" t="s">
        <v>412</v>
      </c>
      <c r="D235" s="189">
        <v>190000</v>
      </c>
      <c r="E235" s="157" t="s">
        <v>883</v>
      </c>
    </row>
    <row r="236" spans="1:7" ht="31.5">
      <c r="A236" s="161" t="s">
        <v>905</v>
      </c>
      <c r="B236" s="161" t="s">
        <v>815</v>
      </c>
      <c r="C236" s="159" t="s">
        <v>412</v>
      </c>
      <c r="D236" s="189">
        <v>210000</v>
      </c>
      <c r="E236" s="157" t="s">
        <v>883</v>
      </c>
    </row>
    <row r="237" spans="1:7" ht="31.5">
      <c r="A237" s="161" t="s">
        <v>906</v>
      </c>
      <c r="B237" s="161" t="s">
        <v>816</v>
      </c>
      <c r="C237" s="159" t="s">
        <v>412</v>
      </c>
      <c r="D237" s="189">
        <v>210000</v>
      </c>
      <c r="E237" s="157" t="s">
        <v>883</v>
      </c>
    </row>
    <row r="238" spans="1:7">
      <c r="A238" s="161" t="s">
        <v>907</v>
      </c>
      <c r="B238" s="161" t="s">
        <v>817</v>
      </c>
      <c r="C238" s="159" t="s">
        <v>412</v>
      </c>
      <c r="D238" s="189">
        <v>120000</v>
      </c>
      <c r="E238" s="157" t="s">
        <v>883</v>
      </c>
    </row>
    <row r="239" spans="1:7">
      <c r="A239" s="161" t="s">
        <v>908</v>
      </c>
      <c r="B239" s="161" t="s">
        <v>818</v>
      </c>
      <c r="C239" s="159" t="s">
        <v>412</v>
      </c>
      <c r="D239" s="189">
        <v>160000</v>
      </c>
      <c r="E239" s="157" t="s">
        <v>883</v>
      </c>
    </row>
    <row r="240" spans="1:7">
      <c r="A240" s="161" t="s">
        <v>909</v>
      </c>
      <c r="B240" s="161" t="s">
        <v>819</v>
      </c>
      <c r="C240" s="159" t="s">
        <v>412</v>
      </c>
      <c r="D240" s="189">
        <v>120000</v>
      </c>
      <c r="E240" s="157" t="s">
        <v>883</v>
      </c>
    </row>
    <row r="241" spans="1:5">
      <c r="A241" s="161" t="s">
        <v>910</v>
      </c>
      <c r="B241" s="161" t="s">
        <v>820</v>
      </c>
      <c r="C241" s="159" t="s">
        <v>412</v>
      </c>
      <c r="D241" s="189">
        <v>180000</v>
      </c>
      <c r="E241" s="157" t="s">
        <v>883</v>
      </c>
    </row>
    <row r="242" spans="1:5">
      <c r="A242" s="161" t="s">
        <v>911</v>
      </c>
      <c r="B242" s="161" t="s">
        <v>821</v>
      </c>
      <c r="C242" s="159" t="s">
        <v>412</v>
      </c>
      <c r="D242" s="189">
        <v>137000</v>
      </c>
      <c r="E242" s="157" t="s">
        <v>883</v>
      </c>
    </row>
    <row r="243" spans="1:5">
      <c r="A243" s="161" t="s">
        <v>912</v>
      </c>
      <c r="B243" s="161" t="s">
        <v>822</v>
      </c>
      <c r="C243" s="159" t="s">
        <v>412</v>
      </c>
      <c r="D243" s="189">
        <v>188000</v>
      </c>
      <c r="E243" s="157" t="s">
        <v>883</v>
      </c>
    </row>
    <row r="244" spans="1:5" ht="31.5">
      <c r="A244" s="161" t="s">
        <v>913</v>
      </c>
      <c r="B244" s="161" t="s">
        <v>823</v>
      </c>
      <c r="C244" s="159" t="s">
        <v>412</v>
      </c>
      <c r="D244" s="189">
        <v>100000</v>
      </c>
      <c r="E244" s="157" t="s">
        <v>883</v>
      </c>
    </row>
    <row r="245" spans="1:5">
      <c r="A245" s="161"/>
      <c r="B245" s="163" t="s">
        <v>824</v>
      </c>
      <c r="C245" s="159"/>
      <c r="D245" s="201"/>
      <c r="E245" s="157"/>
    </row>
    <row r="246" spans="1:5">
      <c r="A246" s="161" t="s">
        <v>914</v>
      </c>
      <c r="B246" s="161" t="s">
        <v>825</v>
      </c>
      <c r="C246" s="159" t="s">
        <v>412</v>
      </c>
      <c r="D246" s="189">
        <v>220000</v>
      </c>
      <c r="E246" s="157" t="s">
        <v>883</v>
      </c>
    </row>
    <row r="247" spans="1:5">
      <c r="A247" s="161" t="s">
        <v>915</v>
      </c>
      <c r="B247" s="161" t="s">
        <v>826</v>
      </c>
      <c r="C247" s="159" t="s">
        <v>412</v>
      </c>
      <c r="D247" s="189">
        <v>250000</v>
      </c>
      <c r="E247" s="157" t="s">
        <v>883</v>
      </c>
    </row>
    <row r="248" spans="1:5" ht="63">
      <c r="A248" s="176" t="s">
        <v>916</v>
      </c>
      <c r="B248" s="161" t="s">
        <v>827</v>
      </c>
      <c r="C248" s="159" t="s">
        <v>412</v>
      </c>
      <c r="D248" s="189">
        <v>350000</v>
      </c>
      <c r="E248" s="157" t="s">
        <v>883</v>
      </c>
    </row>
    <row r="249" spans="1:5" ht="31.5">
      <c r="A249" s="176" t="s">
        <v>917</v>
      </c>
      <c r="B249" s="161" t="s">
        <v>992</v>
      </c>
      <c r="C249" s="159" t="s">
        <v>412</v>
      </c>
      <c r="D249" s="189">
        <v>350000</v>
      </c>
      <c r="E249" s="157" t="s">
        <v>883</v>
      </c>
    </row>
    <row r="250" spans="1:5">
      <c r="A250" s="176" t="s">
        <v>917</v>
      </c>
      <c r="B250" s="161" t="s">
        <v>828</v>
      </c>
      <c r="C250" s="159" t="s">
        <v>412</v>
      </c>
      <c r="D250" s="189">
        <v>240000</v>
      </c>
      <c r="E250" s="157" t="s">
        <v>883</v>
      </c>
    </row>
    <row r="251" spans="1:5" ht="31.5">
      <c r="A251" s="176" t="s">
        <v>918</v>
      </c>
      <c r="B251" s="161" t="s">
        <v>829</v>
      </c>
      <c r="C251" s="159" t="s">
        <v>412</v>
      </c>
      <c r="D251" s="189">
        <v>320000</v>
      </c>
      <c r="E251" s="157" t="s">
        <v>883</v>
      </c>
    </row>
    <row r="252" spans="1:5" ht="63">
      <c r="A252" s="176" t="s">
        <v>919</v>
      </c>
      <c r="B252" s="161" t="s">
        <v>830</v>
      </c>
      <c r="C252" s="159" t="s">
        <v>412</v>
      </c>
      <c r="D252" s="189">
        <v>285000</v>
      </c>
      <c r="E252" s="157" t="s">
        <v>883</v>
      </c>
    </row>
    <row r="253" spans="1:5" ht="31.5">
      <c r="A253" s="176" t="s">
        <v>920</v>
      </c>
      <c r="B253" s="161" t="s">
        <v>831</v>
      </c>
      <c r="C253" s="159" t="s">
        <v>412</v>
      </c>
      <c r="D253" s="189">
        <v>180000</v>
      </c>
      <c r="E253" s="157" t="s">
        <v>883</v>
      </c>
    </row>
    <row r="254" spans="1:5">
      <c r="A254" s="176" t="s">
        <v>921</v>
      </c>
      <c r="B254" s="161" t="s">
        <v>832</v>
      </c>
      <c r="C254" s="159" t="s">
        <v>412</v>
      </c>
      <c r="D254" s="189">
        <v>145000</v>
      </c>
      <c r="E254" s="157" t="s">
        <v>883</v>
      </c>
    </row>
    <row r="255" spans="1:5">
      <c r="A255" s="176" t="s">
        <v>922</v>
      </c>
      <c r="B255" s="161" t="s">
        <v>833</v>
      </c>
      <c r="C255" s="159" t="s">
        <v>412</v>
      </c>
      <c r="D255" s="189">
        <v>150000</v>
      </c>
      <c r="E255" s="157" t="s">
        <v>883</v>
      </c>
    </row>
    <row r="256" spans="1:5">
      <c r="A256" s="176" t="s">
        <v>923</v>
      </c>
      <c r="B256" s="161" t="s">
        <v>834</v>
      </c>
      <c r="C256" s="159" t="s">
        <v>412</v>
      </c>
      <c r="D256" s="189">
        <v>150000</v>
      </c>
      <c r="E256" s="157" t="s">
        <v>883</v>
      </c>
    </row>
    <row r="257" spans="1:5">
      <c r="A257" s="176" t="s">
        <v>924</v>
      </c>
      <c r="B257" s="161" t="s">
        <v>835</v>
      </c>
      <c r="C257" s="159" t="s">
        <v>412</v>
      </c>
      <c r="D257" s="189">
        <v>50000</v>
      </c>
      <c r="E257" s="157" t="s">
        <v>883</v>
      </c>
    </row>
    <row r="258" spans="1:5">
      <c r="A258" s="176" t="s">
        <v>924</v>
      </c>
      <c r="B258" s="161" t="s">
        <v>993</v>
      </c>
      <c r="C258" s="159" t="s">
        <v>412</v>
      </c>
      <c r="D258" s="189">
        <v>50000</v>
      </c>
      <c r="E258" s="157" t="s">
        <v>883</v>
      </c>
    </row>
    <row r="259" spans="1:5">
      <c r="A259" s="176" t="s">
        <v>925</v>
      </c>
      <c r="B259" s="161" t="s">
        <v>836</v>
      </c>
      <c r="C259" s="159" t="s">
        <v>412</v>
      </c>
      <c r="D259" s="189">
        <v>85000</v>
      </c>
      <c r="E259" s="157" t="s">
        <v>883</v>
      </c>
    </row>
    <row r="260" spans="1:5" ht="47.25">
      <c r="A260" s="176" t="s">
        <v>926</v>
      </c>
      <c r="B260" s="161" t="s">
        <v>837</v>
      </c>
      <c r="C260" s="159" t="s">
        <v>412</v>
      </c>
      <c r="D260" s="189">
        <v>320000</v>
      </c>
      <c r="E260" s="157" t="s">
        <v>883</v>
      </c>
    </row>
    <row r="261" spans="1:5">
      <c r="A261" s="161" t="s">
        <v>927</v>
      </c>
      <c r="B261" s="161" t="s">
        <v>838</v>
      </c>
      <c r="C261" s="159" t="s">
        <v>412</v>
      </c>
      <c r="D261" s="189">
        <v>110000</v>
      </c>
      <c r="E261" s="157" t="s">
        <v>883</v>
      </c>
    </row>
    <row r="262" spans="1:5">
      <c r="A262" s="161" t="s">
        <v>928</v>
      </c>
      <c r="B262" s="161" t="s">
        <v>839</v>
      </c>
      <c r="C262" s="159" t="s">
        <v>412</v>
      </c>
      <c r="D262" s="189">
        <v>180000</v>
      </c>
      <c r="E262" s="157" t="s">
        <v>883</v>
      </c>
    </row>
    <row r="263" spans="1:5">
      <c r="A263" s="161" t="s">
        <v>929</v>
      </c>
      <c r="B263" s="161" t="s">
        <v>840</v>
      </c>
      <c r="C263" s="159" t="s">
        <v>412</v>
      </c>
      <c r="D263" s="189">
        <v>120000</v>
      </c>
      <c r="E263" s="157" t="s">
        <v>883</v>
      </c>
    </row>
    <row r="264" spans="1:5" ht="63">
      <c r="A264" s="161" t="s">
        <v>930</v>
      </c>
      <c r="B264" s="161" t="s">
        <v>841</v>
      </c>
      <c r="C264" s="159" t="s">
        <v>412</v>
      </c>
      <c r="D264" s="189">
        <v>310000</v>
      </c>
      <c r="E264" s="157" t="s">
        <v>883</v>
      </c>
    </row>
    <row r="265" spans="1:5">
      <c r="A265" s="161"/>
      <c r="B265" s="161"/>
      <c r="C265" s="159"/>
      <c r="D265" s="191"/>
      <c r="E265" s="157"/>
    </row>
    <row r="266" spans="1:5" ht="31.5">
      <c r="A266" s="161"/>
      <c r="B266" s="163" t="s">
        <v>842</v>
      </c>
      <c r="C266" s="159"/>
      <c r="D266" s="192"/>
      <c r="E266" s="157"/>
    </row>
    <row r="267" spans="1:5" ht="31.5">
      <c r="A267" s="161" t="s">
        <v>931</v>
      </c>
      <c r="B267" s="161" t="s">
        <v>843</v>
      </c>
      <c r="C267" s="159" t="s">
        <v>412</v>
      </c>
      <c r="D267" s="189">
        <v>170000</v>
      </c>
      <c r="E267" s="157" t="s">
        <v>883</v>
      </c>
    </row>
    <row r="268" spans="1:5" ht="31.5">
      <c r="A268" s="161" t="s">
        <v>937</v>
      </c>
      <c r="B268" s="161" t="s">
        <v>844</v>
      </c>
      <c r="C268" s="159" t="s">
        <v>412</v>
      </c>
      <c r="D268" s="189">
        <v>205000</v>
      </c>
      <c r="E268" s="157" t="s">
        <v>883</v>
      </c>
    </row>
    <row r="269" spans="1:5" ht="31.5">
      <c r="A269" s="161" t="s">
        <v>938</v>
      </c>
      <c r="B269" s="161" t="s">
        <v>845</v>
      </c>
      <c r="C269" s="159" t="s">
        <v>412</v>
      </c>
      <c r="D269" s="189">
        <v>220000</v>
      </c>
      <c r="E269" s="157" t="s">
        <v>883</v>
      </c>
    </row>
    <row r="270" spans="1:5" ht="31.5">
      <c r="A270" s="161" t="s">
        <v>939</v>
      </c>
      <c r="B270" s="161" t="s">
        <v>846</v>
      </c>
      <c r="C270" s="159" t="s">
        <v>412</v>
      </c>
      <c r="D270" s="189">
        <v>200000</v>
      </c>
      <c r="E270" s="157" t="s">
        <v>883</v>
      </c>
    </row>
    <row r="271" spans="1:5" ht="31.5">
      <c r="A271" s="161" t="s">
        <v>940</v>
      </c>
      <c r="B271" s="161" t="s">
        <v>847</v>
      </c>
      <c r="C271" s="159" t="s">
        <v>412</v>
      </c>
      <c r="D271" s="189">
        <v>200000</v>
      </c>
      <c r="E271" s="157" t="s">
        <v>883</v>
      </c>
    </row>
    <row r="272" spans="1:5" ht="31.5">
      <c r="A272" s="161" t="s">
        <v>941</v>
      </c>
      <c r="B272" s="161" t="s">
        <v>848</v>
      </c>
      <c r="C272" s="159" t="s">
        <v>412</v>
      </c>
      <c r="D272" s="189">
        <v>220000</v>
      </c>
      <c r="E272" s="157" t="s">
        <v>883</v>
      </c>
    </row>
    <row r="273" spans="1:5" ht="31.5">
      <c r="A273" s="161" t="s">
        <v>942</v>
      </c>
      <c r="B273" s="161" t="s">
        <v>849</v>
      </c>
      <c r="C273" s="159" t="s">
        <v>412</v>
      </c>
      <c r="D273" s="189">
        <v>200000</v>
      </c>
      <c r="E273" s="157" t="s">
        <v>883</v>
      </c>
    </row>
    <row r="274" spans="1:5" ht="31.5">
      <c r="A274" s="161" t="s">
        <v>943</v>
      </c>
      <c r="B274" s="161" t="s">
        <v>850</v>
      </c>
      <c r="C274" s="159" t="s">
        <v>412</v>
      </c>
      <c r="D274" s="189">
        <v>280000</v>
      </c>
      <c r="E274" s="157" t="s">
        <v>883</v>
      </c>
    </row>
    <row r="275" spans="1:5" ht="31.5">
      <c r="A275" s="161" t="s">
        <v>944</v>
      </c>
      <c r="B275" s="161" t="s">
        <v>851</v>
      </c>
      <c r="C275" s="159" t="s">
        <v>412</v>
      </c>
      <c r="D275" s="189">
        <v>220000</v>
      </c>
      <c r="E275" s="157" t="s">
        <v>883</v>
      </c>
    </row>
    <row r="276" spans="1:5" ht="31.5">
      <c r="A276" s="161" t="s">
        <v>945</v>
      </c>
      <c r="B276" s="161" t="s">
        <v>852</v>
      </c>
      <c r="C276" s="159" t="s">
        <v>412</v>
      </c>
      <c r="D276" s="189">
        <v>270000</v>
      </c>
      <c r="E276" s="157" t="s">
        <v>883</v>
      </c>
    </row>
    <row r="277" spans="1:5" ht="31.5">
      <c r="A277" s="161" t="s">
        <v>946</v>
      </c>
      <c r="B277" s="161" t="s">
        <v>853</v>
      </c>
      <c r="C277" s="159" t="s">
        <v>412</v>
      </c>
      <c r="D277" s="189">
        <v>210000</v>
      </c>
      <c r="E277" s="157" t="s">
        <v>883</v>
      </c>
    </row>
    <row r="278" spans="1:5" ht="31.5">
      <c r="A278" s="161" t="s">
        <v>947</v>
      </c>
      <c r="B278" s="161" t="s">
        <v>854</v>
      </c>
      <c r="C278" s="159" t="s">
        <v>412</v>
      </c>
      <c r="D278" s="189">
        <v>210000</v>
      </c>
      <c r="E278" s="157" t="s">
        <v>883</v>
      </c>
    </row>
    <row r="279" spans="1:5" ht="31.5">
      <c r="A279" s="161" t="s">
        <v>948</v>
      </c>
      <c r="B279" s="161" t="s">
        <v>855</v>
      </c>
      <c r="C279" s="159" t="s">
        <v>412</v>
      </c>
      <c r="D279" s="189">
        <v>210000</v>
      </c>
      <c r="E279" s="157" t="s">
        <v>883</v>
      </c>
    </row>
    <row r="280" spans="1:5" ht="31.5">
      <c r="A280" s="161" t="s">
        <v>949</v>
      </c>
      <c r="B280" s="161" t="s">
        <v>856</v>
      </c>
      <c r="C280" s="159" t="s">
        <v>412</v>
      </c>
      <c r="D280" s="189">
        <v>210000</v>
      </c>
      <c r="E280" s="157" t="s">
        <v>883</v>
      </c>
    </row>
    <row r="281" spans="1:5" ht="31.5">
      <c r="A281" s="161" t="s">
        <v>950</v>
      </c>
      <c r="B281" s="161" t="s">
        <v>857</v>
      </c>
      <c r="C281" s="159" t="s">
        <v>412</v>
      </c>
      <c r="D281" s="189">
        <v>220000</v>
      </c>
      <c r="E281" s="157" t="s">
        <v>883</v>
      </c>
    </row>
    <row r="282" spans="1:5">
      <c r="A282" s="161" t="s">
        <v>951</v>
      </c>
      <c r="B282" s="161" t="s">
        <v>858</v>
      </c>
      <c r="C282" s="159" t="s">
        <v>412</v>
      </c>
      <c r="D282" s="189">
        <v>220000</v>
      </c>
      <c r="E282" s="157" t="s">
        <v>883</v>
      </c>
    </row>
    <row r="283" spans="1:5" ht="31.5">
      <c r="A283" s="161" t="s">
        <v>952</v>
      </c>
      <c r="B283" s="161" t="s">
        <v>859</v>
      </c>
      <c r="C283" s="159" t="s">
        <v>412</v>
      </c>
      <c r="D283" s="189">
        <v>340000</v>
      </c>
      <c r="E283" s="157" t="s">
        <v>883</v>
      </c>
    </row>
    <row r="284" spans="1:5" ht="31.5">
      <c r="A284" s="161" t="s">
        <v>953</v>
      </c>
      <c r="B284" s="161" t="s">
        <v>860</v>
      </c>
      <c r="C284" s="159" t="s">
        <v>412</v>
      </c>
      <c r="D284" s="189">
        <v>250000</v>
      </c>
      <c r="E284" s="157" t="s">
        <v>883</v>
      </c>
    </row>
    <row r="285" spans="1:5">
      <c r="A285" s="161" t="s">
        <v>954</v>
      </c>
      <c r="B285" s="161" t="s">
        <v>861</v>
      </c>
      <c r="C285" s="159" t="s">
        <v>412</v>
      </c>
      <c r="D285" s="189">
        <v>220000</v>
      </c>
      <c r="E285" s="157" t="s">
        <v>883</v>
      </c>
    </row>
    <row r="286" spans="1:5">
      <c r="A286" s="161" t="s">
        <v>955</v>
      </c>
      <c r="B286" s="161" t="s">
        <v>862</v>
      </c>
      <c r="C286" s="159" t="s">
        <v>412</v>
      </c>
      <c r="D286" s="189">
        <v>250000</v>
      </c>
      <c r="E286" s="157" t="s">
        <v>883</v>
      </c>
    </row>
    <row r="287" spans="1:5">
      <c r="A287" s="161" t="s">
        <v>956</v>
      </c>
      <c r="B287" s="161" t="s">
        <v>863</v>
      </c>
      <c r="C287" s="159" t="s">
        <v>412</v>
      </c>
      <c r="D287" s="189">
        <v>220000</v>
      </c>
      <c r="E287" s="157" t="s">
        <v>883</v>
      </c>
    </row>
    <row r="288" spans="1:5" ht="31.5">
      <c r="A288" s="161" t="s">
        <v>957</v>
      </c>
      <c r="B288" s="161" t="s">
        <v>864</v>
      </c>
      <c r="C288" s="159" t="s">
        <v>412</v>
      </c>
      <c r="D288" s="189">
        <v>220000</v>
      </c>
      <c r="E288" s="157" t="s">
        <v>883</v>
      </c>
    </row>
    <row r="289" spans="1:5">
      <c r="A289" s="161" t="s">
        <v>958</v>
      </c>
      <c r="B289" s="161" t="s">
        <v>865</v>
      </c>
      <c r="C289" s="159" t="s">
        <v>412</v>
      </c>
      <c r="D289" s="189">
        <v>170000</v>
      </c>
      <c r="E289" s="157" t="s">
        <v>883</v>
      </c>
    </row>
    <row r="290" spans="1:5">
      <c r="A290" s="161" t="s">
        <v>959</v>
      </c>
      <c r="B290" s="161" t="s">
        <v>866</v>
      </c>
      <c r="C290" s="159" t="s">
        <v>412</v>
      </c>
      <c r="D290" s="189">
        <v>130000</v>
      </c>
      <c r="E290" s="157" t="s">
        <v>883</v>
      </c>
    </row>
    <row r="291" spans="1:5">
      <c r="A291" s="161" t="s">
        <v>960</v>
      </c>
      <c r="B291" s="161" t="s">
        <v>867</v>
      </c>
      <c r="C291" s="159" t="s">
        <v>412</v>
      </c>
      <c r="D291" s="189">
        <v>130000</v>
      </c>
      <c r="E291" s="157" t="s">
        <v>883</v>
      </c>
    </row>
    <row r="292" spans="1:5">
      <c r="A292" s="161" t="s">
        <v>961</v>
      </c>
      <c r="B292" s="161" t="s">
        <v>868</v>
      </c>
      <c r="C292" s="159" t="s">
        <v>412</v>
      </c>
      <c r="D292" s="189">
        <v>130000</v>
      </c>
      <c r="E292" s="157" t="s">
        <v>883</v>
      </c>
    </row>
    <row r="293" spans="1:5" ht="31.5">
      <c r="A293" s="161" t="s">
        <v>962</v>
      </c>
      <c r="B293" s="161" t="s">
        <v>869</v>
      </c>
      <c r="C293" s="159" t="s">
        <v>412</v>
      </c>
      <c r="D293" s="189">
        <v>100000</v>
      </c>
      <c r="E293" s="157" t="s">
        <v>883</v>
      </c>
    </row>
    <row r="294" spans="1:5">
      <c r="A294" s="161" t="s">
        <v>963</v>
      </c>
      <c r="B294" s="161" t="s">
        <v>870</v>
      </c>
      <c r="C294" s="159" t="s">
        <v>412</v>
      </c>
      <c r="D294" s="189">
        <v>100000</v>
      </c>
      <c r="E294" s="157" t="s">
        <v>883</v>
      </c>
    </row>
    <row r="295" spans="1:5" ht="31.5">
      <c r="A295" s="161" t="s">
        <v>964</v>
      </c>
      <c r="B295" s="161" t="s">
        <v>871</v>
      </c>
      <c r="C295" s="159" t="s">
        <v>412</v>
      </c>
      <c r="D295" s="189">
        <v>320000</v>
      </c>
      <c r="E295" s="157" t="s">
        <v>883</v>
      </c>
    </row>
    <row r="296" spans="1:5">
      <c r="A296" s="161" t="s">
        <v>965</v>
      </c>
      <c r="B296" s="161" t="s">
        <v>872</v>
      </c>
      <c r="C296" s="159" t="s">
        <v>412</v>
      </c>
      <c r="D296" s="189">
        <v>100000</v>
      </c>
      <c r="E296" s="157" t="s">
        <v>883</v>
      </c>
    </row>
    <row r="297" spans="1:5">
      <c r="A297" s="161" t="s">
        <v>966</v>
      </c>
      <c r="B297" s="161" t="s">
        <v>873</v>
      </c>
      <c r="C297" s="159" t="s">
        <v>412</v>
      </c>
      <c r="D297" s="189">
        <v>60000</v>
      </c>
      <c r="E297" s="157" t="s">
        <v>883</v>
      </c>
    </row>
    <row r="298" spans="1:5" ht="31.5">
      <c r="A298" s="161" t="s">
        <v>967</v>
      </c>
      <c r="B298" s="161" t="s">
        <v>874</v>
      </c>
      <c r="C298" s="159" t="s">
        <v>412</v>
      </c>
      <c r="D298" s="189">
        <v>260000</v>
      </c>
      <c r="E298" s="157" t="s">
        <v>883</v>
      </c>
    </row>
    <row r="299" spans="1:5">
      <c r="A299" s="161" t="s">
        <v>966</v>
      </c>
      <c r="B299" s="161" t="s">
        <v>875</v>
      </c>
      <c r="C299" s="159" t="s">
        <v>412</v>
      </c>
      <c r="D299" s="189">
        <v>320000</v>
      </c>
      <c r="E299" s="157" t="s">
        <v>883</v>
      </c>
    </row>
    <row r="300" spans="1:5">
      <c r="A300" s="161"/>
      <c r="B300" s="163" t="s">
        <v>876</v>
      </c>
      <c r="C300" s="159"/>
      <c r="D300" s="193"/>
      <c r="E300" s="157" t="s">
        <v>883</v>
      </c>
    </row>
    <row r="301" spans="1:5">
      <c r="A301" s="161" t="s">
        <v>932</v>
      </c>
      <c r="B301" s="161" t="s">
        <v>877</v>
      </c>
      <c r="C301" s="159" t="s">
        <v>884</v>
      </c>
      <c r="D301" s="189">
        <v>26500</v>
      </c>
      <c r="E301" s="157" t="s">
        <v>754</v>
      </c>
    </row>
    <row r="302" spans="1:5">
      <c r="A302" s="161" t="s">
        <v>933</v>
      </c>
      <c r="B302" s="161" t="s">
        <v>878</v>
      </c>
      <c r="C302" s="159" t="s">
        <v>412</v>
      </c>
      <c r="D302" s="189">
        <v>36100</v>
      </c>
      <c r="E302" s="157"/>
    </row>
    <row r="303" spans="1:5">
      <c r="A303" s="161" t="s">
        <v>934</v>
      </c>
      <c r="B303" s="161" t="s">
        <v>879</v>
      </c>
      <c r="C303" s="159" t="s">
        <v>412</v>
      </c>
      <c r="D303" s="189">
        <v>120000</v>
      </c>
      <c r="E303" s="157"/>
    </row>
    <row r="304" spans="1:5">
      <c r="A304" s="161" t="s">
        <v>935</v>
      </c>
      <c r="B304" s="161" t="s">
        <v>880</v>
      </c>
      <c r="C304" s="159" t="s">
        <v>412</v>
      </c>
      <c r="D304" s="189">
        <v>80000</v>
      </c>
      <c r="E304" s="157"/>
    </row>
    <row r="305" spans="1:5">
      <c r="A305" s="161" t="s">
        <v>936</v>
      </c>
      <c r="B305" s="161" t="s">
        <v>881</v>
      </c>
      <c r="C305" s="159" t="s">
        <v>412</v>
      </c>
      <c r="D305" s="189">
        <v>80000</v>
      </c>
      <c r="E305" s="157"/>
    </row>
    <row r="306" spans="1:5">
      <c r="A306" s="161"/>
      <c r="B306" s="158" t="s">
        <v>779</v>
      </c>
      <c r="C306" s="159"/>
      <c r="D306" s="189"/>
      <c r="E306" s="157"/>
    </row>
    <row r="307" spans="1:5" ht="31.5">
      <c r="A307" s="161" t="s">
        <v>780</v>
      </c>
      <c r="B307" s="161" t="s">
        <v>995</v>
      </c>
      <c r="C307" s="159" t="s">
        <v>412</v>
      </c>
      <c r="D307" s="189">
        <f>447047.83+2</f>
        <v>447049.83</v>
      </c>
      <c r="E307" s="157"/>
    </row>
    <row r="308" spans="1:5">
      <c r="A308" s="161" t="s">
        <v>781</v>
      </c>
      <c r="B308" s="161" t="s">
        <v>996</v>
      </c>
      <c r="C308" s="159" t="s">
        <v>412</v>
      </c>
      <c r="D308" s="189">
        <f>447047.83+2</f>
        <v>447049.83</v>
      </c>
      <c r="E308" s="157"/>
    </row>
    <row r="309" spans="1:5">
      <c r="A309" s="161" t="s">
        <v>782</v>
      </c>
      <c r="B309" s="161" t="s">
        <v>997</v>
      </c>
      <c r="C309" s="159" t="s">
        <v>412</v>
      </c>
      <c r="D309" s="189">
        <v>780249.5</v>
      </c>
      <c r="E309" s="157"/>
    </row>
    <row r="310" spans="1:5">
      <c r="A310" s="161" t="s">
        <v>783</v>
      </c>
      <c r="B310" s="161" t="s">
        <v>998</v>
      </c>
      <c r="C310" s="159" t="s">
        <v>412</v>
      </c>
      <c r="D310" s="189">
        <f>1033342.85-3</f>
        <v>1033339.85</v>
      </c>
      <c r="E310" s="157"/>
    </row>
    <row r="311" spans="1:5">
      <c r="A311" s="161" t="s">
        <v>784</v>
      </c>
      <c r="B311" s="161" t="s">
        <v>999</v>
      </c>
      <c r="C311" s="159" t="s">
        <v>412</v>
      </c>
      <c r="D311" s="189">
        <f>876573.03-3</f>
        <v>876570.03</v>
      </c>
      <c r="E311" s="157"/>
    </row>
    <row r="312" spans="1:5">
      <c r="A312" s="161" t="s">
        <v>785</v>
      </c>
      <c r="B312" s="161" t="s">
        <v>1000</v>
      </c>
      <c r="C312" s="159" t="s">
        <v>412</v>
      </c>
      <c r="D312" s="189">
        <v>246844.98</v>
      </c>
      <c r="E312" s="157"/>
    </row>
    <row r="313" spans="1:5">
      <c r="A313" s="161" t="s">
        <v>786</v>
      </c>
      <c r="B313" s="161" t="s">
        <v>1001</v>
      </c>
      <c r="C313" s="159" t="s">
        <v>412</v>
      </c>
      <c r="D313" s="189">
        <v>246844.98</v>
      </c>
      <c r="E313" s="157"/>
    </row>
    <row r="314" spans="1:5" ht="31.5">
      <c r="A314" s="161" t="s">
        <v>787</v>
      </c>
      <c r="B314" s="161" t="s">
        <v>1002</v>
      </c>
      <c r="C314" s="159" t="s">
        <v>412</v>
      </c>
      <c r="D314" s="189">
        <f>365717.01+3</f>
        <v>365720.01</v>
      </c>
      <c r="E314" s="157"/>
    </row>
    <row r="315" spans="1:5">
      <c r="A315" s="161" t="s">
        <v>788</v>
      </c>
      <c r="B315" s="161" t="s">
        <v>1003</v>
      </c>
      <c r="C315" s="159" t="s">
        <v>412</v>
      </c>
      <c r="D315" s="189">
        <f>1033342.85-3</f>
        <v>1033339.85</v>
      </c>
      <c r="E315" s="157"/>
    </row>
    <row r="316" spans="1:5" ht="31.5">
      <c r="A316" s="161" t="s">
        <v>789</v>
      </c>
      <c r="B316" s="161" t="s">
        <v>1004</v>
      </c>
      <c r="C316" s="159" t="s">
        <v>412</v>
      </c>
      <c r="D316" s="189">
        <f>1033342.85-3</f>
        <v>1033339.85</v>
      </c>
      <c r="E316" s="157"/>
    </row>
    <row r="317" spans="1:5">
      <c r="A317" s="161" t="s">
        <v>790</v>
      </c>
      <c r="B317" s="161" t="s">
        <v>1005</v>
      </c>
      <c r="C317" s="159" t="s">
        <v>412</v>
      </c>
      <c r="D317" s="189">
        <v>713130.35</v>
      </c>
      <c r="E317" s="157"/>
    </row>
    <row r="318" spans="1:5">
      <c r="A318" s="161" t="s">
        <v>791</v>
      </c>
      <c r="B318" s="161" t="s">
        <v>1006</v>
      </c>
      <c r="C318" s="159" t="s">
        <v>412</v>
      </c>
      <c r="D318" s="189">
        <v>713130.35</v>
      </c>
      <c r="E318" s="157"/>
    </row>
    <row r="319" spans="1:5">
      <c r="A319" s="161" t="s">
        <v>792</v>
      </c>
      <c r="B319" s="161" t="s">
        <v>1007</v>
      </c>
      <c r="C319" s="159" t="s">
        <v>412</v>
      </c>
      <c r="D319" s="189">
        <v>1511055.29</v>
      </c>
      <c r="E319" s="157"/>
    </row>
    <row r="320" spans="1:5">
      <c r="A320" s="161" t="s">
        <v>793</v>
      </c>
      <c r="B320" s="161" t="s">
        <v>1008</v>
      </c>
      <c r="C320" s="159" t="s">
        <v>412</v>
      </c>
      <c r="D320" s="189">
        <v>1511055.29</v>
      </c>
      <c r="E320" s="157"/>
    </row>
    <row r="321" spans="1:6" ht="31.5">
      <c r="A321" s="161" t="s">
        <v>1009</v>
      </c>
      <c r="B321" s="161" t="s">
        <v>1010</v>
      </c>
      <c r="C321" s="159" t="s">
        <v>412</v>
      </c>
      <c r="D321" s="189">
        <v>1300019.6499999999</v>
      </c>
      <c r="E321" s="157"/>
    </row>
    <row r="322" spans="1:6" ht="31.5">
      <c r="A322" s="161" t="s">
        <v>1011</v>
      </c>
      <c r="B322" s="161" t="s">
        <v>1012</v>
      </c>
      <c r="C322" s="159" t="s">
        <v>412</v>
      </c>
      <c r="D322" s="189">
        <v>1300019.6499999999</v>
      </c>
      <c r="E322" s="157"/>
    </row>
    <row r="323" spans="1:6" ht="31.5">
      <c r="A323" s="161" t="s">
        <v>1013</v>
      </c>
      <c r="B323" s="161" t="s">
        <v>1014</v>
      </c>
      <c r="C323" s="159" t="s">
        <v>412</v>
      </c>
      <c r="D323" s="189">
        <f>1033342.85-3</f>
        <v>1033339.85</v>
      </c>
      <c r="E323" s="157"/>
    </row>
    <row r="324" spans="1:6" ht="31.5">
      <c r="A324" s="161" t="s">
        <v>1015</v>
      </c>
      <c r="B324" s="161" t="s">
        <v>1016</v>
      </c>
      <c r="C324" s="159" t="s">
        <v>412</v>
      </c>
      <c r="D324" s="189">
        <f>1033342.85-3</f>
        <v>1033339.85</v>
      </c>
      <c r="E324" s="157"/>
    </row>
    <row r="325" spans="1:6" ht="31.5">
      <c r="A325" s="161" t="s">
        <v>1017</v>
      </c>
      <c r="B325" s="161" t="s">
        <v>1018</v>
      </c>
      <c r="C325" s="159" t="s">
        <v>412</v>
      </c>
      <c r="D325" s="189">
        <f>1033342.85-3</f>
        <v>1033339.85</v>
      </c>
      <c r="E325" s="157"/>
    </row>
    <row r="326" spans="1:6">
      <c r="A326" s="161" t="s">
        <v>1019</v>
      </c>
      <c r="B326" s="161" t="s">
        <v>1020</v>
      </c>
      <c r="C326" s="159" t="s">
        <v>412</v>
      </c>
      <c r="D326" s="189">
        <f>4282772.22-2</f>
        <v>4282770.22</v>
      </c>
      <c r="E326" s="157"/>
    </row>
    <row r="327" spans="1:6">
      <c r="A327" s="161" t="s">
        <v>1021</v>
      </c>
      <c r="B327" s="161" t="s">
        <v>1022</v>
      </c>
      <c r="C327" s="159" t="s">
        <v>412</v>
      </c>
      <c r="D327" s="189">
        <f>660817.14+3</f>
        <v>660820.14</v>
      </c>
      <c r="E327" s="157"/>
    </row>
    <row r="328" spans="1:6">
      <c r="A328" s="161" t="s">
        <v>1023</v>
      </c>
      <c r="B328" s="161" t="s">
        <v>1024</v>
      </c>
      <c r="C328" s="159" t="s">
        <v>412</v>
      </c>
      <c r="D328" s="189">
        <v>1300019.6499999999</v>
      </c>
      <c r="E328" s="157"/>
    </row>
    <row r="329" spans="1:6" s="215" customFormat="1">
      <c r="A329" s="211"/>
      <c r="B329" s="212" t="str">
        <f>Калькуляция!B176</f>
        <v>Лаборатория клинических анализов</v>
      </c>
      <c r="C329" s="213"/>
      <c r="D329" s="186"/>
      <c r="E329" s="214"/>
    </row>
    <row r="330" spans="1:6" s="215" customFormat="1">
      <c r="A330" s="217"/>
      <c r="B330" s="229" t="s">
        <v>1034</v>
      </c>
      <c r="C330" s="218"/>
      <c r="D330" s="207"/>
      <c r="E330" s="219"/>
    </row>
    <row r="331" spans="1:6" s="223" customFormat="1">
      <c r="A331" s="211" t="str">
        <f>Калькуляция!A177</f>
        <v>LAB 01</v>
      </c>
      <c r="B331" s="211" t="s">
        <v>1035</v>
      </c>
      <c r="C331" s="213" t="s">
        <v>398</v>
      </c>
      <c r="D331" s="186">
        <f>470.85-0.85</f>
        <v>470</v>
      </c>
      <c r="E331" s="224"/>
      <c r="F331" s="222">
        <v>1855.71</v>
      </c>
    </row>
    <row r="332" spans="1:6" s="223" customFormat="1">
      <c r="A332" s="211" t="str">
        <f>Калькуляция!A178</f>
        <v>LAB 02</v>
      </c>
      <c r="B332" s="211" t="s">
        <v>1036</v>
      </c>
      <c r="C332" s="213" t="s">
        <v>398</v>
      </c>
      <c r="D332" s="186">
        <f>571.19-1.19</f>
        <v>570</v>
      </c>
      <c r="E332" s="224"/>
      <c r="F332" s="223">
        <v>336.33</v>
      </c>
    </row>
    <row r="333" spans="1:6" s="223" customFormat="1">
      <c r="A333" s="211" t="str">
        <f>Калькуляция!A179</f>
        <v>LAB 03</v>
      </c>
      <c r="B333" s="211" t="s">
        <v>1037</v>
      </c>
      <c r="C333" s="213" t="s">
        <v>398</v>
      </c>
      <c r="D333" s="186">
        <f>707.78+2</f>
        <v>709.78</v>
      </c>
      <c r="E333" s="224"/>
      <c r="F333" s="223">
        <v>303.27999999999997</v>
      </c>
    </row>
    <row r="334" spans="1:6" s="223" customFormat="1">
      <c r="A334" s="211" t="str">
        <f>Калькуляция!A180</f>
        <v>LAB 04</v>
      </c>
      <c r="B334" s="211" t="s">
        <v>1038</v>
      </c>
      <c r="C334" s="213" t="s">
        <v>398</v>
      </c>
      <c r="D334" s="186">
        <f>1346.76+3</f>
        <v>1349.76</v>
      </c>
      <c r="E334" s="224"/>
      <c r="F334" s="223">
        <v>507.13</v>
      </c>
    </row>
    <row r="335" spans="1:6" s="223" customFormat="1">
      <c r="A335" s="211" t="str">
        <f>Калькуляция!A181</f>
        <v>LAB 05</v>
      </c>
      <c r="B335" s="211" t="s">
        <v>1039</v>
      </c>
      <c r="C335" s="213" t="s">
        <v>398</v>
      </c>
      <c r="D335" s="186">
        <f>723.57+6</f>
        <v>729.57</v>
      </c>
      <c r="E335" s="224"/>
      <c r="F335" s="223">
        <v>289.02</v>
      </c>
    </row>
    <row r="336" spans="1:6" s="223" customFormat="1">
      <c r="A336" s="211" t="str">
        <f>Калькуляция!A182</f>
        <v>LAB 06</v>
      </c>
      <c r="B336" s="211" t="s">
        <v>1040</v>
      </c>
      <c r="C336" s="213" t="s">
        <v>398</v>
      </c>
      <c r="D336" s="186">
        <f>1203.86-4</f>
        <v>1199.8599999999999</v>
      </c>
      <c r="E336" s="224"/>
      <c r="F336" s="223">
        <v>352.61</v>
      </c>
    </row>
    <row r="337" spans="1:6" s="223" customFormat="1">
      <c r="A337" s="211" t="str">
        <f>Калькуляция!A183</f>
        <v>LAB 07</v>
      </c>
      <c r="B337" s="211" t="s">
        <v>1041</v>
      </c>
      <c r="C337" s="213" t="s">
        <v>398</v>
      </c>
      <c r="D337" s="186">
        <f>707.76+2</f>
        <v>709.76</v>
      </c>
      <c r="E337" s="224"/>
      <c r="F337" s="223">
        <v>315.23</v>
      </c>
    </row>
    <row r="338" spans="1:6" s="223" customFormat="1" ht="31.5">
      <c r="A338" s="211" t="str">
        <f>Калькуляция!A184</f>
        <v>LAB 08</v>
      </c>
      <c r="B338" s="211" t="s">
        <v>1042</v>
      </c>
      <c r="C338" s="213" t="s">
        <v>398</v>
      </c>
      <c r="D338" s="186">
        <f>2721.16-1</f>
        <v>2720.16</v>
      </c>
      <c r="E338" s="224"/>
    </row>
    <row r="339" spans="1:6" s="223" customFormat="1">
      <c r="A339" s="211" t="str">
        <f>Калькуляция!A185</f>
        <v>LAB 09</v>
      </c>
      <c r="B339" s="211" t="s">
        <v>1043</v>
      </c>
      <c r="C339" s="213" t="s">
        <v>398</v>
      </c>
      <c r="D339" s="186">
        <v>4760.0200000000004</v>
      </c>
      <c r="E339" s="224"/>
      <c r="F339" s="223">
        <v>507.13</v>
      </c>
    </row>
    <row r="340" spans="1:6" s="223" customFormat="1">
      <c r="A340" s="211" t="str">
        <f>Калькуляция!A186</f>
        <v>LAB 10</v>
      </c>
      <c r="B340" s="211" t="s">
        <v>1044</v>
      </c>
      <c r="C340" s="213" t="s">
        <v>398</v>
      </c>
      <c r="D340" s="186">
        <f>2529.24+1</f>
        <v>2530.2399999999998</v>
      </c>
      <c r="E340" s="224"/>
      <c r="F340" s="223">
        <v>385</v>
      </c>
    </row>
    <row r="341" spans="1:6" s="223" customFormat="1">
      <c r="A341" s="211" t="str">
        <f>Калькуляция!A187</f>
        <v>LAB 11</v>
      </c>
      <c r="B341" s="211" t="s">
        <v>1045</v>
      </c>
      <c r="C341" s="213" t="s">
        <v>398</v>
      </c>
      <c r="D341" s="186">
        <f>1500.89-1</f>
        <v>1499.89</v>
      </c>
      <c r="E341" s="224"/>
      <c r="F341" s="223">
        <v>388.83</v>
      </c>
    </row>
    <row r="342" spans="1:6" s="223" customFormat="1" ht="31.5">
      <c r="A342" s="211" t="str">
        <f>Калькуляция!A188</f>
        <v>LAB 12</v>
      </c>
      <c r="B342" s="211" t="s">
        <v>1046</v>
      </c>
      <c r="C342" s="213" t="s">
        <v>398</v>
      </c>
      <c r="D342" s="186">
        <f>1163.13-3</f>
        <v>1160.1300000000001</v>
      </c>
      <c r="E342" s="224"/>
      <c r="F342" s="223">
        <v>716.81</v>
      </c>
    </row>
    <row r="343" spans="1:6" s="223" customFormat="1" ht="31.5">
      <c r="A343" s="211" t="str">
        <f>Калькуляция!A189</f>
        <v>LAB 13</v>
      </c>
      <c r="B343" s="211" t="s">
        <v>1047</v>
      </c>
      <c r="C343" s="213" t="s">
        <v>398</v>
      </c>
      <c r="D343" s="186">
        <v>385</v>
      </c>
      <c r="E343" s="224"/>
    </row>
    <row r="344" spans="1:6" s="223" customFormat="1">
      <c r="A344" s="211" t="str">
        <f>Калькуляция!A190</f>
        <v>LAB 14</v>
      </c>
      <c r="B344" s="211" t="s">
        <v>1048</v>
      </c>
      <c r="C344" s="213" t="s">
        <v>398</v>
      </c>
      <c r="D344" s="186">
        <f>490.5-1</f>
        <v>489.5</v>
      </c>
      <c r="E344" s="224"/>
    </row>
    <row r="345" spans="1:6" s="223" customFormat="1">
      <c r="A345" s="211" t="str">
        <f>Калькуляция!A191</f>
        <v>LAB 15</v>
      </c>
      <c r="B345" s="211" t="s">
        <v>1049</v>
      </c>
      <c r="C345" s="213" t="s">
        <v>398</v>
      </c>
      <c r="D345" s="186">
        <f>665.86+4</f>
        <v>669.86</v>
      </c>
      <c r="E345" s="224"/>
      <c r="F345" s="223">
        <v>186.49</v>
      </c>
    </row>
    <row r="346" spans="1:6" s="223" customFormat="1">
      <c r="A346" s="211" t="str">
        <f>Калькуляция!A192</f>
        <v>LAB 16</v>
      </c>
      <c r="B346" s="211" t="s">
        <v>1050</v>
      </c>
      <c r="C346" s="213" t="s">
        <v>398</v>
      </c>
      <c r="D346" s="186">
        <f>142.57-3</f>
        <v>139.57</v>
      </c>
      <c r="E346" s="224"/>
      <c r="F346" s="223">
        <v>273.10000000000002</v>
      </c>
    </row>
    <row r="347" spans="1:6" s="223" customFormat="1">
      <c r="A347" s="211" t="str">
        <f>Калькуляция!A193</f>
        <v>LAB 17</v>
      </c>
      <c r="B347" s="211" t="s">
        <v>1051</v>
      </c>
      <c r="C347" s="213" t="s">
        <v>398</v>
      </c>
      <c r="D347" s="186">
        <f>390.52-1</f>
        <v>389.52</v>
      </c>
      <c r="E347" s="224"/>
      <c r="F347" s="223">
        <v>571.19000000000005</v>
      </c>
    </row>
    <row r="348" spans="1:6" s="223" customFormat="1">
      <c r="A348" s="211" t="str">
        <f>Калькуляция!A194</f>
        <v>LAB 18</v>
      </c>
      <c r="B348" s="211" t="s">
        <v>1052</v>
      </c>
      <c r="C348" s="213" t="s">
        <v>398</v>
      </c>
      <c r="D348" s="186">
        <f>4186.49</f>
        <v>4186.49</v>
      </c>
      <c r="E348" s="224"/>
      <c r="F348" s="223">
        <v>470.85</v>
      </c>
    </row>
    <row r="349" spans="1:6" s="223" customFormat="1">
      <c r="A349" s="211" t="str">
        <f>Калькуляция!A195</f>
        <v>LAB 19</v>
      </c>
      <c r="B349" s="211" t="s">
        <v>1053</v>
      </c>
      <c r="C349" s="213" t="s">
        <v>398</v>
      </c>
      <c r="D349" s="186">
        <f>273.1-3</f>
        <v>270.10000000000002</v>
      </c>
      <c r="E349" s="224"/>
      <c r="F349" s="223">
        <v>707.78</v>
      </c>
    </row>
    <row r="350" spans="1:6" s="223" customFormat="1">
      <c r="A350" s="211" t="str">
        <f>Калькуляция!A196</f>
        <v>LAB 20</v>
      </c>
      <c r="B350" s="211" t="s">
        <v>1054</v>
      </c>
      <c r="C350" s="213" t="s">
        <v>398</v>
      </c>
      <c r="D350" s="186">
        <f>1236.81+3</f>
        <v>1239.81</v>
      </c>
      <c r="E350" s="224"/>
    </row>
    <row r="351" spans="1:6" s="223" customFormat="1">
      <c r="A351" s="211" t="str">
        <f>Калькуляция!A197</f>
        <v>LAB 21</v>
      </c>
      <c r="B351" s="211" t="s">
        <v>1055</v>
      </c>
      <c r="C351" s="213" t="s">
        <v>398</v>
      </c>
      <c r="D351" s="186">
        <f>276.89+3</f>
        <v>279.89</v>
      </c>
      <c r="E351" s="224"/>
      <c r="F351" s="223">
        <v>723.57</v>
      </c>
    </row>
    <row r="352" spans="1:6">
      <c r="A352" s="211" t="s">
        <v>276</v>
      </c>
      <c r="B352" s="225" t="s">
        <v>237</v>
      </c>
      <c r="C352" s="226" t="s">
        <v>398</v>
      </c>
      <c r="D352" s="208">
        <f>1236.81+3</f>
        <v>1239.81</v>
      </c>
      <c r="E352" s="228"/>
    </row>
    <row r="353" spans="1:6" ht="47.25">
      <c r="A353" s="211" t="s">
        <v>277</v>
      </c>
      <c r="B353" s="211" t="s">
        <v>1056</v>
      </c>
      <c r="C353" s="227" t="s">
        <v>398</v>
      </c>
      <c r="D353" s="186">
        <f>555.32</f>
        <v>555.32000000000005</v>
      </c>
      <c r="E353" s="224"/>
    </row>
    <row r="354" spans="1:6" ht="47.25">
      <c r="A354" s="211" t="s">
        <v>278</v>
      </c>
      <c r="B354" s="211" t="s">
        <v>1057</v>
      </c>
      <c r="C354" s="227" t="s">
        <v>398</v>
      </c>
      <c r="D354" s="186">
        <f>392.32-2</f>
        <v>390.32</v>
      </c>
      <c r="E354" s="224"/>
      <c r="F354" s="171">
        <v>2529.2399999999998</v>
      </c>
    </row>
    <row r="355" spans="1:6">
      <c r="A355" s="211" t="s">
        <v>279</v>
      </c>
      <c r="B355" s="211" t="s">
        <v>1058</v>
      </c>
      <c r="C355" s="227" t="s">
        <v>398</v>
      </c>
      <c r="D355" s="186">
        <f>294.06-4</f>
        <v>290.06</v>
      </c>
      <c r="E355" s="224"/>
      <c r="F355" s="59">
        <v>1346.76</v>
      </c>
    </row>
    <row r="356" spans="1:6" s="215" customFormat="1">
      <c r="A356" s="211"/>
      <c r="B356" s="225" t="s">
        <v>1059</v>
      </c>
      <c r="C356" s="213"/>
      <c r="D356" s="208"/>
      <c r="E356" s="214"/>
      <c r="F356" s="216">
        <v>4760.0200000000004</v>
      </c>
    </row>
    <row r="357" spans="1:6" s="215" customFormat="1">
      <c r="A357" s="211" t="s">
        <v>280</v>
      </c>
      <c r="B357" s="211" t="s">
        <v>1064</v>
      </c>
      <c r="C357" s="213" t="s">
        <v>398</v>
      </c>
      <c r="D357" s="186">
        <f>343.87-4</f>
        <v>339.87</v>
      </c>
      <c r="E357" s="224"/>
      <c r="F357" s="215">
        <v>490.5</v>
      </c>
    </row>
    <row r="358" spans="1:6" s="215" customFormat="1">
      <c r="A358" s="211" t="s">
        <v>281</v>
      </c>
      <c r="B358" s="211" t="s">
        <v>1060</v>
      </c>
      <c r="C358" s="213" t="s">
        <v>398</v>
      </c>
      <c r="D358" s="186">
        <f>1855.71+4</f>
        <v>1859.71</v>
      </c>
      <c r="E358" s="224"/>
      <c r="F358" s="215">
        <v>665.86</v>
      </c>
    </row>
    <row r="359" spans="1:6" s="215" customFormat="1">
      <c r="A359" s="211" t="s">
        <v>282</v>
      </c>
      <c r="B359" s="211" t="s">
        <v>1065</v>
      </c>
      <c r="C359" s="213" t="s">
        <v>398</v>
      </c>
      <c r="D359" s="186">
        <f>507.13+3</f>
        <v>510.13</v>
      </c>
      <c r="E359" s="224"/>
      <c r="F359" s="216">
        <v>1203.8599999999999</v>
      </c>
    </row>
    <row r="360" spans="1:6" s="215" customFormat="1">
      <c r="A360" s="211" t="s">
        <v>283</v>
      </c>
      <c r="B360" s="211" t="s">
        <v>1066</v>
      </c>
      <c r="C360" s="213" t="s">
        <v>398</v>
      </c>
      <c r="D360" s="186">
        <f>289.02+1</f>
        <v>290.02</v>
      </c>
      <c r="E360" s="224"/>
    </row>
    <row r="361" spans="1:6" s="215" customFormat="1">
      <c r="A361" s="211" t="s">
        <v>285</v>
      </c>
      <c r="B361" s="211" t="s">
        <v>1067</v>
      </c>
      <c r="C361" s="213" t="s">
        <v>398</v>
      </c>
      <c r="D361" s="186">
        <f>352.61-3</f>
        <v>349.61</v>
      </c>
      <c r="E361" s="224"/>
      <c r="F361" s="215">
        <v>142.57</v>
      </c>
    </row>
    <row r="362" spans="1:6" s="215" customFormat="1">
      <c r="A362" s="211" t="s">
        <v>322</v>
      </c>
      <c r="B362" s="211" t="s">
        <v>1068</v>
      </c>
      <c r="C362" s="213" t="s">
        <v>398</v>
      </c>
      <c r="D362" s="186">
        <v>315.23</v>
      </c>
      <c r="E362" s="224"/>
      <c r="F362" s="215">
        <v>303.27999999999997</v>
      </c>
    </row>
    <row r="363" spans="1:6" s="215" customFormat="1">
      <c r="A363" s="211"/>
      <c r="B363" s="225" t="s">
        <v>1061</v>
      </c>
      <c r="C363" s="213"/>
      <c r="D363" s="208"/>
      <c r="E363" s="214"/>
      <c r="F363" s="215">
        <v>94.04</v>
      </c>
    </row>
    <row r="364" spans="1:6" s="215" customFormat="1" ht="31.5">
      <c r="A364" s="211" t="s">
        <v>323</v>
      </c>
      <c r="B364" s="211" t="s">
        <v>1062</v>
      </c>
      <c r="C364" s="213" t="s">
        <v>398</v>
      </c>
      <c r="D364" s="186">
        <f>692.51+2</f>
        <v>694.51</v>
      </c>
      <c r="E364" s="214"/>
      <c r="F364" s="215">
        <v>411.39</v>
      </c>
    </row>
    <row r="365" spans="1:6" s="215" customFormat="1" ht="31.5">
      <c r="A365" s="211" t="s">
        <v>324</v>
      </c>
      <c r="B365" s="211" t="s">
        <v>1063</v>
      </c>
      <c r="C365" s="213" t="s">
        <v>398</v>
      </c>
      <c r="D365" s="186">
        <f>702.48-2</f>
        <v>700.48</v>
      </c>
      <c r="E365" s="214"/>
      <c r="F365" s="215">
        <v>90.83</v>
      </c>
    </row>
    <row r="366" spans="1:6" s="215" customFormat="1" ht="31.5">
      <c r="A366" s="211" t="s">
        <v>325</v>
      </c>
      <c r="B366" s="211" t="s">
        <v>1069</v>
      </c>
      <c r="C366" s="213" t="s">
        <v>398</v>
      </c>
      <c r="D366" s="186">
        <f>1207.01+3</f>
        <v>1210.01</v>
      </c>
      <c r="E366" s="214"/>
      <c r="F366" s="215">
        <v>881.14</v>
      </c>
    </row>
    <row r="367" spans="1:6" s="215" customFormat="1" ht="31.5">
      <c r="A367" s="211" t="s">
        <v>326</v>
      </c>
      <c r="B367" s="211" t="s">
        <v>1070</v>
      </c>
      <c r="C367" s="213" t="s">
        <v>398</v>
      </c>
      <c r="D367" s="186">
        <f>551.9-2</f>
        <v>549.9</v>
      </c>
      <c r="E367" s="214"/>
      <c r="F367" s="215">
        <v>82.39</v>
      </c>
    </row>
    <row r="368" spans="1:6" s="215" customFormat="1" ht="31.5">
      <c r="A368" s="211" t="s">
        <v>327</v>
      </c>
      <c r="B368" s="211" t="s">
        <v>1071</v>
      </c>
      <c r="C368" s="213" t="s">
        <v>398</v>
      </c>
      <c r="D368" s="186">
        <f>897.01+3</f>
        <v>900.01</v>
      </c>
      <c r="E368" s="214"/>
      <c r="F368" s="216">
        <v>1621.13</v>
      </c>
    </row>
    <row r="369" spans="1:6" s="215" customFormat="1">
      <c r="A369" s="211" t="s">
        <v>328</v>
      </c>
      <c r="B369" s="211" t="s">
        <v>1072</v>
      </c>
      <c r="C369" s="213" t="s">
        <v>398</v>
      </c>
      <c r="D369" s="186">
        <v>704.88</v>
      </c>
      <c r="E369" s="214"/>
      <c r="F369" s="215">
        <v>558.53</v>
      </c>
    </row>
    <row r="370" spans="1:6" s="215" customFormat="1">
      <c r="A370" s="211" t="s">
        <v>329</v>
      </c>
      <c r="B370" s="211" t="s">
        <v>1073</v>
      </c>
      <c r="C370" s="213" t="s">
        <v>398</v>
      </c>
      <c r="D370" s="186">
        <f>1562.56-3</f>
        <v>1559.56</v>
      </c>
      <c r="E370" s="214"/>
      <c r="F370" s="215">
        <v>558.53</v>
      </c>
    </row>
    <row r="371" spans="1:6" s="215" customFormat="1">
      <c r="A371" s="211" t="s">
        <v>330</v>
      </c>
      <c r="B371" s="211" t="s">
        <v>1077</v>
      </c>
      <c r="C371" s="227" t="s">
        <v>398</v>
      </c>
      <c r="D371" s="186">
        <f>910.63-1</f>
        <v>909.63</v>
      </c>
      <c r="E371" s="224"/>
      <c r="F371" s="216">
        <v>1666.14</v>
      </c>
    </row>
    <row r="372" spans="1:6" s="215" customFormat="1">
      <c r="A372" s="211" t="s">
        <v>331</v>
      </c>
      <c r="B372" s="211" t="s">
        <v>1078</v>
      </c>
      <c r="C372" s="227" t="s">
        <v>398</v>
      </c>
      <c r="D372" s="186">
        <f>2317.94+2</f>
        <v>2319.94</v>
      </c>
      <c r="E372" s="224"/>
      <c r="F372" s="215">
        <v>113.37</v>
      </c>
    </row>
    <row r="373" spans="1:6" s="215" customFormat="1" ht="31.5">
      <c r="A373" s="211" t="s">
        <v>332</v>
      </c>
      <c r="B373" s="211" t="s">
        <v>1079</v>
      </c>
      <c r="C373" s="227" t="s">
        <v>398</v>
      </c>
      <c r="D373" s="186">
        <f>558.53+1</f>
        <v>559.53</v>
      </c>
      <c r="E373" s="224"/>
      <c r="F373" s="215">
        <v>113.37</v>
      </c>
    </row>
    <row r="374" spans="1:6" s="215" customFormat="1">
      <c r="A374" s="211" t="s">
        <v>333</v>
      </c>
      <c r="B374" s="211" t="s">
        <v>1080</v>
      </c>
      <c r="C374" s="227" t="s">
        <v>398</v>
      </c>
      <c r="D374" s="186">
        <f>881.14-1</f>
        <v>880.14</v>
      </c>
      <c r="E374" s="224"/>
      <c r="F374" s="215">
        <v>96.43</v>
      </c>
    </row>
    <row r="375" spans="1:6" s="215" customFormat="1">
      <c r="A375" s="211" t="s">
        <v>334</v>
      </c>
      <c r="B375" s="211" t="s">
        <v>1081</v>
      </c>
      <c r="C375" s="227" t="s">
        <v>398</v>
      </c>
      <c r="D375" s="186">
        <f>1666.57+3</f>
        <v>1669.57</v>
      </c>
      <c r="E375" s="224"/>
      <c r="F375" s="216">
        <v>1218.07</v>
      </c>
    </row>
    <row r="376" spans="1:6" s="215" customFormat="1">
      <c r="A376" s="211" t="s">
        <v>335</v>
      </c>
      <c r="B376" s="211" t="s">
        <v>1082</v>
      </c>
      <c r="C376" s="227" t="s">
        <v>398</v>
      </c>
      <c r="D376" s="186">
        <f>751.4-1</f>
        <v>750.4</v>
      </c>
      <c r="E376" s="224"/>
      <c r="F376" s="215">
        <v>549.23</v>
      </c>
    </row>
    <row r="377" spans="1:6" s="215" customFormat="1">
      <c r="A377" s="211" t="s">
        <v>336</v>
      </c>
      <c r="B377" s="211" t="s">
        <v>1083</v>
      </c>
      <c r="C377" s="227" t="s">
        <v>398</v>
      </c>
      <c r="D377" s="186">
        <f>622.33-2</f>
        <v>620.33000000000004</v>
      </c>
      <c r="E377" s="224"/>
      <c r="F377" s="215">
        <v>81.099999999999994</v>
      </c>
    </row>
    <row r="378" spans="1:6" s="215" customFormat="1">
      <c r="A378" s="211" t="s">
        <v>337</v>
      </c>
      <c r="B378" s="211" t="s">
        <v>1084</v>
      </c>
      <c r="C378" s="227" t="s">
        <v>398</v>
      </c>
      <c r="D378" s="186">
        <f>1274.21-4</f>
        <v>1270.21</v>
      </c>
      <c r="E378" s="224"/>
      <c r="F378" s="215">
        <v>425.25</v>
      </c>
    </row>
    <row r="379" spans="1:6" s="215" customFormat="1">
      <c r="A379" s="211" t="s">
        <v>338</v>
      </c>
      <c r="B379" s="211" t="s">
        <v>1085</v>
      </c>
      <c r="C379" s="227" t="s">
        <v>398</v>
      </c>
      <c r="D379" s="186">
        <f>751.4-1</f>
        <v>750.4</v>
      </c>
      <c r="E379" s="224"/>
      <c r="F379" s="215">
        <v>81.099999999999994</v>
      </c>
    </row>
    <row r="380" spans="1:6" s="215" customFormat="1" ht="31.5">
      <c r="A380" s="211" t="s">
        <v>339</v>
      </c>
      <c r="B380" s="211" t="s">
        <v>1086</v>
      </c>
      <c r="C380" s="227" t="s">
        <v>398</v>
      </c>
      <c r="D380" s="186">
        <f>516.69+3</f>
        <v>519.69000000000005</v>
      </c>
      <c r="E380" s="224"/>
      <c r="F380" s="215">
        <v>128.94</v>
      </c>
    </row>
    <row r="381" spans="1:6" s="215" customFormat="1">
      <c r="A381" s="211" t="s">
        <v>340</v>
      </c>
      <c r="B381" s="211" t="s">
        <v>1087</v>
      </c>
      <c r="C381" s="227" t="s">
        <v>398</v>
      </c>
      <c r="D381" s="186">
        <f>1666.14+4</f>
        <v>1670.14</v>
      </c>
      <c r="E381" s="224"/>
      <c r="F381" s="215">
        <v>125.28</v>
      </c>
    </row>
    <row r="382" spans="1:6" s="215" customFormat="1">
      <c r="A382" s="211" t="s">
        <v>341</v>
      </c>
      <c r="B382" s="211" t="s">
        <v>1088</v>
      </c>
      <c r="C382" s="227" t="s">
        <v>398</v>
      </c>
      <c r="D382" s="186">
        <f>1247.91+2</f>
        <v>1249.9100000000001</v>
      </c>
      <c r="E382" s="224"/>
      <c r="F382" s="215">
        <v>551.9</v>
      </c>
    </row>
    <row r="383" spans="1:6" s="215" customFormat="1">
      <c r="A383" s="211" t="s">
        <v>342</v>
      </c>
      <c r="B383" s="211" t="s">
        <v>1089</v>
      </c>
      <c r="C383" s="227" t="s">
        <v>398</v>
      </c>
      <c r="D383" s="186">
        <f>819.17+1</f>
        <v>820.17</v>
      </c>
      <c r="E383" s="224"/>
      <c r="F383" s="215">
        <v>702.48</v>
      </c>
    </row>
    <row r="384" spans="1:6" s="215" customFormat="1" ht="18.75" customHeight="1">
      <c r="A384" s="211" t="s">
        <v>343</v>
      </c>
      <c r="B384" s="211" t="s">
        <v>1090</v>
      </c>
      <c r="C384" s="227" t="s">
        <v>398</v>
      </c>
      <c r="D384" s="186">
        <v>349.82</v>
      </c>
      <c r="E384" s="224"/>
      <c r="F384" s="216">
        <v>3092.53</v>
      </c>
    </row>
    <row r="385" spans="1:6" s="215" customFormat="1">
      <c r="A385" s="211" t="s">
        <v>344</v>
      </c>
      <c r="B385" s="211" t="s">
        <v>1091</v>
      </c>
      <c r="C385" s="227" t="s">
        <v>398</v>
      </c>
      <c r="D385" s="186">
        <v>349.82</v>
      </c>
      <c r="E385" s="224"/>
      <c r="F385" s="215">
        <v>897.01</v>
      </c>
    </row>
    <row r="386" spans="1:6" s="215" customFormat="1">
      <c r="A386" s="211" t="s">
        <v>345</v>
      </c>
      <c r="B386" s="211" t="s">
        <v>1092</v>
      </c>
      <c r="C386" s="227" t="s">
        <v>398</v>
      </c>
      <c r="D386" s="186">
        <v>905.06</v>
      </c>
      <c r="E386" s="224"/>
      <c r="F386" s="216">
        <v>2317.94</v>
      </c>
    </row>
    <row r="387" spans="1:6" s="215" customFormat="1">
      <c r="A387" s="211" t="s">
        <v>346</v>
      </c>
      <c r="B387" s="211" t="s">
        <v>1093</v>
      </c>
      <c r="C387" s="227" t="s">
        <v>398</v>
      </c>
      <c r="D387" s="186">
        <f>543.86+1</f>
        <v>544.86</v>
      </c>
      <c r="E387" s="224"/>
      <c r="F387" s="215">
        <v>374.38</v>
      </c>
    </row>
    <row r="388" spans="1:6" s="215" customFormat="1">
      <c r="A388" s="211" t="s">
        <v>347</v>
      </c>
      <c r="B388" s="211" t="s">
        <v>1094</v>
      </c>
      <c r="C388" s="227" t="s">
        <v>398</v>
      </c>
      <c r="D388" s="186">
        <f>94.04+6</f>
        <v>100.04</v>
      </c>
      <c r="E388" s="224"/>
      <c r="F388" s="215">
        <v>173.16</v>
      </c>
    </row>
    <row r="389" spans="1:6" s="215" customFormat="1" ht="31.5">
      <c r="A389" s="211" t="s">
        <v>348</v>
      </c>
      <c r="B389" s="211" t="s">
        <v>1095</v>
      </c>
      <c r="C389" s="227" t="s">
        <v>398</v>
      </c>
      <c r="D389" s="186">
        <f>661.39-1</f>
        <v>660.39</v>
      </c>
      <c r="E389" s="224"/>
    </row>
    <row r="390" spans="1:6" s="215" customFormat="1" ht="37.5" customHeight="1">
      <c r="A390" s="211" t="s">
        <v>349</v>
      </c>
      <c r="B390" s="211" t="s">
        <v>1096</v>
      </c>
      <c r="C390" s="227" t="s">
        <v>398</v>
      </c>
      <c r="D390" s="186">
        <f>3431.32-1</f>
        <v>3430.32</v>
      </c>
      <c r="E390" s="224"/>
      <c r="F390" s="215">
        <v>692.51</v>
      </c>
    </row>
    <row r="391" spans="1:6" s="215" customFormat="1">
      <c r="A391" s="211" t="s">
        <v>350</v>
      </c>
      <c r="B391" s="211" t="s">
        <v>1097</v>
      </c>
      <c r="C391" s="227" t="s">
        <v>398</v>
      </c>
      <c r="D391" s="186">
        <f>425.25+5</f>
        <v>430.25</v>
      </c>
      <c r="E391" s="224"/>
      <c r="F391" s="215">
        <v>516.69000000000005</v>
      </c>
    </row>
    <row r="392" spans="1:6" s="215" customFormat="1">
      <c r="A392" s="211" t="s">
        <v>351</v>
      </c>
      <c r="B392" s="211" t="s">
        <v>1098</v>
      </c>
      <c r="C392" s="227" t="s">
        <v>398</v>
      </c>
      <c r="D392" s="186">
        <v>520.34</v>
      </c>
      <c r="E392" s="224"/>
      <c r="F392" s="216">
        <v>3138.38</v>
      </c>
    </row>
    <row r="393" spans="1:6" s="215" customFormat="1">
      <c r="A393" s="211" t="s">
        <v>352</v>
      </c>
      <c r="B393" s="211" t="s">
        <v>1099</v>
      </c>
      <c r="C393" s="227" t="s">
        <v>398</v>
      </c>
      <c r="D393" s="186">
        <v>1580.27</v>
      </c>
      <c r="E393" s="224"/>
    </row>
    <row r="394" spans="1:6" s="215" customFormat="1">
      <c r="A394" s="211"/>
      <c r="B394" s="225" t="s">
        <v>1074</v>
      </c>
      <c r="C394" s="227"/>
      <c r="D394" s="208"/>
      <c r="E394" s="214"/>
      <c r="F394" s="215">
        <v>918.83</v>
      </c>
    </row>
    <row r="395" spans="1:6" s="215" customFormat="1" ht="31.5">
      <c r="A395" s="211" t="s">
        <v>353</v>
      </c>
      <c r="B395" s="211" t="s">
        <v>1100</v>
      </c>
      <c r="C395" s="227" t="s">
        <v>398</v>
      </c>
      <c r="D395" s="186">
        <f>1710.76-1</f>
        <v>1709.76</v>
      </c>
      <c r="E395" s="214"/>
      <c r="F395" s="215">
        <v>640.89</v>
      </c>
    </row>
    <row r="396" spans="1:6" s="215" customFormat="1">
      <c r="A396" s="211" t="s">
        <v>354</v>
      </c>
      <c r="B396" s="211" t="s">
        <v>1101</v>
      </c>
      <c r="C396" s="227" t="s">
        <v>398</v>
      </c>
      <c r="D396" s="186">
        <f>299.07+1</f>
        <v>300.07</v>
      </c>
      <c r="E396" s="214"/>
      <c r="F396" s="215">
        <v>350.73</v>
      </c>
    </row>
    <row r="397" spans="1:6" s="215" customFormat="1" ht="63">
      <c r="A397" s="211" t="s">
        <v>355</v>
      </c>
      <c r="B397" s="211" t="s">
        <v>1075</v>
      </c>
      <c r="C397" s="227" t="s">
        <v>398</v>
      </c>
      <c r="D397" s="186">
        <f>918.83+1</f>
        <v>919.83</v>
      </c>
      <c r="E397" s="214"/>
      <c r="F397" s="215">
        <v>186.76</v>
      </c>
    </row>
    <row r="398" spans="1:6" s="215" customFormat="1">
      <c r="A398" s="211" t="s">
        <v>356</v>
      </c>
      <c r="B398" s="211" t="s">
        <v>1102</v>
      </c>
      <c r="C398" s="227"/>
      <c r="D398" s="186">
        <f>3240.55-1</f>
        <v>3239.55</v>
      </c>
      <c r="E398" s="214"/>
    </row>
    <row r="399" spans="1:6" s="215" customFormat="1">
      <c r="A399" s="211" t="s">
        <v>371</v>
      </c>
      <c r="B399" s="211" t="s">
        <v>1103</v>
      </c>
      <c r="C399" s="227" t="s">
        <v>398</v>
      </c>
      <c r="D399" s="186">
        <f>3089.3+1</f>
        <v>3090.3</v>
      </c>
      <c r="E399" s="214"/>
      <c r="F399" s="216">
        <v>1548.68</v>
      </c>
    </row>
    <row r="400" spans="1:6" s="174" customFormat="1">
      <c r="A400" s="211" t="s">
        <v>372</v>
      </c>
      <c r="B400" s="211" t="s">
        <v>1104</v>
      </c>
      <c r="C400" s="227" t="s">
        <v>398</v>
      </c>
      <c r="D400" s="186">
        <v>1360.1</v>
      </c>
      <c r="E400" s="214"/>
      <c r="F400" s="174">
        <v>298.49</v>
      </c>
    </row>
    <row r="401" spans="1:6" s="174" customFormat="1">
      <c r="A401" s="230"/>
      <c r="B401" s="231" t="s">
        <v>1076</v>
      </c>
      <c r="C401" s="232"/>
      <c r="D401" s="209"/>
      <c r="E401" s="233"/>
    </row>
    <row r="402" spans="1:6" s="174" customFormat="1">
      <c r="A402" s="211" t="s">
        <v>373</v>
      </c>
      <c r="B402" s="211" t="s">
        <v>1106</v>
      </c>
      <c r="C402" s="159" t="s">
        <v>398</v>
      </c>
      <c r="D402" s="186">
        <f>2816.79+3</f>
        <v>2819.79</v>
      </c>
      <c r="E402" s="157"/>
      <c r="F402" s="206">
        <v>2776.32</v>
      </c>
    </row>
    <row r="403" spans="1:6" s="174" customFormat="1" ht="31.5">
      <c r="A403" s="211" t="s">
        <v>374</v>
      </c>
      <c r="B403" s="211" t="s">
        <v>1107</v>
      </c>
      <c r="C403" s="159" t="s">
        <v>398</v>
      </c>
      <c r="D403" s="186">
        <v>1029.6600000000001</v>
      </c>
      <c r="E403" s="157"/>
    </row>
    <row r="404" spans="1:6" s="174" customFormat="1">
      <c r="A404" s="211" t="s">
        <v>375</v>
      </c>
      <c r="B404" s="211" t="s">
        <v>1108</v>
      </c>
      <c r="C404" s="159" t="s">
        <v>398</v>
      </c>
      <c r="D404" s="186">
        <v>2290.04</v>
      </c>
      <c r="E404" s="157"/>
      <c r="F404" s="188"/>
    </row>
    <row r="405" spans="1:6" s="174" customFormat="1">
      <c r="A405" s="211" t="s">
        <v>376</v>
      </c>
      <c r="B405" s="211" t="s">
        <v>1109</v>
      </c>
      <c r="C405" s="159" t="s">
        <v>398</v>
      </c>
      <c r="D405" s="186">
        <v>2290.04</v>
      </c>
      <c r="E405" s="157"/>
      <c r="F405" s="206">
        <v>3103.24</v>
      </c>
    </row>
    <row r="406" spans="1:6" s="174" customFormat="1" ht="31.5">
      <c r="A406" s="211" t="s">
        <v>377</v>
      </c>
      <c r="B406" s="211" t="s">
        <v>1110</v>
      </c>
      <c r="C406" s="159" t="s">
        <v>398</v>
      </c>
      <c r="D406" s="186">
        <f>1057.35+3</f>
        <v>1060.3499999999999</v>
      </c>
      <c r="E406" s="157"/>
    </row>
    <row r="407" spans="1:6" s="174" customFormat="1">
      <c r="A407" s="211" t="s">
        <v>378</v>
      </c>
      <c r="B407" s="211" t="s">
        <v>1111</v>
      </c>
      <c r="C407" s="159" t="s">
        <v>398</v>
      </c>
      <c r="D407" s="186">
        <f>2256.55+3</f>
        <v>2259.5500000000002</v>
      </c>
      <c r="E407" s="157"/>
    </row>
    <row r="408" spans="1:6" s="174" customFormat="1">
      <c r="A408" s="211" t="s">
        <v>379</v>
      </c>
      <c r="B408" s="211" t="s">
        <v>1112</v>
      </c>
      <c r="C408" s="159" t="s">
        <v>398</v>
      </c>
      <c r="D408" s="186">
        <f>3517.17+3</f>
        <v>3520.17</v>
      </c>
      <c r="E408" s="157"/>
    </row>
    <row r="409" spans="1:6" s="174" customFormat="1" ht="30" customHeight="1">
      <c r="A409" s="211" t="s">
        <v>380</v>
      </c>
      <c r="B409" s="211" t="s">
        <v>1113</v>
      </c>
      <c r="C409" s="159" t="s">
        <v>398</v>
      </c>
      <c r="D409" s="186">
        <f>8049.18+1</f>
        <v>8050.18</v>
      </c>
      <c r="E409" s="157"/>
    </row>
    <row r="410" spans="1:6" s="174" customFormat="1">
      <c r="A410" s="211" t="s">
        <v>381</v>
      </c>
      <c r="B410" s="211" t="s">
        <v>1114</v>
      </c>
      <c r="C410" s="159" t="s">
        <v>398</v>
      </c>
      <c r="D410" s="186">
        <v>2764.8</v>
      </c>
      <c r="E410" s="157"/>
    </row>
    <row r="411" spans="1:6" ht="31.5">
      <c r="A411" s="211" t="s">
        <v>382</v>
      </c>
      <c r="B411" s="211" t="s">
        <v>1115</v>
      </c>
      <c r="C411" s="159" t="s">
        <v>398</v>
      </c>
      <c r="D411" s="186">
        <f>2814.47+1</f>
        <v>2815.47</v>
      </c>
      <c r="E411" s="157"/>
    </row>
    <row r="412" spans="1:6" ht="31.5">
      <c r="A412" s="211" t="s">
        <v>483</v>
      </c>
      <c r="B412" s="211" t="s">
        <v>1116</v>
      </c>
      <c r="C412" s="159" t="s">
        <v>398</v>
      </c>
      <c r="D412" s="186">
        <f>12580.56-1</f>
        <v>12579.56</v>
      </c>
      <c r="E412" s="168"/>
      <c r="F412" s="59">
        <v>1984.84</v>
      </c>
    </row>
    <row r="413" spans="1:6" ht="31.5">
      <c r="A413" s="211" t="s">
        <v>484</v>
      </c>
      <c r="B413" s="211" t="s">
        <v>1117</v>
      </c>
      <c r="C413" s="159" t="s">
        <v>398</v>
      </c>
      <c r="D413" s="186">
        <f>5286.2+4</f>
        <v>5290.2</v>
      </c>
      <c r="E413" s="168"/>
      <c r="F413" s="59">
        <v>2272.1799999999998</v>
      </c>
    </row>
    <row r="414" spans="1:6" ht="31.5">
      <c r="A414" s="211" t="s">
        <v>485</v>
      </c>
      <c r="B414" s="211" t="s">
        <v>1118</v>
      </c>
      <c r="C414" s="159" t="s">
        <v>398</v>
      </c>
      <c r="D414" s="186">
        <f>5286.2+4</f>
        <v>5290.2</v>
      </c>
      <c r="E414" s="168"/>
      <c r="F414" s="59">
        <v>1200.54</v>
      </c>
    </row>
    <row r="415" spans="1:6" ht="31.5">
      <c r="A415" s="211" t="s">
        <v>486</v>
      </c>
      <c r="B415" s="211" t="s">
        <v>1119</v>
      </c>
      <c r="C415" s="159" t="s">
        <v>398</v>
      </c>
      <c r="D415" s="186">
        <v>2359.9499999999998</v>
      </c>
      <c r="E415" s="168"/>
      <c r="F415" s="59">
        <v>1200.54</v>
      </c>
    </row>
    <row r="416" spans="1:6" ht="31.5">
      <c r="A416" s="211" t="s">
        <v>487</v>
      </c>
      <c r="B416" s="211" t="s">
        <v>1120</v>
      </c>
      <c r="C416" s="159" t="s">
        <v>398</v>
      </c>
      <c r="D416" s="186">
        <v>2405.4499999999998</v>
      </c>
      <c r="E416" s="168"/>
      <c r="F416" s="59">
        <v>2470.66</v>
      </c>
    </row>
    <row r="417" spans="1:6" ht="31.5">
      <c r="A417" s="211" t="s">
        <v>488</v>
      </c>
      <c r="B417" s="211" t="s">
        <v>1121</v>
      </c>
      <c r="C417" s="159" t="s">
        <v>398</v>
      </c>
      <c r="D417" s="186">
        <f>4105.88+4</f>
        <v>4109.88</v>
      </c>
      <c r="E417" s="168"/>
      <c r="F417" s="59">
        <v>4105.88</v>
      </c>
    </row>
    <row r="418" spans="1:6" ht="31.5">
      <c r="A418" s="211" t="s">
        <v>489</v>
      </c>
      <c r="B418" s="211" t="s">
        <v>1122</v>
      </c>
      <c r="C418" s="159" t="s">
        <v>398</v>
      </c>
      <c r="D418" s="186">
        <f>5291.86-2</f>
        <v>5289.86</v>
      </c>
      <c r="E418" s="168"/>
      <c r="F418" s="59">
        <v>4105.88</v>
      </c>
    </row>
    <row r="419" spans="1:6" ht="31.5">
      <c r="A419" s="211" t="s">
        <v>490</v>
      </c>
      <c r="B419" s="211" t="s">
        <v>1123</v>
      </c>
      <c r="C419" s="159" t="s">
        <v>398</v>
      </c>
      <c r="D419" s="186">
        <f>7875.55+4</f>
        <v>7879.55</v>
      </c>
      <c r="E419" s="168"/>
      <c r="F419" s="59">
        <v>2461.69</v>
      </c>
    </row>
    <row r="420" spans="1:6" ht="31.5">
      <c r="A420" s="211" t="s">
        <v>491</v>
      </c>
      <c r="B420" s="211" t="s">
        <v>1124</v>
      </c>
      <c r="C420" s="159" t="s">
        <v>398</v>
      </c>
      <c r="D420" s="186">
        <f>2470.66-1</f>
        <v>2469.66</v>
      </c>
      <c r="E420" s="169"/>
      <c r="F420" s="59">
        <v>988.21</v>
      </c>
    </row>
    <row r="421" spans="1:6">
      <c r="A421" s="211" t="s">
        <v>492</v>
      </c>
      <c r="B421" s="211" t="s">
        <v>1125</v>
      </c>
      <c r="C421" s="159" t="s">
        <v>398</v>
      </c>
      <c r="D421" s="186">
        <f>4105.88+4</f>
        <v>4109.88</v>
      </c>
      <c r="E421" s="82"/>
      <c r="F421" s="59">
        <v>6786.8</v>
      </c>
    </row>
    <row r="422" spans="1:6" ht="31.5">
      <c r="A422" s="211" t="s">
        <v>493</v>
      </c>
      <c r="B422" s="211" t="s">
        <v>1126</v>
      </c>
      <c r="C422" s="159" t="s">
        <v>398</v>
      </c>
      <c r="D422" s="186">
        <f>4105.88+4</f>
        <v>4109.88</v>
      </c>
      <c r="E422" s="82"/>
      <c r="F422" s="59">
        <v>6647.62</v>
      </c>
    </row>
    <row r="423" spans="1:6">
      <c r="A423" s="211" t="s">
        <v>494</v>
      </c>
      <c r="B423" s="211" t="s">
        <v>1127</v>
      </c>
      <c r="C423" s="159" t="s">
        <v>398</v>
      </c>
      <c r="D423" s="186">
        <f>4105.88+4</f>
        <v>4109.88</v>
      </c>
      <c r="E423" s="82"/>
      <c r="F423" s="59">
        <v>4385.01</v>
      </c>
    </row>
    <row r="424" spans="1:6" ht="31.5">
      <c r="A424" s="211" t="s">
        <v>495</v>
      </c>
      <c r="B424" s="211" t="s">
        <v>1128</v>
      </c>
      <c r="C424" s="159" t="s">
        <v>398</v>
      </c>
      <c r="D424" s="186">
        <f>3808.96+1</f>
        <v>3809.96</v>
      </c>
      <c r="E424" s="80"/>
      <c r="F424" s="33">
        <v>687.79</v>
      </c>
    </row>
    <row r="425" spans="1:6" ht="31.5">
      <c r="A425" s="211" t="s">
        <v>496</v>
      </c>
      <c r="B425" s="211" t="s">
        <v>1129</v>
      </c>
      <c r="C425" s="159" t="s">
        <v>398</v>
      </c>
      <c r="D425" s="186">
        <f>3808.96+1</f>
        <v>3809.96</v>
      </c>
      <c r="E425" s="39"/>
      <c r="F425" s="59">
        <v>1343.41</v>
      </c>
    </row>
    <row r="426" spans="1:6" ht="31.5">
      <c r="A426" s="211" t="s">
        <v>497</v>
      </c>
      <c r="B426" s="211" t="s">
        <v>1130</v>
      </c>
      <c r="C426" s="159" t="s">
        <v>398</v>
      </c>
      <c r="D426" s="186">
        <f>4105.88+4</f>
        <v>4109.88</v>
      </c>
      <c r="E426" s="80"/>
      <c r="F426" s="59">
        <v>2602.59</v>
      </c>
    </row>
    <row r="427" spans="1:6">
      <c r="A427" s="211" t="s">
        <v>498</v>
      </c>
      <c r="B427" s="211" t="s">
        <v>1131</v>
      </c>
      <c r="C427" s="159" t="s">
        <v>398</v>
      </c>
      <c r="D427" s="186">
        <f>4105.88+4</f>
        <v>4109.88</v>
      </c>
      <c r="E427" s="39"/>
      <c r="F427" s="59">
        <v>4105.88</v>
      </c>
    </row>
    <row r="428" spans="1:6" ht="31.5">
      <c r="A428" s="211" t="s">
        <v>499</v>
      </c>
      <c r="B428" s="211" t="s">
        <v>1132</v>
      </c>
      <c r="C428" s="159" t="s">
        <v>398</v>
      </c>
      <c r="D428" s="186">
        <f>4105.88+4</f>
        <v>4109.88</v>
      </c>
      <c r="E428" s="80"/>
      <c r="F428" s="59">
        <v>2659.28</v>
      </c>
    </row>
    <row r="429" spans="1:6">
      <c r="A429" s="211" t="s">
        <v>500</v>
      </c>
      <c r="B429" s="211" t="s">
        <v>1133</v>
      </c>
      <c r="C429" s="159" t="s">
        <v>398</v>
      </c>
      <c r="D429" s="186">
        <f>4105.88+4</f>
        <v>4109.88</v>
      </c>
      <c r="E429" s="39"/>
      <c r="F429" s="59">
        <v>2122.0700000000002</v>
      </c>
    </row>
    <row r="430" spans="1:6" ht="31.5">
      <c r="A430" s="211" t="s">
        <v>501</v>
      </c>
      <c r="B430" s="211" t="s">
        <v>1134</v>
      </c>
      <c r="C430" s="159" t="s">
        <v>398</v>
      </c>
      <c r="D430" s="186">
        <f>3808.96+1</f>
        <v>3809.96</v>
      </c>
      <c r="E430" s="39"/>
      <c r="F430" s="59">
        <v>4196.76</v>
      </c>
    </row>
    <row r="431" spans="1:6" ht="31.5">
      <c r="A431" s="211" t="s">
        <v>502</v>
      </c>
      <c r="B431" s="211" t="s">
        <v>1135</v>
      </c>
      <c r="C431" s="159" t="s">
        <v>398</v>
      </c>
      <c r="D431" s="186">
        <f>3808.96+1</f>
        <v>3809.96</v>
      </c>
      <c r="E431" s="82"/>
      <c r="F431" s="59">
        <v>5618.26</v>
      </c>
    </row>
    <row r="432" spans="1:6">
      <c r="A432" s="211" t="s">
        <v>503</v>
      </c>
      <c r="B432" s="211" t="s">
        <v>1136</v>
      </c>
      <c r="C432" s="159" t="s">
        <v>398</v>
      </c>
      <c r="D432" s="186">
        <f>4105.88+4</f>
        <v>4109.88</v>
      </c>
      <c r="E432" s="82"/>
      <c r="F432" s="59">
        <v>5501.1</v>
      </c>
    </row>
    <row r="433" spans="1:6" ht="30.75" customHeight="1">
      <c r="A433" s="211" t="s">
        <v>504</v>
      </c>
      <c r="B433" s="211" t="s">
        <v>1137</v>
      </c>
      <c r="C433" s="159" t="s">
        <v>398</v>
      </c>
      <c r="D433" s="186">
        <f>4105.88+4</f>
        <v>4109.88</v>
      </c>
      <c r="E433" s="82"/>
      <c r="F433" s="59">
        <v>6346.84</v>
      </c>
    </row>
    <row r="434" spans="1:6" ht="31.5">
      <c r="A434" s="211" t="s">
        <v>505</v>
      </c>
      <c r="B434" s="211" t="s">
        <v>1138</v>
      </c>
      <c r="C434" s="159" t="s">
        <v>398</v>
      </c>
      <c r="D434" s="186">
        <f>8075.43+5</f>
        <v>8080.43</v>
      </c>
      <c r="E434" s="82"/>
      <c r="F434" s="59">
        <v>5951.61</v>
      </c>
    </row>
    <row r="435" spans="1:6" ht="29.25" customHeight="1">
      <c r="A435" s="211" t="s">
        <v>506</v>
      </c>
      <c r="B435" s="211" t="s">
        <v>1139</v>
      </c>
      <c r="C435" s="159" t="s">
        <v>398</v>
      </c>
      <c r="D435" s="186">
        <f>7346.37+4</f>
        <v>7350.37</v>
      </c>
      <c r="E435" s="80"/>
      <c r="F435" s="59">
        <v>8314.57</v>
      </c>
    </row>
    <row r="436" spans="1:6">
      <c r="A436" s="211" t="s">
        <v>507</v>
      </c>
      <c r="B436" s="211" t="s">
        <v>1140</v>
      </c>
      <c r="C436" s="159" t="s">
        <v>398</v>
      </c>
      <c r="D436" s="186">
        <f>4105.88+4</f>
        <v>4109.88</v>
      </c>
      <c r="E436" s="80"/>
      <c r="F436" s="59">
        <v>3404.36</v>
      </c>
    </row>
    <row r="437" spans="1:6" ht="14.25" customHeight="1">
      <c r="A437" s="211" t="s">
        <v>508</v>
      </c>
      <c r="B437" s="211" t="s">
        <v>1141</v>
      </c>
      <c r="C437" s="159" t="s">
        <v>398</v>
      </c>
      <c r="D437" s="186">
        <v>8314.57</v>
      </c>
      <c r="E437" s="80"/>
      <c r="F437" s="33">
        <v>433.75</v>
      </c>
    </row>
    <row r="438" spans="1:6" ht="30" customHeight="1">
      <c r="A438" s="211" t="s">
        <v>509</v>
      </c>
      <c r="B438" s="211" t="s">
        <v>1114</v>
      </c>
      <c r="C438" s="159" t="s">
        <v>398</v>
      </c>
      <c r="D438" s="186">
        <f>2149.31+1</f>
        <v>2150.31</v>
      </c>
      <c r="E438" s="80"/>
      <c r="F438" s="59">
        <v>2149.31</v>
      </c>
    </row>
    <row r="439" spans="1:6" ht="30" customHeight="1">
      <c r="A439" s="211" t="s">
        <v>510</v>
      </c>
      <c r="B439" s="211" t="s">
        <v>1142</v>
      </c>
      <c r="C439" s="159" t="s">
        <v>398</v>
      </c>
      <c r="D439" s="186">
        <v>1854.99</v>
      </c>
      <c r="E439" s="80"/>
      <c r="F439" s="59"/>
    </row>
    <row r="440" spans="1:6" ht="30" customHeight="1">
      <c r="A440" s="211" t="s">
        <v>511</v>
      </c>
      <c r="B440" s="211" t="s">
        <v>1143</v>
      </c>
      <c r="C440" s="159" t="s">
        <v>398</v>
      </c>
      <c r="D440" s="186">
        <f>7875.55+4</f>
        <v>7879.55</v>
      </c>
      <c r="E440" s="80"/>
      <c r="F440" s="59"/>
    </row>
    <row r="441" spans="1:6" ht="30" customHeight="1">
      <c r="A441" s="211" t="s">
        <v>512</v>
      </c>
      <c r="B441" s="211" t="s">
        <v>1144</v>
      </c>
      <c r="C441" s="159" t="s">
        <v>398</v>
      </c>
      <c r="D441" s="186">
        <f>4196.76+3</f>
        <v>4199.76</v>
      </c>
      <c r="E441" s="80"/>
      <c r="F441" s="59"/>
    </row>
    <row r="442" spans="1:6" ht="30" customHeight="1">
      <c r="A442" s="211" t="s">
        <v>513</v>
      </c>
      <c r="B442" s="211" t="s">
        <v>1145</v>
      </c>
      <c r="C442" s="159" t="s">
        <v>398</v>
      </c>
      <c r="D442" s="186">
        <f>1200.54-1</f>
        <v>1199.54</v>
      </c>
      <c r="E442" s="80"/>
      <c r="F442" s="59"/>
    </row>
    <row r="443" spans="1:6" ht="30" customHeight="1">
      <c r="A443" s="211" t="s">
        <v>514</v>
      </c>
      <c r="B443" s="211" t="s">
        <v>1146</v>
      </c>
      <c r="C443" s="159" t="s">
        <v>398</v>
      </c>
      <c r="D443" s="186">
        <f>5501.1-1</f>
        <v>5500.1</v>
      </c>
      <c r="E443" s="80"/>
      <c r="F443" s="59"/>
    </row>
    <row r="444" spans="1:6" ht="30" customHeight="1">
      <c r="A444" s="211" t="s">
        <v>515</v>
      </c>
      <c r="B444" s="211" t="s">
        <v>1147</v>
      </c>
      <c r="C444" s="159" t="s">
        <v>398</v>
      </c>
      <c r="D444" s="186">
        <f>6346.84+3</f>
        <v>6349.84</v>
      </c>
      <c r="E444" s="80"/>
      <c r="F444" s="59"/>
    </row>
    <row r="445" spans="1:6" ht="30" customHeight="1">
      <c r="A445" s="211" t="s">
        <v>516</v>
      </c>
      <c r="B445" s="211" t="s">
        <v>1148</v>
      </c>
      <c r="C445" s="159" t="s">
        <v>398</v>
      </c>
      <c r="D445" s="186">
        <f>5951.61-2</f>
        <v>5949.61</v>
      </c>
      <c r="E445" s="80"/>
      <c r="F445" s="59"/>
    </row>
    <row r="446" spans="1:6" ht="30" customHeight="1">
      <c r="A446" s="211" t="s">
        <v>517</v>
      </c>
      <c r="B446" s="211" t="s">
        <v>1149</v>
      </c>
      <c r="C446" s="159" t="s">
        <v>398</v>
      </c>
      <c r="D446" s="186">
        <f>4105.88+4</f>
        <v>4109.88</v>
      </c>
      <c r="E446" s="80"/>
      <c r="F446" s="59"/>
    </row>
    <row r="447" spans="1:6" ht="30" customHeight="1">
      <c r="A447" s="211" t="s">
        <v>518</v>
      </c>
      <c r="B447" s="211" t="s">
        <v>1150</v>
      </c>
      <c r="C447" s="159" t="s">
        <v>398</v>
      </c>
      <c r="D447" s="186">
        <f>2192.18-2</f>
        <v>2190.1799999999998</v>
      </c>
      <c r="E447" s="80"/>
      <c r="F447" s="59"/>
    </row>
    <row r="448" spans="1:6" ht="30" customHeight="1">
      <c r="A448" s="211" t="s">
        <v>519</v>
      </c>
      <c r="B448" s="211" t="s">
        <v>1151</v>
      </c>
      <c r="C448" s="159" t="s">
        <v>398</v>
      </c>
      <c r="D448" s="186">
        <f>1942.86+2</f>
        <v>1944.86</v>
      </c>
      <c r="E448" s="80"/>
      <c r="F448" s="59"/>
    </row>
    <row r="449" spans="1:6" ht="30" customHeight="1">
      <c r="A449" s="211" t="s">
        <v>520</v>
      </c>
      <c r="B449" s="211" t="s">
        <v>1152</v>
      </c>
      <c r="C449" s="159" t="s">
        <v>398</v>
      </c>
      <c r="D449" s="186">
        <f>2659.28+1</f>
        <v>2660.28</v>
      </c>
      <c r="E449" s="80"/>
      <c r="F449" s="59"/>
    </row>
    <row r="450" spans="1:6" ht="30" customHeight="1">
      <c r="A450" s="211" t="s">
        <v>521</v>
      </c>
      <c r="B450" s="211" t="s">
        <v>1153</v>
      </c>
      <c r="C450" s="159" t="s">
        <v>398</v>
      </c>
      <c r="D450" s="186">
        <f>5618.26+2</f>
        <v>5620.26</v>
      </c>
      <c r="E450" s="80"/>
      <c r="F450" s="59"/>
    </row>
    <row r="451" spans="1:6" ht="30" customHeight="1">
      <c r="A451" s="211" t="s">
        <v>522</v>
      </c>
      <c r="B451" s="211" t="s">
        <v>1154</v>
      </c>
      <c r="C451" s="159" t="s">
        <v>398</v>
      </c>
      <c r="D451" s="186">
        <v>1984.84</v>
      </c>
      <c r="E451" s="80"/>
      <c r="F451" s="59"/>
    </row>
    <row r="452" spans="1:6" ht="30" customHeight="1">
      <c r="A452" s="211" t="s">
        <v>523</v>
      </c>
      <c r="B452" s="211" t="s">
        <v>1155</v>
      </c>
      <c r="C452" s="159" t="s">
        <v>398</v>
      </c>
      <c r="D452" s="186">
        <f>2272.18-2</f>
        <v>2270.1799999999998</v>
      </c>
      <c r="E452" s="80"/>
      <c r="F452" s="59"/>
    </row>
    <row r="453" spans="1:6" ht="30" customHeight="1">
      <c r="A453" s="211" t="s">
        <v>524</v>
      </c>
      <c r="B453" s="211" t="s">
        <v>1156</v>
      </c>
      <c r="C453" s="159" t="s">
        <v>398</v>
      </c>
      <c r="D453" s="186">
        <f>2602.59-3</f>
        <v>2599.59</v>
      </c>
      <c r="E453" s="80"/>
      <c r="F453" s="59"/>
    </row>
    <row r="454" spans="1:6" ht="30" customHeight="1">
      <c r="A454" s="211" t="s">
        <v>525</v>
      </c>
      <c r="B454" s="211" t="s">
        <v>1157</v>
      </c>
      <c r="C454" s="159" t="s">
        <v>398</v>
      </c>
      <c r="D454" s="186">
        <f>1200.54-1</f>
        <v>1199.54</v>
      </c>
      <c r="E454" s="80"/>
      <c r="F454" s="59"/>
    </row>
    <row r="455" spans="1:6" ht="30" customHeight="1">
      <c r="A455" s="211" t="s">
        <v>526</v>
      </c>
      <c r="B455" s="211" t="s">
        <v>1158</v>
      </c>
      <c r="C455" s="159" t="s">
        <v>398</v>
      </c>
      <c r="D455" s="186">
        <v>4385.01</v>
      </c>
      <c r="E455" s="80"/>
      <c r="F455" s="59"/>
    </row>
    <row r="456" spans="1:6" ht="30" customHeight="1">
      <c r="A456" s="211" t="s">
        <v>527</v>
      </c>
      <c r="B456" s="211" t="s">
        <v>1159</v>
      </c>
      <c r="C456" s="159" t="s">
        <v>398</v>
      </c>
      <c r="D456" s="186">
        <f>1186.73+3</f>
        <v>1189.73</v>
      </c>
      <c r="E456" s="80"/>
      <c r="F456" s="59"/>
    </row>
    <row r="457" spans="1:6" ht="30" customHeight="1">
      <c r="A457" s="211" t="s">
        <v>528</v>
      </c>
      <c r="B457" s="211" t="s">
        <v>1160</v>
      </c>
      <c r="C457" s="159" t="s">
        <v>398</v>
      </c>
      <c r="D457" s="186">
        <f>6786.8+3</f>
        <v>6789.8</v>
      </c>
      <c r="E457" s="80"/>
      <c r="F457" s="59"/>
    </row>
    <row r="458" spans="1:6" ht="30" customHeight="1">
      <c r="A458" s="211" t="s">
        <v>529</v>
      </c>
      <c r="B458" s="211" t="s">
        <v>1161</v>
      </c>
      <c r="C458" s="159" t="s">
        <v>398</v>
      </c>
      <c r="D458" s="186">
        <f>2242.83-3</f>
        <v>2239.83</v>
      </c>
      <c r="E458" s="80"/>
      <c r="F458" s="59"/>
    </row>
    <row r="459" spans="1:6" ht="30" customHeight="1">
      <c r="A459" s="211" t="s">
        <v>530</v>
      </c>
      <c r="B459" s="211" t="s">
        <v>1162</v>
      </c>
      <c r="C459" s="159" t="s">
        <v>398</v>
      </c>
      <c r="D459" s="186">
        <f>2793.02-3</f>
        <v>2790.02</v>
      </c>
      <c r="E459" s="80"/>
      <c r="F459" s="59"/>
    </row>
    <row r="460" spans="1:6" ht="30" customHeight="1">
      <c r="A460" s="211" t="s">
        <v>531</v>
      </c>
      <c r="B460" s="211" t="s">
        <v>1163</v>
      </c>
      <c r="C460" s="159" t="s">
        <v>398</v>
      </c>
      <c r="D460" s="186">
        <v>1854.99</v>
      </c>
      <c r="E460" s="80"/>
      <c r="F460" s="59"/>
    </row>
    <row r="461" spans="1:6" ht="30" customHeight="1">
      <c r="A461" s="211" t="s">
        <v>532</v>
      </c>
      <c r="B461" s="211" t="s">
        <v>1115</v>
      </c>
      <c r="C461" s="159" t="s">
        <v>398</v>
      </c>
      <c r="D461" s="186">
        <f>2637.18+3</f>
        <v>2640.18</v>
      </c>
      <c r="E461" s="80"/>
      <c r="F461" s="59"/>
    </row>
    <row r="462" spans="1:6" ht="30" customHeight="1">
      <c r="A462" s="211" t="s">
        <v>533</v>
      </c>
      <c r="B462" s="211" t="s">
        <v>1164</v>
      </c>
      <c r="C462" s="159" t="s">
        <v>398</v>
      </c>
      <c r="D462" s="186">
        <f>2247.46+3</f>
        <v>2250.46</v>
      </c>
      <c r="E462" s="80"/>
      <c r="F462" s="59"/>
    </row>
    <row r="463" spans="1:6" ht="30" customHeight="1">
      <c r="A463" s="211" t="s">
        <v>534</v>
      </c>
      <c r="B463" s="211" t="s">
        <v>1105</v>
      </c>
      <c r="C463" s="159" t="s">
        <v>398</v>
      </c>
      <c r="D463" s="186">
        <f>1567.69+2</f>
        <v>1569.69</v>
      </c>
      <c r="E463" s="80"/>
      <c r="F463" s="59"/>
    </row>
    <row r="464" spans="1:6" ht="30" customHeight="1">
      <c r="A464" s="211" t="s">
        <v>535</v>
      </c>
      <c r="B464" s="211" t="s">
        <v>368</v>
      </c>
      <c r="C464" s="159" t="s">
        <v>398</v>
      </c>
      <c r="D464" s="186">
        <f>1548.68+1</f>
        <v>1549.68</v>
      </c>
      <c r="E464" s="80"/>
      <c r="F464" s="59"/>
    </row>
    <row r="465" spans="1:6" ht="30" customHeight="1">
      <c r="A465" s="211" t="s">
        <v>536</v>
      </c>
      <c r="B465" s="211" t="s">
        <v>1165</v>
      </c>
      <c r="C465" s="159" t="s">
        <v>398</v>
      </c>
      <c r="D465" s="186">
        <f>298.49+2</f>
        <v>300.49</v>
      </c>
      <c r="E465" s="80"/>
      <c r="F465" s="59"/>
    </row>
    <row r="466" spans="1:6" s="174" customFormat="1" ht="17.25" customHeight="1">
      <c r="A466" s="234"/>
      <c r="B466" s="234" t="str">
        <f>Калькуляция!B258</f>
        <v>Услуги функциональной диагностики</v>
      </c>
      <c r="C466" s="220"/>
      <c r="D466" s="210"/>
      <c r="E466" s="221"/>
    </row>
    <row r="467" spans="1:6" s="174" customFormat="1">
      <c r="A467" s="161" t="str">
        <f>Калькуляция!A259</f>
        <v>UFD 01</v>
      </c>
      <c r="B467" s="161" t="str">
        <f>Калькуляция!B259</f>
        <v xml:space="preserve">ЭКГ (снятие)                 </v>
      </c>
      <c r="C467" s="159" t="s">
        <v>398</v>
      </c>
      <c r="D467" s="265">
        <v>1645.36</v>
      </c>
      <c r="E467" s="157"/>
      <c r="F467" s="204"/>
    </row>
    <row r="468" spans="1:6" s="174" customFormat="1">
      <c r="A468" s="161" t="str">
        <f>Калькуляция!A260</f>
        <v>UFD 02</v>
      </c>
      <c r="B468" s="161" t="str">
        <f>Калькуляция!B260</f>
        <v>ЭКГ ( расшифровка)</v>
      </c>
      <c r="C468" s="159" t="s">
        <v>398</v>
      </c>
      <c r="D468" s="266"/>
      <c r="E468" s="157"/>
      <c r="F468" s="205">
        <v>1645.36</v>
      </c>
    </row>
    <row r="469" spans="1:6" s="174" customFormat="1">
      <c r="A469" s="161" t="str">
        <f>Калькуляция!A261</f>
        <v>UFD 03</v>
      </c>
      <c r="B469" s="161" t="str">
        <f>Калькуляция!B261</f>
        <v>Спирография</v>
      </c>
      <c r="C469" s="159" t="s">
        <v>398</v>
      </c>
      <c r="D469" s="189">
        <f>3893.46-3</f>
        <v>3890.46</v>
      </c>
      <c r="E469" s="157"/>
      <c r="F469" s="206">
        <v>3893.46</v>
      </c>
    </row>
    <row r="470" spans="1:6" s="174" customFormat="1">
      <c r="A470" s="161" t="str">
        <f>Калькуляция!A262</f>
        <v>UFD 04</v>
      </c>
      <c r="B470" s="161" t="str">
        <f>Калькуляция!B262</f>
        <v>Холтер</v>
      </c>
      <c r="C470" s="159" t="s">
        <v>398</v>
      </c>
      <c r="D470" s="189">
        <f>7018.03+2</f>
        <v>7020.03</v>
      </c>
      <c r="E470" s="157"/>
      <c r="F470" s="206">
        <v>7018.03</v>
      </c>
    </row>
    <row r="471" spans="1:6" s="174" customFormat="1">
      <c r="A471" s="161" t="str">
        <f>Калькуляция!A263</f>
        <v>UFD 05</v>
      </c>
      <c r="B471" s="161" t="str">
        <f>Калькуляция!B263</f>
        <v xml:space="preserve">СМАД </v>
      </c>
      <c r="C471" s="159" t="s">
        <v>398</v>
      </c>
      <c r="D471" s="189">
        <f>7179.36+1</f>
        <v>7180.36</v>
      </c>
      <c r="E471" s="157"/>
    </row>
    <row r="472" spans="1:6" s="174" customFormat="1">
      <c r="A472" s="161" t="s">
        <v>415</v>
      </c>
      <c r="B472" s="161" t="s">
        <v>762</v>
      </c>
      <c r="C472" s="159" t="s">
        <v>398</v>
      </c>
      <c r="D472" s="189">
        <v>7000</v>
      </c>
      <c r="E472" s="157"/>
    </row>
    <row r="473" spans="1:6" s="174" customFormat="1">
      <c r="A473" s="161" t="s">
        <v>761</v>
      </c>
      <c r="B473" s="161" t="s">
        <v>990</v>
      </c>
      <c r="C473" s="159" t="s">
        <v>398</v>
      </c>
      <c r="D473" s="189">
        <v>5854.78</v>
      </c>
      <c r="E473" s="157"/>
      <c r="F473" s="206">
        <v>5854.78</v>
      </c>
    </row>
    <row r="474" spans="1:6" s="174" customFormat="1">
      <c r="A474" s="161" t="s">
        <v>972</v>
      </c>
      <c r="B474" s="161" t="s">
        <v>977</v>
      </c>
      <c r="C474" s="159" t="s">
        <v>398</v>
      </c>
      <c r="D474" s="189">
        <f>4127.03+3</f>
        <v>4130.03</v>
      </c>
      <c r="E474" s="157"/>
      <c r="F474" s="206">
        <v>4127.03</v>
      </c>
    </row>
    <row r="475" spans="1:6" s="174" customFormat="1">
      <c r="A475" s="161" t="s">
        <v>973</v>
      </c>
      <c r="B475" s="161" t="s">
        <v>986</v>
      </c>
      <c r="C475" s="159" t="s">
        <v>398</v>
      </c>
      <c r="D475" s="189">
        <v>5854.78</v>
      </c>
      <c r="E475" s="157"/>
    </row>
    <row r="476" spans="1:6" s="174" customFormat="1">
      <c r="A476" s="161" t="s">
        <v>974</v>
      </c>
      <c r="B476" s="161" t="s">
        <v>978</v>
      </c>
      <c r="C476" s="159" t="s">
        <v>398</v>
      </c>
      <c r="D476" s="200">
        <v>15675.11</v>
      </c>
      <c r="E476" s="157"/>
      <c r="F476" s="206">
        <v>15675.11</v>
      </c>
    </row>
    <row r="477" spans="1:6" s="174" customFormat="1">
      <c r="A477" s="161" t="s">
        <v>975</v>
      </c>
      <c r="B477" s="161" t="s">
        <v>979</v>
      </c>
      <c r="C477" s="159" t="s">
        <v>398</v>
      </c>
      <c r="D477" s="189">
        <v>15675.11</v>
      </c>
      <c r="E477" s="157"/>
    </row>
    <row r="478" spans="1:6" s="174" customFormat="1">
      <c r="A478" s="161" t="s">
        <v>976</v>
      </c>
      <c r="B478" s="161" t="s">
        <v>980</v>
      </c>
      <c r="C478" s="159" t="s">
        <v>398</v>
      </c>
      <c r="D478" s="189">
        <v>15675.11</v>
      </c>
      <c r="E478" s="157"/>
    </row>
    <row r="479" spans="1:6" s="174" customFormat="1">
      <c r="A479" s="161" t="s">
        <v>983</v>
      </c>
      <c r="B479" s="161" t="s">
        <v>981</v>
      </c>
      <c r="C479" s="159" t="s">
        <v>398</v>
      </c>
      <c r="D479" s="189">
        <f>8631.93-2</f>
        <v>8629.93</v>
      </c>
      <c r="E479" s="157"/>
      <c r="F479" s="206">
        <v>8631.93</v>
      </c>
    </row>
    <row r="480" spans="1:6" s="174" customFormat="1">
      <c r="A480" s="161" t="s">
        <v>984</v>
      </c>
      <c r="B480" s="161" t="s">
        <v>982</v>
      </c>
      <c r="C480" s="159" t="s">
        <v>398</v>
      </c>
      <c r="D480" s="189">
        <v>2714.64</v>
      </c>
      <c r="E480" s="157"/>
      <c r="F480" s="206">
        <v>2714.64</v>
      </c>
    </row>
    <row r="481" spans="1:6" s="174" customFormat="1">
      <c r="A481" s="161" t="s">
        <v>985</v>
      </c>
      <c r="B481" s="161" t="s">
        <v>987</v>
      </c>
      <c r="C481" s="159" t="s">
        <v>398</v>
      </c>
      <c r="D481" s="189">
        <v>849.68</v>
      </c>
      <c r="E481" s="157"/>
      <c r="F481" s="174">
        <v>849.68</v>
      </c>
    </row>
    <row r="482" spans="1:6" s="174" customFormat="1" ht="12" customHeight="1">
      <c r="A482" s="158"/>
      <c r="B482" s="158" t="str">
        <f>Калькуляция!B265</f>
        <v>Физиотерапевтические процедуры</v>
      </c>
      <c r="C482" s="159"/>
      <c r="D482" s="189"/>
      <c r="E482" s="157"/>
    </row>
    <row r="483" spans="1:6" s="174" customFormat="1">
      <c r="A483" s="161" t="str">
        <f>Калькуляция!A266</f>
        <v>FIZ 01</v>
      </c>
      <c r="B483" s="161" t="str">
        <f>Калькуляция!B266</f>
        <v>Гальванизация</v>
      </c>
      <c r="C483" s="159" t="s">
        <v>398</v>
      </c>
      <c r="D483" s="189">
        <f>761.15-1</f>
        <v>760.15</v>
      </c>
      <c r="E483" s="157"/>
      <c r="F483" s="206">
        <v>761.15</v>
      </c>
    </row>
    <row r="484" spans="1:6" s="174" customFormat="1">
      <c r="A484" s="161" t="str">
        <f>Калькуляция!A267</f>
        <v>FIZ 02</v>
      </c>
      <c r="B484" s="161" t="str">
        <f>Калькуляция!B267</f>
        <v>Электрофорез</v>
      </c>
      <c r="C484" s="159" t="s">
        <v>398</v>
      </c>
      <c r="D484" s="189">
        <v>1059.5899999999999</v>
      </c>
      <c r="E484" s="157"/>
      <c r="F484" s="206">
        <v>1059.5899999999999</v>
      </c>
    </row>
    <row r="485" spans="1:6" s="174" customFormat="1">
      <c r="A485" s="161" t="str">
        <f>Калькуляция!A268</f>
        <v>FIZ 03</v>
      </c>
      <c r="B485" s="161" t="str">
        <f>Калькуляция!B268</f>
        <v>Диадинамотерапия</v>
      </c>
      <c r="C485" s="159" t="s">
        <v>398</v>
      </c>
      <c r="D485" s="189">
        <f>957.98+2</f>
        <v>959.98</v>
      </c>
      <c r="E485" s="157"/>
      <c r="F485" s="206">
        <v>957.98</v>
      </c>
    </row>
    <row r="486" spans="1:6" s="174" customFormat="1">
      <c r="A486" s="161" t="str">
        <f>Калькуляция!A269</f>
        <v>FIZ 04</v>
      </c>
      <c r="B486" s="161" t="str">
        <f>Калькуляция!B269</f>
        <v>Амплипульстерапия</v>
      </c>
      <c r="C486" s="159" t="s">
        <v>398</v>
      </c>
      <c r="D486" s="189">
        <f>946.73+3</f>
        <v>949.73</v>
      </c>
      <c r="E486" s="157"/>
      <c r="F486" s="174">
        <v>946.73</v>
      </c>
    </row>
    <row r="487" spans="1:6" s="174" customFormat="1">
      <c r="A487" s="161" t="str">
        <f>Калькуляция!A270</f>
        <v>FIZ 05</v>
      </c>
      <c r="B487" s="161" t="str">
        <f>Калькуляция!B270</f>
        <v>Электростимуляция</v>
      </c>
      <c r="C487" s="159" t="s">
        <v>398</v>
      </c>
      <c r="D487" s="189">
        <f>802.42-2</f>
        <v>800.42</v>
      </c>
      <c r="E487" s="157"/>
      <c r="F487" s="174">
        <v>802.42</v>
      </c>
    </row>
    <row r="488" spans="1:6" s="174" customFormat="1">
      <c r="A488" s="161" t="str">
        <f>Калькуляция!A271</f>
        <v>FIZ 06</v>
      </c>
      <c r="B488" s="161" t="str">
        <f>Калькуляция!B271</f>
        <v>Дарсонвализация</v>
      </c>
      <c r="C488" s="159" t="s">
        <v>398</v>
      </c>
      <c r="D488" s="189">
        <v>959.98</v>
      </c>
      <c r="E488" s="157"/>
      <c r="F488" s="174">
        <v>959.98</v>
      </c>
    </row>
    <row r="489" spans="1:6" s="174" customFormat="1" ht="12.75" customHeight="1">
      <c r="A489" s="161" t="str">
        <f>Калькуляция!A272</f>
        <v>FIZ 07</v>
      </c>
      <c r="B489" s="161" t="str">
        <f>Калькуляция!B272</f>
        <v>УФО общее</v>
      </c>
      <c r="C489" s="159" t="s">
        <v>398</v>
      </c>
      <c r="D489" s="189">
        <f>431.35-1</f>
        <v>430.35</v>
      </c>
      <c r="E489" s="157"/>
      <c r="F489" s="174">
        <v>431.35</v>
      </c>
    </row>
    <row r="490" spans="1:6" s="174" customFormat="1">
      <c r="A490" s="161" t="str">
        <f>Калькуляция!A273</f>
        <v>FIZ 08</v>
      </c>
      <c r="B490" s="161" t="str">
        <f>Калькуляция!B273</f>
        <v>УФО местное</v>
      </c>
      <c r="C490" s="159" t="s">
        <v>398</v>
      </c>
      <c r="D490" s="189">
        <v>1949.51</v>
      </c>
      <c r="E490" s="157"/>
      <c r="F490" s="206">
        <v>1949.51</v>
      </c>
    </row>
    <row r="491" spans="1:6" s="174" customFormat="1">
      <c r="A491" s="161" t="str">
        <f>Калькуляция!A274</f>
        <v>FIZ 09</v>
      </c>
      <c r="B491" s="161" t="str">
        <f>Калькуляция!B274</f>
        <v>УФО при рожистом воспалении</v>
      </c>
      <c r="C491" s="159" t="s">
        <v>398</v>
      </c>
      <c r="D491" s="189">
        <v>1949.51</v>
      </c>
      <c r="E491" s="157"/>
      <c r="F491" s="206">
        <v>1949.51</v>
      </c>
    </row>
    <row r="492" spans="1:6" s="174" customFormat="1">
      <c r="A492" s="161" t="str">
        <f>Калькуляция!A275</f>
        <v>FIZ 10</v>
      </c>
      <c r="B492" s="161" t="str">
        <f>Калькуляция!B275</f>
        <v>Светолечение на аппарате "БИОПТРОН"</v>
      </c>
      <c r="C492" s="159" t="s">
        <v>398</v>
      </c>
      <c r="D492" s="189">
        <f>1116.14+4</f>
        <v>1120.1400000000001</v>
      </c>
      <c r="E492" s="157"/>
      <c r="F492" s="206">
        <v>1116.1400000000001</v>
      </c>
    </row>
    <row r="493" spans="1:6" s="174" customFormat="1">
      <c r="A493" s="161" t="str">
        <f>Калькуляция!A276</f>
        <v>FIZ 11</v>
      </c>
      <c r="B493" s="161" t="str">
        <f>Калькуляция!B276</f>
        <v>Парафинотерапия</v>
      </c>
      <c r="C493" s="159" t="s">
        <v>398</v>
      </c>
      <c r="D493" s="189">
        <f>1338.07+2</f>
        <v>1340.07</v>
      </c>
      <c r="E493" s="157"/>
      <c r="F493" s="206">
        <v>1338.07</v>
      </c>
    </row>
    <row r="494" spans="1:6" s="174" customFormat="1">
      <c r="A494" s="161" t="s">
        <v>1032</v>
      </c>
      <c r="B494" s="161" t="s">
        <v>1033</v>
      </c>
      <c r="C494" s="159" t="s">
        <v>398</v>
      </c>
      <c r="D494" s="189">
        <v>1020</v>
      </c>
      <c r="E494" s="157"/>
      <c r="F494" s="206">
        <v>1016.69</v>
      </c>
    </row>
    <row r="495" spans="1:6" s="174" customFormat="1" ht="13.5" customHeight="1">
      <c r="A495" s="158"/>
      <c r="B495" s="158" t="str">
        <f>Калькуляция!B277</f>
        <v>Массаж</v>
      </c>
      <c r="C495" s="159"/>
      <c r="D495" s="189"/>
      <c r="E495" s="157"/>
    </row>
    <row r="496" spans="1:6" s="174" customFormat="1">
      <c r="A496" s="161" t="str">
        <f>Калькуляция!A278</f>
        <v>MAS 01</v>
      </c>
      <c r="B496" s="161" t="str">
        <f>Калькуляция!B278</f>
        <v>Массаж головы</v>
      </c>
      <c r="C496" s="159" t="s">
        <v>398</v>
      </c>
      <c r="D496" s="189">
        <v>1280.22</v>
      </c>
      <c r="E496" s="157"/>
      <c r="F496" s="206">
        <v>1280.22</v>
      </c>
    </row>
    <row r="497" spans="1:6" s="174" customFormat="1">
      <c r="A497" s="161" t="str">
        <f>Калькуляция!A279</f>
        <v>MAS 02</v>
      </c>
      <c r="B497" s="161" t="str">
        <f>Калькуляция!B279</f>
        <v>Массаж лица</v>
      </c>
      <c r="C497" s="159" t="s">
        <v>398</v>
      </c>
      <c r="D497" s="189">
        <v>1164.75</v>
      </c>
      <c r="E497" s="157"/>
      <c r="F497" s="206">
        <v>1164.75</v>
      </c>
    </row>
    <row r="498" spans="1:6" s="174" customFormat="1">
      <c r="A498" s="161" t="str">
        <f>Калькуляция!A280</f>
        <v>MAS 03</v>
      </c>
      <c r="B498" s="161" t="str">
        <f>Калькуляция!B280</f>
        <v>Массаж шеи</v>
      </c>
      <c r="C498" s="159" t="s">
        <v>398</v>
      </c>
      <c r="D498" s="189">
        <f>1581.09-1</f>
        <v>1580.09</v>
      </c>
      <c r="E498" s="157"/>
      <c r="F498" s="206">
        <v>1581.09</v>
      </c>
    </row>
    <row r="499" spans="1:6" s="174" customFormat="1">
      <c r="A499" s="161" t="str">
        <f>Калькуляция!A281</f>
        <v>MAS 04</v>
      </c>
      <c r="B499" s="161" t="str">
        <f>Калькуляция!B281</f>
        <v>Массаж воротниковой зоны</v>
      </c>
      <c r="C499" s="159" t="s">
        <v>398</v>
      </c>
      <c r="D499" s="189">
        <f>968.32+2</f>
        <v>970.32</v>
      </c>
      <c r="E499" s="157"/>
      <c r="F499" s="174">
        <v>968.32</v>
      </c>
    </row>
    <row r="500" spans="1:6" s="174" customFormat="1">
      <c r="A500" s="161" t="str">
        <f>Калькуляция!A282</f>
        <v>MAS 05</v>
      </c>
      <c r="B500" s="161" t="str">
        <f>Калькуляция!B282</f>
        <v>Массаж верхней конечности</v>
      </c>
      <c r="C500" s="159" t="s">
        <v>398</v>
      </c>
      <c r="D500" s="189">
        <f>1072.75-3</f>
        <v>1069.75</v>
      </c>
      <c r="E500" s="157"/>
      <c r="F500" s="206">
        <v>1072.75</v>
      </c>
    </row>
    <row r="501" spans="1:6" s="174" customFormat="1">
      <c r="A501" s="161" t="str">
        <f>Калькуляция!A283</f>
        <v>MAS 06</v>
      </c>
      <c r="B501" s="161" t="str">
        <f>Калькуляция!B283</f>
        <v>Массаж надплечья</v>
      </c>
      <c r="C501" s="159" t="s">
        <v>398</v>
      </c>
      <c r="D501" s="189">
        <f>1072.75-3</f>
        <v>1069.75</v>
      </c>
      <c r="E501" s="157"/>
    </row>
    <row r="502" spans="1:6" s="174" customFormat="1">
      <c r="A502" s="161" t="str">
        <f>Калькуляция!A284</f>
        <v>MAS 07</v>
      </c>
      <c r="B502" s="161" t="str">
        <f>Калькуляция!B284</f>
        <v>Массаж плечевого сустава</v>
      </c>
      <c r="C502" s="159" t="s">
        <v>398</v>
      </c>
      <c r="D502" s="202">
        <v>889.74</v>
      </c>
      <c r="E502" s="157"/>
      <c r="F502" s="174">
        <v>889.74</v>
      </c>
    </row>
    <row r="503" spans="1:6" s="174" customFormat="1">
      <c r="A503" s="161" t="str">
        <f>Калькуляция!A285</f>
        <v>MAS 08</v>
      </c>
      <c r="B503" s="161" t="str">
        <f>Калькуляция!B285</f>
        <v>Массаж локтевого сустава</v>
      </c>
      <c r="C503" s="159" t="s">
        <v>398</v>
      </c>
      <c r="D503" s="202">
        <v>984.83</v>
      </c>
      <c r="E503" s="157"/>
      <c r="F503" s="174">
        <v>984.83</v>
      </c>
    </row>
    <row r="504" spans="1:6" s="174" customFormat="1">
      <c r="A504" s="161" t="str">
        <f>Калькуляция!A286</f>
        <v>MAS 09</v>
      </c>
      <c r="B504" s="161" t="str">
        <f>Калькуляция!B286</f>
        <v>Массаж лучезапястного сустава</v>
      </c>
      <c r="C504" s="159" t="s">
        <v>398</v>
      </c>
      <c r="D504" s="202">
        <f>866.67+3</f>
        <v>869.67</v>
      </c>
      <c r="E504" s="157"/>
      <c r="F504" s="174">
        <v>866.67</v>
      </c>
    </row>
    <row r="505" spans="1:6">
      <c r="A505" s="40" t="str">
        <f>Калькуляция!A287</f>
        <v>MAS 10</v>
      </c>
      <c r="B505" s="40" t="str">
        <f>Калькуляция!B287</f>
        <v>Массаж кисти и предплечья</v>
      </c>
      <c r="C505" s="41" t="s">
        <v>398</v>
      </c>
      <c r="D505" s="202">
        <v>1280.22</v>
      </c>
      <c r="E505" s="39"/>
      <c r="F505" s="59">
        <v>1280.22</v>
      </c>
    </row>
    <row r="506" spans="1:6">
      <c r="A506" s="40" t="str">
        <f>Калькуляция!A288</f>
        <v>MAS 11</v>
      </c>
      <c r="B506" s="40" t="str">
        <f>Калькуляция!B288</f>
        <v>Массаж области грудной клетки</v>
      </c>
      <c r="C506" s="41" t="s">
        <v>398</v>
      </c>
      <c r="D506" s="202">
        <f>1799+1</f>
        <v>1800</v>
      </c>
      <c r="E506" s="39"/>
      <c r="F506" s="59">
        <v>1799</v>
      </c>
    </row>
    <row r="507" spans="1:6">
      <c r="A507" s="40" t="str">
        <f>Калькуляция!A289</f>
        <v>MAS 12</v>
      </c>
      <c r="B507" s="40" t="str">
        <f>Калькуляция!B289</f>
        <v>Массаж спины</v>
      </c>
      <c r="C507" s="41" t="s">
        <v>398</v>
      </c>
      <c r="D507" s="202">
        <f>1871-1</f>
        <v>1870</v>
      </c>
      <c r="E507" s="39"/>
    </row>
    <row r="508" spans="1:6" ht="12" customHeight="1">
      <c r="A508" s="40" t="str">
        <f>Калькуляция!A290</f>
        <v>MAS 13</v>
      </c>
      <c r="B508" s="40" t="str">
        <f>Калькуляция!B290</f>
        <v>Массаж грудного отдела позвоночника</v>
      </c>
      <c r="C508" s="41" t="s">
        <v>398</v>
      </c>
      <c r="D508" s="189">
        <f>1871-1</f>
        <v>1870</v>
      </c>
      <c r="E508" s="39"/>
      <c r="F508" s="59">
        <v>1871</v>
      </c>
    </row>
    <row r="509" spans="1:6">
      <c r="A509" s="40" t="str">
        <f>Калькуляция!A291</f>
        <v>MAS 14</v>
      </c>
      <c r="B509" s="40" t="str">
        <f>Калькуляция!B291</f>
        <v xml:space="preserve">Массаж поясницы и крестцовой области </v>
      </c>
      <c r="C509" s="41" t="s">
        <v>398</v>
      </c>
      <c r="D509" s="189">
        <f>1140.98-1</f>
        <v>1139.98</v>
      </c>
      <c r="E509" s="39"/>
      <c r="F509" s="59">
        <v>1140.98</v>
      </c>
    </row>
    <row r="510" spans="1:6">
      <c r="A510" s="40" t="str">
        <f>Калькуляция!A292</f>
        <v>MAS 15</v>
      </c>
      <c r="B510" s="40" t="str">
        <f>Калькуляция!B292</f>
        <v>Массаж от поясницы до ягодичных складок</v>
      </c>
      <c r="C510" s="41" t="s">
        <v>398</v>
      </c>
      <c r="D510" s="189">
        <f>991.72-2</f>
        <v>989.72</v>
      </c>
      <c r="E510" s="39"/>
      <c r="F510" s="33">
        <v>991.72</v>
      </c>
    </row>
    <row r="511" spans="1:6">
      <c r="A511" s="40" t="str">
        <f>Калькуляция!A293</f>
        <v>MAS 16</v>
      </c>
      <c r="B511" s="40" t="str">
        <f>Калькуляция!B293</f>
        <v>Массаж мышц передней брюшной стенки</v>
      </c>
      <c r="C511" s="41" t="s">
        <v>398</v>
      </c>
      <c r="D511" s="189">
        <v>1280.22</v>
      </c>
      <c r="E511" s="39"/>
      <c r="F511" s="59">
        <v>1280.22</v>
      </c>
    </row>
    <row r="512" spans="1:6">
      <c r="A512" s="40" t="str">
        <f>Калькуляция!A294</f>
        <v>MAS 17</v>
      </c>
      <c r="B512" s="40" t="str">
        <f>Калькуляция!B294</f>
        <v>Массаж нижней конечности</v>
      </c>
      <c r="C512" s="41" t="s">
        <v>398</v>
      </c>
      <c r="D512" s="189">
        <f>1087.98+2</f>
        <v>1089.98</v>
      </c>
      <c r="E512" s="39"/>
      <c r="F512" s="59">
        <v>1087.98</v>
      </c>
    </row>
    <row r="513" spans="1:7">
      <c r="A513" s="40" t="str">
        <f>Калькуляция!A295</f>
        <v>MAS 18</v>
      </c>
      <c r="B513" s="40" t="str">
        <f>Калькуляция!B295</f>
        <v>Массаж тазобедреннего сустава</v>
      </c>
      <c r="C513" s="41" t="s">
        <v>398</v>
      </c>
      <c r="D513" s="189">
        <f>1575.6+4</f>
        <v>1579.6</v>
      </c>
      <c r="E513" s="39"/>
      <c r="F513" s="59">
        <v>1575.6</v>
      </c>
    </row>
    <row r="514" spans="1:7">
      <c r="A514" s="40" t="str">
        <f>Калькуляция!A296</f>
        <v>MAS 19</v>
      </c>
      <c r="B514" s="40" t="str">
        <f>Калькуляция!B296</f>
        <v>Массаж коленного сустава</v>
      </c>
      <c r="C514" s="41" t="s">
        <v>398</v>
      </c>
      <c r="D514" s="189">
        <f>1086.18+4</f>
        <v>1090.18</v>
      </c>
      <c r="E514" s="39"/>
      <c r="F514" s="59">
        <v>1086.18</v>
      </c>
    </row>
    <row r="515" spans="1:7">
      <c r="A515" s="40" t="str">
        <f>Калькуляция!A297</f>
        <v>MAS 20</v>
      </c>
      <c r="B515" s="40" t="str">
        <f>Калькуляция!B297</f>
        <v>Массаж голеностопного сустава</v>
      </c>
      <c r="C515" s="41" t="s">
        <v>398</v>
      </c>
      <c r="D515" s="189">
        <v>889.74</v>
      </c>
      <c r="E515" s="39"/>
      <c r="F515" s="33">
        <v>889.74</v>
      </c>
    </row>
    <row r="516" spans="1:7">
      <c r="A516" s="40" t="str">
        <f>Калькуляция!A298</f>
        <v>MAS 21</v>
      </c>
      <c r="B516" s="40" t="str">
        <f>Калькуляция!B298</f>
        <v>Массаж стопы и голени</v>
      </c>
      <c r="C516" s="41" t="s">
        <v>398</v>
      </c>
      <c r="D516" s="189">
        <f>1007.6+2</f>
        <v>1009.6</v>
      </c>
      <c r="E516" s="39"/>
      <c r="F516" s="59">
        <v>1007.6</v>
      </c>
    </row>
    <row r="517" spans="1:7">
      <c r="A517" s="40" t="str">
        <f>Калькуляция!A299</f>
        <v>MAS 22</v>
      </c>
      <c r="B517" s="40" t="str">
        <f>Калькуляция!B299</f>
        <v>Массаж  общий у взрослых</v>
      </c>
      <c r="C517" s="41" t="s">
        <v>398</v>
      </c>
      <c r="D517" s="189">
        <f>Калькуляция!M299</f>
        <v>7200</v>
      </c>
      <c r="E517" s="39"/>
    </row>
    <row r="518" spans="1:7" ht="14.25" customHeight="1">
      <c r="A518" s="40"/>
      <c r="B518" s="37" t="str">
        <f>Калькуляция!B300</f>
        <v>Иглотерапия</v>
      </c>
      <c r="C518" s="41"/>
      <c r="D518" s="189"/>
      <c r="E518" s="39"/>
    </row>
    <row r="519" spans="1:7">
      <c r="A519" s="40" t="str">
        <f>Калькуляция!A301</f>
        <v>IGL 01</v>
      </c>
      <c r="B519" s="40" t="str">
        <f>Калькуляция!B301</f>
        <v>Иглотерапия</v>
      </c>
      <c r="C519" s="41" t="s">
        <v>398</v>
      </c>
      <c r="D519" s="189">
        <f>Калькуляция!M301</f>
        <v>2000</v>
      </c>
      <c r="E519" s="39"/>
    </row>
    <row r="520" spans="1:7">
      <c r="A520" s="40"/>
      <c r="B520" s="37" t="str">
        <f>Калькуляция!B302</f>
        <v>Услуги ЛОР кабинета</v>
      </c>
      <c r="C520" s="41"/>
      <c r="D520" s="189"/>
      <c r="E520" s="39"/>
    </row>
    <row r="521" spans="1:7">
      <c r="A521" s="40" t="str">
        <f>Калькуляция!A303</f>
        <v>LOR 01</v>
      </c>
      <c r="B521" s="40" t="str">
        <f>Калькуляция!B303</f>
        <v>Пункция верхнечелюстной пазухи</v>
      </c>
      <c r="C521" s="41" t="s">
        <v>398</v>
      </c>
      <c r="D521" s="189">
        <f>2926.41+4</f>
        <v>2930.41</v>
      </c>
      <c r="E521" s="39"/>
    </row>
    <row r="522" spans="1:7">
      <c r="A522" s="40" t="str">
        <f>Калькуляция!A304</f>
        <v>LOR 02</v>
      </c>
      <c r="B522" s="40" t="str">
        <f>Калькуляция!B304</f>
        <v>Промывание наружного слухового прохода</v>
      </c>
      <c r="C522" s="41" t="s">
        <v>398</v>
      </c>
      <c r="D522" s="189">
        <f>956.73+3</f>
        <v>959.73</v>
      </c>
      <c r="E522" s="39"/>
      <c r="G522" s="33" t="s">
        <v>1026</v>
      </c>
    </row>
    <row r="523" spans="1:7" ht="27" customHeight="1">
      <c r="A523" s="40" t="str">
        <f>Калькуляция!A305</f>
        <v>LOR 03</v>
      </c>
      <c r="B523" s="40" t="str">
        <f>Калькуляция!B305</f>
        <v>Операция анемизация слизистой носового хода под местной анестезией</v>
      </c>
      <c r="C523" s="41" t="s">
        <v>398</v>
      </c>
      <c r="D523" s="189">
        <f>1790.61-1</f>
        <v>1789.61</v>
      </c>
      <c r="E523" s="39"/>
    </row>
    <row r="524" spans="1:7">
      <c r="A524" s="40" t="str">
        <f>Калькуляция!A306</f>
        <v>LOR 04</v>
      </c>
      <c r="B524" s="40" t="str">
        <f>Калькуляция!B306</f>
        <v>Промывание локун. нёбных миндалин</v>
      </c>
      <c r="C524" s="41" t="s">
        <v>398</v>
      </c>
      <c r="D524" s="189">
        <f>Калькуляция!M306</f>
        <v>3200</v>
      </c>
      <c r="E524" s="39"/>
    </row>
    <row r="525" spans="1:7">
      <c r="A525" s="40" t="str">
        <f>Калькуляция!A307</f>
        <v>LOR 05</v>
      </c>
      <c r="B525" s="40" t="str">
        <f>Калькуляция!B307</f>
        <v>Анемизация слизистой носа</v>
      </c>
      <c r="C525" s="41" t="s">
        <v>398</v>
      </c>
      <c r="D525" s="189">
        <f>1790.61-1</f>
        <v>1789.61</v>
      </c>
      <c r="E525" s="39"/>
    </row>
    <row r="526" spans="1:7">
      <c r="A526" s="40" t="str">
        <f>Калькуляция!A308</f>
        <v>LOR 06</v>
      </c>
      <c r="B526" s="40" t="str">
        <f>Калькуляция!B308</f>
        <v>Эндоназаальная блокада</v>
      </c>
      <c r="C526" s="41" t="s">
        <v>398</v>
      </c>
      <c r="D526" s="189">
        <f>Калькуляция!M308</f>
        <v>2600</v>
      </c>
      <c r="E526" s="39"/>
    </row>
    <row r="527" spans="1:7">
      <c r="A527" s="40" t="str">
        <f>Калькуляция!A309</f>
        <v>LOR 07</v>
      </c>
      <c r="B527" s="40" t="str">
        <f>Калькуляция!B309</f>
        <v>Смазывание глотки</v>
      </c>
      <c r="C527" s="41" t="s">
        <v>398</v>
      </c>
      <c r="D527" s="189">
        <f>Калькуляция!M309</f>
        <v>1000</v>
      </c>
      <c r="E527" s="39"/>
    </row>
    <row r="528" spans="1:7">
      <c r="A528" s="40" t="str">
        <f>Калькуляция!A310</f>
        <v>LOR 08</v>
      </c>
      <c r="B528" s="40" t="str">
        <f>Калькуляция!B310</f>
        <v>Перевязка, туалет уха (фурункул)</v>
      </c>
      <c r="C528" s="41" t="s">
        <v>398</v>
      </c>
      <c r="D528" s="189">
        <f>1141.6-2</f>
        <v>1139.5999999999999</v>
      </c>
      <c r="E528" s="39"/>
    </row>
    <row r="529" spans="1:5">
      <c r="A529" s="40" t="str">
        <f>Калькуляция!A311</f>
        <v>LOR 09</v>
      </c>
      <c r="B529" s="40" t="str">
        <f>Калькуляция!B311</f>
        <v>Репозиция костей носа</v>
      </c>
      <c r="C529" s="41" t="s">
        <v>398</v>
      </c>
      <c r="D529" s="189">
        <f>3724.78</f>
        <v>3724.78</v>
      </c>
      <c r="E529" s="39"/>
    </row>
    <row r="530" spans="1:5">
      <c r="A530" s="40" t="str">
        <f>Калькуляция!A312</f>
        <v>LOR 10</v>
      </c>
      <c r="B530" s="40" t="str">
        <f>Калькуляция!B312</f>
        <v>Аденотомия</v>
      </c>
      <c r="C530" s="41" t="s">
        <v>398</v>
      </c>
      <c r="D530" s="189">
        <f>53909.26+1</f>
        <v>53910.26</v>
      </c>
      <c r="E530" s="39"/>
    </row>
    <row r="531" spans="1:5">
      <c r="A531" s="40" t="str">
        <f>Калькуляция!A313</f>
        <v>LOR 11</v>
      </c>
      <c r="B531" s="40" t="str">
        <f>Калькуляция!B313</f>
        <v>Евстахиевой трубы продувание</v>
      </c>
      <c r="C531" s="41" t="s">
        <v>398</v>
      </c>
      <c r="D531" s="189">
        <f>2414.3-4</f>
        <v>2410.3000000000002</v>
      </c>
      <c r="E531" s="39"/>
    </row>
    <row r="532" spans="1:5">
      <c r="A532" s="40" t="str">
        <f>Калькуляция!A314</f>
        <v>LOR 12</v>
      </c>
      <c r="B532" s="40" t="str">
        <f>Калькуляция!B314</f>
        <v>Блокада нерва при невралгиях</v>
      </c>
      <c r="C532" s="41" t="s">
        <v>398</v>
      </c>
      <c r="D532" s="189">
        <f>Калькуляция!M314</f>
        <v>3000</v>
      </c>
      <c r="E532" s="39"/>
    </row>
    <row r="533" spans="1:5">
      <c r="A533" s="40" t="str">
        <f>Калькуляция!A315</f>
        <v>LOR 13</v>
      </c>
      <c r="B533" s="40" t="str">
        <f>Калькуляция!B315</f>
        <v>Внутригортанное вливание</v>
      </c>
      <c r="C533" s="41" t="s">
        <v>398</v>
      </c>
      <c r="D533" s="189">
        <f>367.18+3</f>
        <v>370.18</v>
      </c>
      <c r="E533" s="39"/>
    </row>
    <row r="534" spans="1:5">
      <c r="A534" s="40"/>
      <c r="B534" s="37" t="str">
        <f>Калькуляция!B316</f>
        <v>Хирургические услуги (ЛОР операции)</v>
      </c>
      <c r="C534" s="41"/>
      <c r="D534" s="189"/>
      <c r="E534" s="39"/>
    </row>
    <row r="535" spans="1:5">
      <c r="A535" s="40" t="str">
        <f>Калькуляция!A317</f>
        <v>HLO 01</v>
      </c>
      <c r="B535" s="40" t="str">
        <f>Калькуляция!B317</f>
        <v>Операция полипотомия носа под местной анестезией</v>
      </c>
      <c r="C535" s="41" t="s">
        <v>398</v>
      </c>
      <c r="D535" s="189">
        <f>107801.54-2</f>
        <v>107799.54</v>
      </c>
      <c r="E535" s="39"/>
    </row>
    <row r="536" spans="1:5" ht="31.5">
      <c r="A536" s="40" t="str">
        <f>Калькуляция!A318</f>
        <v>HLO 02</v>
      </c>
      <c r="B536" s="40" t="str">
        <f>Калькуляция!B318</f>
        <v>Операция вскрытия абцедирующего фурункула под местной анестезией</v>
      </c>
      <c r="C536" s="41" t="s">
        <v>398</v>
      </c>
      <c r="D536" s="189">
        <v>107799.54</v>
      </c>
      <c r="E536" s="39"/>
    </row>
    <row r="537" spans="1:5" ht="31.5">
      <c r="A537" s="40" t="str">
        <f>Калькуляция!A319</f>
        <v>HLO 03</v>
      </c>
      <c r="B537" s="40" t="str">
        <f>Калькуляция!B319</f>
        <v>Операция всерытия  абцедирующего фурункула под местной анестезией</v>
      </c>
      <c r="C537" s="41" t="s">
        <v>398</v>
      </c>
      <c r="D537" s="189">
        <v>107799.54</v>
      </c>
      <c r="E537" s="39"/>
    </row>
    <row r="538" spans="1:5" ht="26.25" customHeight="1">
      <c r="A538" s="40" t="str">
        <f>Калькуляция!A320</f>
        <v>HLO 04</v>
      </c>
      <c r="B538" s="40" t="str">
        <f>Калькуляция!B320</f>
        <v>Операция вскрытия  паратонзиллярного абцесса под   местной анестезией</v>
      </c>
      <c r="C538" s="41" t="s">
        <v>398</v>
      </c>
      <c r="D538" s="189">
        <f>107801.54-2</f>
        <v>107799.54</v>
      </c>
      <c r="E538" s="39"/>
    </row>
    <row r="539" spans="1:5">
      <c r="A539" s="40" t="str">
        <f>Калькуляция!A321</f>
        <v>HLO 05</v>
      </c>
      <c r="B539" s="40" t="str">
        <f>Калькуляция!B321</f>
        <v>Операция конхотомия под местной анестезией</v>
      </c>
      <c r="C539" s="41" t="s">
        <v>398</v>
      </c>
      <c r="D539" s="189">
        <f>135902.27-2</f>
        <v>135900.26999999999</v>
      </c>
      <c r="E539" s="39"/>
    </row>
    <row r="540" spans="1:5">
      <c r="A540" s="40" t="str">
        <f>Калькуляция!A322</f>
        <v>HLO 06</v>
      </c>
      <c r="B540" s="40" t="str">
        <f>Калькуляция!B322</f>
        <v>Операция гайморотомия под общим наркозом</v>
      </c>
      <c r="C540" s="41" t="s">
        <v>398</v>
      </c>
      <c r="D540" s="189">
        <f>141539.39+1</f>
        <v>141540.39000000001</v>
      </c>
      <c r="E540" s="39"/>
    </row>
    <row r="541" spans="1:5" ht="31.5">
      <c r="A541" s="40" t="str">
        <f>Калькуляция!A323</f>
        <v>HLO 07</v>
      </c>
      <c r="B541" s="40" t="str">
        <f>Калькуляция!B323</f>
        <v>Операция подслизистая резекция носовой перегородки под местной анестезией</v>
      </c>
      <c r="C541" s="41" t="s">
        <v>398</v>
      </c>
      <c r="D541" s="189">
        <v>107799.54</v>
      </c>
      <c r="E541" s="39"/>
    </row>
    <row r="542" spans="1:5" ht="31.5">
      <c r="A542" s="40" t="str">
        <f>Калькуляция!A324</f>
        <v>HLO 08</v>
      </c>
      <c r="B542" s="40" t="str">
        <f>Калькуляция!B324</f>
        <v>Операция подслизистая резекция носовой перегородки под общим наркозом</v>
      </c>
      <c r="C542" s="41" t="s">
        <v>398</v>
      </c>
      <c r="D542" s="189">
        <f>107801.54-2</f>
        <v>107799.54</v>
      </c>
      <c r="E542" s="39"/>
    </row>
    <row r="543" spans="1:5" ht="31.5">
      <c r="A543" s="40" t="str">
        <f>Калькуляция!A325</f>
        <v>HLO 09</v>
      </c>
      <c r="B543" s="40" t="str">
        <f>Калькуляция!B325</f>
        <v>Операция коррекция наружной деформации костей носа под местной анестезией</v>
      </c>
      <c r="C543" s="41" t="s">
        <v>398</v>
      </c>
      <c r="D543" s="189">
        <f t="shared" ref="D543:D544" si="6">107801.54-2</f>
        <v>107799.54</v>
      </c>
      <c r="E543" s="39"/>
    </row>
    <row r="544" spans="1:5" ht="31.5">
      <c r="A544" s="40" t="str">
        <f>Калькуляция!A326</f>
        <v>HLO 10</v>
      </c>
      <c r="B544" s="40" t="str">
        <f>Калькуляция!B326</f>
        <v>Операция коррекция наружной деформации костей носа подобщим наркозом</v>
      </c>
      <c r="C544" s="41" t="s">
        <v>398</v>
      </c>
      <c r="D544" s="189">
        <f t="shared" si="6"/>
        <v>107799.54</v>
      </c>
      <c r="E544" s="39"/>
    </row>
    <row r="545" spans="1:5">
      <c r="A545" s="40"/>
      <c r="B545" s="37" t="str">
        <f>Калькуляция!B327</f>
        <v>Хирургические услуги (урологические операции)</v>
      </c>
      <c r="C545" s="41"/>
      <c r="D545" s="189"/>
      <c r="E545" s="39"/>
    </row>
    <row r="546" spans="1:5">
      <c r="A546" s="40" t="str">
        <f>Калькуляция!A328</f>
        <v>HUR 01</v>
      </c>
      <c r="B546" s="40" t="str">
        <f>Калькуляция!B328</f>
        <v>Фимоз и парафимоз</v>
      </c>
      <c r="C546" s="41"/>
      <c r="D546" s="189">
        <v>81415.710000000006</v>
      </c>
      <c r="E546" s="39"/>
    </row>
    <row r="547" spans="1:5">
      <c r="A547" s="40" t="str">
        <f>Калькуляция!A331</f>
        <v>HUR 01</v>
      </c>
      <c r="B547" s="40" t="str">
        <f>Калькуляция!B331</f>
        <v>Водянка яичек и семенного канатика, варикоцеле</v>
      </c>
      <c r="C547" s="41"/>
      <c r="D547" s="189">
        <v>136547.48000000001</v>
      </c>
      <c r="E547" s="39"/>
    </row>
    <row r="548" spans="1:5" ht="12.75" customHeight="1">
      <c r="A548" s="40"/>
      <c r="B548" s="37" t="str">
        <f>Калькуляция!B334</f>
        <v>Хирургические услуги (операции)</v>
      </c>
      <c r="C548" s="41"/>
      <c r="D548" s="189"/>
      <c r="E548" s="39"/>
    </row>
    <row r="549" spans="1:5">
      <c r="A549" s="40" t="str">
        <f>Калькуляция!A335</f>
        <v>OPE 01</v>
      </c>
      <c r="B549" s="40" t="str">
        <f>Калькуляция!B335</f>
        <v>Операция рубцовых тканей кожи</v>
      </c>
      <c r="C549" s="41" t="s">
        <v>398</v>
      </c>
      <c r="D549" s="189">
        <f t="shared" ref="D549" si="7">186313.79-4</f>
        <v>186309.79</v>
      </c>
      <c r="E549" s="39"/>
    </row>
    <row r="550" spans="1:5">
      <c r="A550" s="40" t="str">
        <f>Калькуляция!A338</f>
        <v>OPE 02</v>
      </c>
      <c r="B550" s="40" t="str">
        <f>Калькуляция!B338</f>
        <v>Вскрытие абсцесса</v>
      </c>
      <c r="C550" s="41" t="s">
        <v>398</v>
      </c>
      <c r="D550" s="189">
        <f>186313.79-4</f>
        <v>186309.79</v>
      </c>
      <c r="E550" s="39"/>
    </row>
    <row r="551" spans="1:5">
      <c r="A551" s="40" t="str">
        <f>Калькуляция!A341</f>
        <v>OPE 03</v>
      </c>
      <c r="B551" s="40" t="str">
        <f>Калькуляция!B341</f>
        <v>Удаление доброкачественных опухолей кожи</v>
      </c>
      <c r="C551" s="41" t="s">
        <v>398</v>
      </c>
      <c r="D551" s="189">
        <f t="shared" ref="D551" si="8">186313.79-4</f>
        <v>186309.79</v>
      </c>
      <c r="E551" s="39"/>
    </row>
    <row r="552" spans="1:5">
      <c r="A552" s="40" t="str">
        <f>Калькуляция!A344</f>
        <v>OPE 04</v>
      </c>
      <c r="B552" s="40" t="str">
        <f>Калькуляция!B344</f>
        <v>Поверхностная грыжа</v>
      </c>
      <c r="C552" s="41" t="s">
        <v>398</v>
      </c>
      <c r="D552" s="189">
        <f>140486.68+3</f>
        <v>140489.68</v>
      </c>
      <c r="E552" s="39"/>
    </row>
    <row r="553" spans="1:5">
      <c r="A553" s="40" t="str">
        <f>Калькуляция!A347</f>
        <v>OPE 05</v>
      </c>
      <c r="B553" s="40" t="str">
        <f>Калькуляция!B347</f>
        <v>Большие вентральные грыжи</v>
      </c>
      <c r="C553" s="41" t="s">
        <v>398</v>
      </c>
      <c r="D553" s="189">
        <f>140486.68+3</f>
        <v>140489.68</v>
      </c>
      <c r="E553" s="39"/>
    </row>
    <row r="554" spans="1:5">
      <c r="A554" s="40" t="str">
        <f>Калькуляция!A348</f>
        <v>OPE 06</v>
      </c>
      <c r="B554" s="40" t="str">
        <f>Калькуляция!B348</f>
        <v>Хронический аппендицит</v>
      </c>
      <c r="C554" s="41" t="s">
        <v>398</v>
      </c>
      <c r="D554" s="189">
        <v>125544.9</v>
      </c>
      <c r="E554" s="39"/>
    </row>
    <row r="555" spans="1:5">
      <c r="A555" s="40" t="str">
        <f>Калькуляция!A349</f>
        <v>OPE 07</v>
      </c>
      <c r="B555" s="40" t="str">
        <f>Калькуляция!B349</f>
        <v>Лапароскопическая холецистэктомия</v>
      </c>
      <c r="C555" s="41" t="s">
        <v>398</v>
      </c>
      <c r="D555" s="189">
        <f>177026.12+4</f>
        <v>177030.12</v>
      </c>
      <c r="E555" s="39"/>
    </row>
    <row r="556" spans="1:5">
      <c r="A556" s="40" t="str">
        <f>Калькуляция!A350</f>
        <v>OPE 08</v>
      </c>
      <c r="B556" s="40" t="str">
        <f>Калькуляция!B350</f>
        <v>Операция на кистах печении</v>
      </c>
      <c r="C556" s="41" t="s">
        <v>398</v>
      </c>
      <c r="D556" s="189">
        <f>226520.76-1</f>
        <v>226519.76</v>
      </c>
      <c r="E556" s="39"/>
    </row>
    <row r="557" spans="1:5">
      <c r="A557" s="40" t="str">
        <f>Калькуляция!A351</f>
        <v>OPE 09</v>
      </c>
      <c r="B557" s="40" t="str">
        <f>Калькуляция!B351</f>
        <v>Традиоционная холецистэктомия</v>
      </c>
      <c r="C557" s="41" t="s">
        <v>398</v>
      </c>
      <c r="D557" s="189">
        <f>226520.76-1</f>
        <v>226519.76</v>
      </c>
      <c r="E557" s="39"/>
    </row>
    <row r="558" spans="1:5">
      <c r="A558" s="40"/>
      <c r="B558" s="37" t="s">
        <v>481</v>
      </c>
      <c r="C558" s="41"/>
      <c r="D558" s="189"/>
      <c r="E558" s="39"/>
    </row>
    <row r="559" spans="1:5">
      <c r="A559" s="40" t="str">
        <f>Калькуляция!A353</f>
        <v>GIN 01</v>
      </c>
      <c r="B559" s="40" t="str">
        <f>Калькуляция!B353</f>
        <v>Медицинский аборт</v>
      </c>
      <c r="C559" s="41" t="s">
        <v>398</v>
      </c>
      <c r="D559" s="201">
        <f>78817.88+2</f>
        <v>78819.88</v>
      </c>
      <c r="E559" s="39"/>
    </row>
    <row r="560" spans="1:5">
      <c r="A560" s="40" t="str">
        <f>Калькуляция!A354</f>
        <v>GIN 02</v>
      </c>
      <c r="B560" s="40" t="str">
        <f>Калькуляция!B354</f>
        <v>Клиновидная резекция яичника</v>
      </c>
      <c r="C560" s="41" t="s">
        <v>398</v>
      </c>
      <c r="D560" s="201">
        <v>280192.31</v>
      </c>
      <c r="E560" s="39"/>
    </row>
    <row r="561" spans="1:8">
      <c r="A561" s="40" t="str">
        <f>Калькуляция!A355</f>
        <v>GIN 03</v>
      </c>
      <c r="B561" s="40" t="str">
        <f>Калькуляция!B355</f>
        <v>Вскрытие абсцесса большой железы предверия</v>
      </c>
      <c r="C561" s="41" t="s">
        <v>398</v>
      </c>
      <c r="D561" s="201">
        <v>91518.39</v>
      </c>
      <c r="E561" s="39"/>
    </row>
    <row r="562" spans="1:8">
      <c r="A562" s="40" t="str">
        <f>Калькуляция!A356</f>
        <v>GIN 04</v>
      </c>
      <c r="B562" s="40" t="str">
        <f>Калькуляция!B357</f>
        <v>Диагностическое выскабливание</v>
      </c>
      <c r="C562" s="41" t="s">
        <v>398</v>
      </c>
      <c r="D562" s="201">
        <f>140486.68+3</f>
        <v>140489.68</v>
      </c>
      <c r="E562" s="39"/>
    </row>
    <row r="563" spans="1:8">
      <c r="A563" s="40" t="str">
        <f>Калькуляция!A357</f>
        <v>GIN 05</v>
      </c>
      <c r="B563" s="40" t="str">
        <f>Калькуляция!B358</f>
        <v>Полипэктомия</v>
      </c>
      <c r="C563" s="41" t="s">
        <v>398</v>
      </c>
      <c r="D563" s="201">
        <f>78817.88+2</f>
        <v>78819.88</v>
      </c>
      <c r="E563" s="39"/>
    </row>
    <row r="564" spans="1:8">
      <c r="A564" s="40" t="str">
        <f>Калькуляция!A358</f>
        <v>GIN 06</v>
      </c>
      <c r="B564" s="40" t="str">
        <f>Калькуляция!B359</f>
        <v>Раздельное диагностическое выскабливание</v>
      </c>
      <c r="C564" s="41" t="s">
        <v>398</v>
      </c>
      <c r="D564" s="201">
        <f>78817.88+2</f>
        <v>78819.88</v>
      </c>
      <c r="E564" s="39"/>
    </row>
    <row r="565" spans="1:8">
      <c r="A565" s="40" t="str">
        <f>Калькуляция!A359</f>
        <v>GIN 07</v>
      </c>
      <c r="B565" s="40" t="str">
        <f>Калькуляция!B360</f>
        <v>Удаление ВМС</v>
      </c>
      <c r="C565" s="41" t="s">
        <v>398</v>
      </c>
      <c r="D565" s="201">
        <f>1443.6+1</f>
        <v>1444.6</v>
      </c>
      <c r="E565" s="39"/>
    </row>
    <row r="566" spans="1:8">
      <c r="A566" s="40" t="str">
        <f>Калькуляция!A360</f>
        <v>GIN 08</v>
      </c>
      <c r="B566" s="40" t="str">
        <f>Калькуляция!B361</f>
        <v>Экстирпация матки</v>
      </c>
      <c r="C566" s="41" t="s">
        <v>398</v>
      </c>
      <c r="D566" s="201">
        <f>236283.86+1</f>
        <v>236284.86</v>
      </c>
      <c r="E566" s="39"/>
    </row>
    <row r="567" spans="1:8">
      <c r="A567" s="40" t="str">
        <f>Калькуляция!A361</f>
        <v>GIN 09</v>
      </c>
      <c r="B567" s="40" t="s">
        <v>1028</v>
      </c>
      <c r="C567" s="41" t="s">
        <v>398</v>
      </c>
      <c r="D567" s="201">
        <v>205975.82</v>
      </c>
      <c r="E567" s="39"/>
    </row>
    <row r="568" spans="1:8">
      <c r="A568" s="40" t="str">
        <f>Калькуляция!A362</f>
        <v>GIN 10</v>
      </c>
      <c r="B568" s="40" t="str">
        <f>Калькуляция!B362</f>
        <v>Надвлагалищная ампутация матки</v>
      </c>
      <c r="C568" s="41" t="s">
        <v>398</v>
      </c>
      <c r="D568" s="201">
        <f>205975.82+4</f>
        <v>205979.82</v>
      </c>
      <c r="E568" s="39"/>
      <c r="H568" s="33" t="s">
        <v>1027</v>
      </c>
    </row>
    <row r="569" spans="1:8">
      <c r="A569" s="40" t="str">
        <f>Калькуляция!A363</f>
        <v>GIN 11</v>
      </c>
      <c r="B569" s="40" t="str">
        <f>Калькуляция!B363</f>
        <v>Консервативная миомэктомия</v>
      </c>
      <c r="C569" s="41" t="s">
        <v>398</v>
      </c>
      <c r="D569" s="201">
        <f>557905.64-6</f>
        <v>557899.64</v>
      </c>
      <c r="E569" s="39"/>
    </row>
    <row r="570" spans="1:8">
      <c r="A570" s="40" t="str">
        <f>Калькуляция!A364</f>
        <v>GIN 12</v>
      </c>
      <c r="B570" s="40" t="str">
        <f>Калькуляция!B364</f>
        <v>Стерилизация маточных труб Лапаротомически</v>
      </c>
      <c r="C570" s="41" t="s">
        <v>398</v>
      </c>
      <c r="D570" s="201">
        <v>205975.82</v>
      </c>
      <c r="E570" s="39"/>
    </row>
    <row r="571" spans="1:8">
      <c r="A571" s="40" t="str">
        <f>Калькуляция!A365</f>
        <v>GIN 13</v>
      </c>
      <c r="B571" s="40" t="str">
        <f>Калькуляция!B365</f>
        <v>Стерилизация маточных труб Лапароскопически</v>
      </c>
      <c r="C571" s="41" t="s">
        <v>398</v>
      </c>
      <c r="D571" s="201">
        <v>205975.82</v>
      </c>
      <c r="E571" s="39"/>
    </row>
    <row r="572" spans="1:8">
      <c r="A572" s="40" t="str">
        <f>Калькуляция!A366</f>
        <v>GIN 14</v>
      </c>
      <c r="B572" s="40" t="str">
        <f>Калькуляция!B366</f>
        <v>Удаление кисты влагалища</v>
      </c>
      <c r="C572" s="41" t="s">
        <v>398</v>
      </c>
      <c r="D572" s="201">
        <v>91518.39</v>
      </c>
      <c r="E572" s="39"/>
    </row>
    <row r="573" spans="1:8" ht="27.75" customHeight="1">
      <c r="A573" s="40" t="str">
        <f>Калькуляция!A367</f>
        <v>GIN 15</v>
      </c>
      <c r="B573" s="40" t="str">
        <f>Калькуляция!B367</f>
        <v>Удаление, резекция, ушивание яичников и придатков Лапаротомически</v>
      </c>
      <c r="C573" s="41" t="s">
        <v>398</v>
      </c>
      <c r="D573" s="201">
        <v>280192.31</v>
      </c>
      <c r="E573" s="39"/>
      <c r="H573" s="33" t="s">
        <v>991</v>
      </c>
    </row>
    <row r="574" spans="1:8" ht="30" customHeight="1">
      <c r="A574" s="40" t="str">
        <f>Калькуляция!A368</f>
        <v>GIN 16</v>
      </c>
      <c r="B574" s="40" t="str">
        <f>Калькуляция!B368</f>
        <v>Удаление, резекция, ушивание яичников и придатков Лапароскопически</v>
      </c>
      <c r="C574" s="41" t="s">
        <v>398</v>
      </c>
      <c r="D574" s="201">
        <v>205975.82</v>
      </c>
      <c r="E574" s="39"/>
    </row>
    <row r="575" spans="1:8">
      <c r="A575" s="40" t="str">
        <f>Калькуляция!A369</f>
        <v>GIN 17</v>
      </c>
      <c r="B575" s="40" t="str">
        <f>Калькуляция!B369</f>
        <v>Передняя  кольпорафия</v>
      </c>
      <c r="C575" s="41" t="s">
        <v>398</v>
      </c>
      <c r="D575" s="201">
        <v>91518.39</v>
      </c>
      <c r="E575" s="39"/>
    </row>
    <row r="576" spans="1:8" ht="26.25" thickBot="1">
      <c r="A576" s="40" t="str">
        <f>Калькуляция!A370</f>
        <v>GIN 18</v>
      </c>
      <c r="B576" s="40" t="str">
        <f>Калькуляция!B370</f>
        <v>Задняя кольпорафия</v>
      </c>
      <c r="C576" s="41" t="s">
        <v>398</v>
      </c>
      <c r="D576" s="201">
        <v>91518.39</v>
      </c>
      <c r="E576" s="39"/>
      <c r="H576" s="187" t="s">
        <v>1029</v>
      </c>
    </row>
    <row r="577" spans="1:6">
      <c r="A577" s="40" t="str">
        <f>Калькуляция!A371</f>
        <v>GIN 19</v>
      </c>
      <c r="B577" s="40" t="str">
        <f>Калькуляция!B371</f>
        <v>Переднезадняя кольпорафия</v>
      </c>
      <c r="C577" s="41" t="s">
        <v>398</v>
      </c>
      <c r="D577" s="201">
        <v>91518.39</v>
      </c>
      <c r="E577" s="39"/>
    </row>
    <row r="578" spans="1:6" ht="27" customHeight="1">
      <c r="A578" s="40" t="str">
        <f>Калькуляция!A372</f>
        <v>GIN 20</v>
      </c>
      <c r="B578" s="40" t="s">
        <v>1029</v>
      </c>
      <c r="C578" s="41" t="s">
        <v>398</v>
      </c>
      <c r="D578" s="201">
        <f>78817.88+2</f>
        <v>78819.88</v>
      </c>
      <c r="E578" s="39"/>
    </row>
    <row r="579" spans="1:6">
      <c r="A579" s="40"/>
      <c r="B579" s="37" t="str">
        <f>Калькуляция!B373</f>
        <v>Анестезия</v>
      </c>
      <c r="C579" s="41"/>
      <c r="D579" s="189"/>
      <c r="E579" s="39"/>
    </row>
    <row r="580" spans="1:6">
      <c r="A580" s="40" t="str">
        <f>Калькуляция!A374</f>
        <v>ANE 01</v>
      </c>
      <c r="B580" s="40" t="str">
        <f>Калькуляция!B374</f>
        <v>Эпидуральная анальгезия</v>
      </c>
      <c r="C580" s="41" t="s">
        <v>398</v>
      </c>
      <c r="D580" s="189">
        <v>30000</v>
      </c>
      <c r="E580" s="39"/>
    </row>
    <row r="581" spans="1:6">
      <c r="A581" s="40" t="str">
        <f>Калькуляция!A375</f>
        <v>ANE 02</v>
      </c>
      <c r="B581" s="40" t="str">
        <f>Калькуляция!B375</f>
        <v>Эндотрахеальный наркоз</v>
      </c>
      <c r="C581" s="41" t="s">
        <v>398</v>
      </c>
      <c r="D581" s="189">
        <f>Калькуляция!M375</f>
        <v>36000</v>
      </c>
      <c r="E581" s="39"/>
    </row>
    <row r="582" spans="1:6">
      <c r="A582" s="40" t="str">
        <f>Калькуляция!A376</f>
        <v>ANE 03</v>
      </c>
      <c r="B582" s="40" t="str">
        <f>Калькуляция!B376</f>
        <v>Внутривенный наркоз</v>
      </c>
      <c r="C582" s="41" t="s">
        <v>398</v>
      </c>
      <c r="D582" s="189">
        <f>Калькуляция!M376</f>
        <v>12250</v>
      </c>
      <c r="E582" s="39"/>
    </row>
    <row r="583" spans="1:6">
      <c r="A583" s="40"/>
      <c r="B583" s="37" t="s">
        <v>547</v>
      </c>
      <c r="C583" s="41"/>
      <c r="D583" s="189"/>
      <c r="E583" s="39"/>
    </row>
    <row r="584" spans="1:6">
      <c r="A584" s="40" t="s">
        <v>548</v>
      </c>
      <c r="B584" s="40" t="s">
        <v>568</v>
      </c>
      <c r="C584" s="41" t="s">
        <v>398</v>
      </c>
      <c r="D584" s="189">
        <v>4640</v>
      </c>
      <c r="E584" s="39"/>
      <c r="F584" s="59">
        <v>4149.55</v>
      </c>
    </row>
    <row r="585" spans="1:6">
      <c r="A585" s="40" t="s">
        <v>549</v>
      </c>
      <c r="B585" s="40" t="s">
        <v>569</v>
      </c>
      <c r="C585" s="41" t="s">
        <v>398</v>
      </c>
      <c r="D585" s="189">
        <v>3529.58</v>
      </c>
      <c r="E585" s="39"/>
      <c r="F585" s="59">
        <v>3529.58</v>
      </c>
    </row>
    <row r="586" spans="1:6">
      <c r="A586" s="40" t="s">
        <v>550</v>
      </c>
      <c r="B586" s="40" t="s">
        <v>570</v>
      </c>
      <c r="C586" s="41" t="s">
        <v>398</v>
      </c>
      <c r="D586" s="189">
        <v>12000</v>
      </c>
      <c r="E586" s="39"/>
    </row>
    <row r="587" spans="1:6">
      <c r="A587" s="40" t="s">
        <v>551</v>
      </c>
      <c r="B587" s="40" t="s">
        <v>571</v>
      </c>
      <c r="C587" s="41" t="s">
        <v>398</v>
      </c>
      <c r="D587" s="189">
        <v>9933.9</v>
      </c>
      <c r="E587" s="39"/>
      <c r="F587" s="59">
        <v>8603.51</v>
      </c>
    </row>
    <row r="588" spans="1:6">
      <c r="A588" s="40" t="s">
        <v>552</v>
      </c>
      <c r="B588" s="40" t="s">
        <v>572</v>
      </c>
      <c r="C588" s="41" t="s">
        <v>398</v>
      </c>
      <c r="D588" s="189">
        <v>10014.780000000001</v>
      </c>
      <c r="E588" s="39"/>
      <c r="F588" s="59">
        <v>10014.780000000001</v>
      </c>
    </row>
    <row r="589" spans="1:6">
      <c r="A589" s="40" t="s">
        <v>553</v>
      </c>
      <c r="B589" s="40" t="s">
        <v>573</v>
      </c>
      <c r="C589" s="41" t="s">
        <v>398</v>
      </c>
      <c r="D589" s="189">
        <v>8899.99</v>
      </c>
      <c r="E589" s="39"/>
    </row>
    <row r="590" spans="1:6">
      <c r="A590" s="40" t="s">
        <v>554</v>
      </c>
      <c r="B590" s="40" t="s">
        <v>574</v>
      </c>
      <c r="C590" s="41" t="s">
        <v>398</v>
      </c>
      <c r="D590" s="189">
        <f>16604.38-4</f>
        <v>16600.38</v>
      </c>
      <c r="E590" s="39"/>
    </row>
    <row r="591" spans="1:6">
      <c r="A591" s="40" t="s">
        <v>555</v>
      </c>
      <c r="B591" s="40" t="s">
        <v>575</v>
      </c>
      <c r="C591" s="41" t="s">
        <v>398</v>
      </c>
      <c r="D591" s="189">
        <v>8000</v>
      </c>
      <c r="E591" s="39"/>
    </row>
    <row r="592" spans="1:6">
      <c r="A592" s="40" t="s">
        <v>556</v>
      </c>
      <c r="B592" s="40" t="s">
        <v>576</v>
      </c>
      <c r="C592" s="41" t="s">
        <v>398</v>
      </c>
      <c r="D592" s="189">
        <v>10000</v>
      </c>
      <c r="E592" s="39"/>
    </row>
    <row r="593" spans="1:6">
      <c r="A593" s="40" t="s">
        <v>557</v>
      </c>
      <c r="B593" s="40" t="s">
        <v>577</v>
      </c>
      <c r="C593" s="41" t="s">
        <v>398</v>
      </c>
      <c r="D593" s="189">
        <v>1000</v>
      </c>
      <c r="E593" s="39"/>
    </row>
    <row r="594" spans="1:6">
      <c r="A594" s="40" t="s">
        <v>558</v>
      </c>
      <c r="B594" s="40" t="s">
        <v>578</v>
      </c>
      <c r="C594" s="41" t="s">
        <v>398</v>
      </c>
      <c r="D594" s="189">
        <v>2869.57</v>
      </c>
      <c r="E594" s="39"/>
    </row>
    <row r="595" spans="1:6">
      <c r="A595" s="40" t="s">
        <v>559</v>
      </c>
      <c r="B595" s="40" t="s">
        <v>579</v>
      </c>
      <c r="C595" s="41" t="s">
        <v>398</v>
      </c>
      <c r="D595" s="189">
        <v>4724</v>
      </c>
      <c r="E595" s="39"/>
      <c r="F595" s="59">
        <v>1142.22</v>
      </c>
    </row>
    <row r="596" spans="1:6">
      <c r="A596" s="40" t="s">
        <v>560</v>
      </c>
      <c r="B596" s="40" t="s">
        <v>580</v>
      </c>
      <c r="C596" s="41" t="s">
        <v>398</v>
      </c>
      <c r="D596" s="189">
        <v>8000</v>
      </c>
      <c r="E596" s="39"/>
      <c r="F596" s="59">
        <v>2443.4899999999998</v>
      </c>
    </row>
    <row r="597" spans="1:6">
      <c r="A597" s="40" t="s">
        <v>561</v>
      </c>
      <c r="B597" s="40" t="s">
        <v>581</v>
      </c>
      <c r="C597" s="41" t="s">
        <v>398</v>
      </c>
      <c r="D597" s="189">
        <v>10000</v>
      </c>
      <c r="E597" s="39"/>
      <c r="F597" s="59">
        <v>2443.4899999999998</v>
      </c>
    </row>
    <row r="598" spans="1:6">
      <c r="A598" s="40" t="s">
        <v>562</v>
      </c>
      <c r="B598" s="40" t="s">
        <v>582</v>
      </c>
      <c r="C598" s="41" t="s">
        <v>398</v>
      </c>
      <c r="D598" s="189">
        <v>7000</v>
      </c>
      <c r="E598" s="39"/>
      <c r="F598" s="59">
        <v>2443.4899999999998</v>
      </c>
    </row>
    <row r="599" spans="1:6">
      <c r="A599" s="40" t="s">
        <v>563</v>
      </c>
      <c r="B599" s="40" t="s">
        <v>583</v>
      </c>
      <c r="C599" s="41" t="s">
        <v>398</v>
      </c>
      <c r="D599" s="189">
        <v>5584.89</v>
      </c>
      <c r="E599" s="39"/>
      <c r="F599" s="59">
        <v>5584.89</v>
      </c>
    </row>
    <row r="600" spans="1:6">
      <c r="A600" s="40" t="s">
        <v>564</v>
      </c>
      <c r="B600" s="40" t="s">
        <v>584</v>
      </c>
      <c r="C600" s="41" t="s">
        <v>398</v>
      </c>
      <c r="D600" s="189">
        <f>10902.36-2</f>
        <v>10900.36</v>
      </c>
      <c r="E600" s="39"/>
    </row>
    <row r="601" spans="1:6">
      <c r="A601" s="40" t="s">
        <v>565</v>
      </c>
      <c r="B601" s="40" t="s">
        <v>585</v>
      </c>
      <c r="C601" s="41" t="s">
        <v>398</v>
      </c>
      <c r="D601" s="189">
        <f>10274.15+1</f>
        <v>10275.15</v>
      </c>
      <c r="E601" s="39"/>
    </row>
    <row r="602" spans="1:6">
      <c r="A602" s="40" t="s">
        <v>566</v>
      </c>
      <c r="B602" s="40" t="s">
        <v>586</v>
      </c>
      <c r="C602" s="41" t="s">
        <v>398</v>
      </c>
      <c r="D602" s="189">
        <v>4000</v>
      </c>
      <c r="E602" s="39"/>
    </row>
    <row r="603" spans="1:6">
      <c r="A603" s="40" t="s">
        <v>567</v>
      </c>
      <c r="B603" s="40" t="s">
        <v>587</v>
      </c>
      <c r="C603" s="41" t="s">
        <v>398</v>
      </c>
      <c r="D603" s="189">
        <v>6000</v>
      </c>
      <c r="E603" s="39"/>
    </row>
    <row r="604" spans="1:6">
      <c r="A604" s="53"/>
      <c r="B604" s="53"/>
      <c r="C604" s="54"/>
      <c r="D604" s="200"/>
      <c r="E604" s="56"/>
    </row>
    <row r="605" spans="1:6">
      <c r="A605" s="53"/>
      <c r="B605" s="53"/>
      <c r="C605" s="54"/>
      <c r="D605" s="200"/>
      <c r="E605" s="56"/>
    </row>
    <row r="606" spans="1:6">
      <c r="A606" s="53"/>
      <c r="B606" s="53"/>
      <c r="C606" s="54"/>
      <c r="D606" s="200"/>
      <c r="E606" s="56"/>
    </row>
    <row r="607" spans="1:6">
      <c r="A607" s="53"/>
      <c r="B607" s="53"/>
      <c r="C607" s="54"/>
      <c r="D607" s="200"/>
      <c r="E607" s="56"/>
    </row>
    <row r="608" spans="1:6">
      <c r="A608" s="53"/>
      <c r="B608" s="53"/>
      <c r="C608" s="54"/>
      <c r="D608" s="200"/>
      <c r="E608" s="56"/>
    </row>
    <row r="609" spans="1:13" ht="17.25" customHeight="1">
      <c r="A609" s="47" t="s">
        <v>410</v>
      </c>
      <c r="C609" s="48"/>
    </row>
    <row r="610" spans="1:13" ht="12.75" customHeight="1">
      <c r="A610" s="49" t="s">
        <v>411</v>
      </c>
      <c r="C610" s="48"/>
    </row>
    <row r="611" spans="1:13" ht="8.25" customHeight="1">
      <c r="A611" s="50"/>
      <c r="C611" s="48"/>
    </row>
    <row r="612" spans="1:13" ht="18.75" customHeight="1">
      <c r="A612" s="33"/>
      <c r="B612" s="47"/>
      <c r="C612" s="34"/>
      <c r="D612" s="203"/>
    </row>
    <row r="613" spans="1:13" customFormat="1" ht="17.25" customHeight="1">
      <c r="A613" s="83"/>
      <c r="B613" s="84" t="s">
        <v>589</v>
      </c>
      <c r="C613" s="84"/>
      <c r="D613" s="249" t="s">
        <v>590</v>
      </c>
      <c r="E613" s="249"/>
      <c r="G613" s="85"/>
      <c r="H613" s="86"/>
      <c r="J613" s="86"/>
      <c r="K613" s="86"/>
      <c r="L613" s="86"/>
      <c r="M613" s="86"/>
    </row>
    <row r="614" spans="1:13" customFormat="1" ht="12.75" customHeight="1">
      <c r="A614" s="87" t="s">
        <v>591</v>
      </c>
      <c r="B614" s="88"/>
      <c r="C614" s="88"/>
      <c r="D614" s="194"/>
      <c r="E614" s="88"/>
      <c r="G614" s="89"/>
      <c r="H614" s="90"/>
      <c r="M614" s="86"/>
    </row>
    <row r="615" spans="1:13" s="92" customFormat="1" ht="27.75" customHeight="1">
      <c r="A615" s="91"/>
      <c r="B615" s="93" t="s">
        <v>36</v>
      </c>
      <c r="C615" s="93"/>
      <c r="D615" s="249" t="s">
        <v>592</v>
      </c>
      <c r="E615" s="249"/>
      <c r="G615" s="85"/>
      <c r="H615" s="91"/>
      <c r="I615" s="91"/>
      <c r="J615" s="91"/>
      <c r="K615" s="91"/>
      <c r="L615" s="91"/>
      <c r="M615" s="91"/>
    </row>
    <row r="616" spans="1:13" ht="13.5" customHeight="1">
      <c r="A616" s="47"/>
      <c r="C616" s="34"/>
      <c r="D616" s="203"/>
    </row>
    <row r="617" spans="1:13" ht="15" customHeight="1">
      <c r="A617" s="47"/>
      <c r="B617" s="52"/>
      <c r="C617" s="244"/>
      <c r="D617" s="244"/>
    </row>
    <row r="618" spans="1:13">
      <c r="A618" s="33"/>
      <c r="B618" s="47"/>
      <c r="C618" s="51"/>
      <c r="D618" s="203"/>
    </row>
    <row r="619" spans="1:13">
      <c r="A619" s="33"/>
      <c r="C619" s="31"/>
    </row>
    <row r="620" spans="1:13">
      <c r="A620" s="33"/>
      <c r="C620" s="31"/>
    </row>
    <row r="621" spans="1:13">
      <c r="A621" s="33"/>
      <c r="C621" s="31"/>
    </row>
    <row r="622" spans="1:13">
      <c r="A622" s="33"/>
      <c r="C622" s="31"/>
    </row>
    <row r="623" spans="1:13">
      <c r="A623" s="33"/>
      <c r="C623" s="31"/>
    </row>
    <row r="624" spans="1:13">
      <c r="A624" s="33"/>
      <c r="C624" s="31"/>
    </row>
    <row r="625" spans="1:3">
      <c r="A625" s="33"/>
      <c r="C625" s="31"/>
    </row>
    <row r="626" spans="1:3">
      <c r="A626" s="33"/>
      <c r="C626" s="31"/>
    </row>
    <row r="627" spans="1:3">
      <c r="A627" s="33"/>
      <c r="C627" s="31"/>
    </row>
    <row r="628" spans="1:3">
      <c r="A628" s="33"/>
      <c r="C628" s="31"/>
    </row>
    <row r="629" spans="1:3">
      <c r="A629" s="33"/>
      <c r="C629" s="31"/>
    </row>
    <row r="630" spans="1:3">
      <c r="A630" s="33"/>
      <c r="C630" s="31"/>
    </row>
    <row r="631" spans="1:3">
      <c r="A631" s="33"/>
      <c r="C631" s="31"/>
    </row>
    <row r="632" spans="1:3">
      <c r="A632" s="33"/>
      <c r="C632" s="31"/>
    </row>
  </sheetData>
  <autoFilter ref="A12:K582" xr:uid="{00000000-0009-0000-0000-000008000000}"/>
  <mergeCells count="12">
    <mergeCell ref="D1:E1"/>
    <mergeCell ref="D2:E2"/>
    <mergeCell ref="D3:E3"/>
    <mergeCell ref="D4:E4"/>
    <mergeCell ref="D6:E6"/>
    <mergeCell ref="D5:E5"/>
    <mergeCell ref="C617:D617"/>
    <mergeCell ref="A9:E9"/>
    <mergeCell ref="A10:E10"/>
    <mergeCell ref="D613:E613"/>
    <mergeCell ref="D615:E615"/>
    <mergeCell ref="D467:D468"/>
  </mergeCells>
  <printOptions horizontalCentered="1"/>
  <pageMargins left="0.19685039370078741" right="0.19685039370078741" top="0.31496062992125984" bottom="0.31496062992125984" header="0" footer="0"/>
  <pageSetup paperSize="9" scale="77" fitToHeight="0" orientation="portrait" r:id="rId1"/>
  <headerFooter alignWithMargins="0"/>
  <rowBreaks count="7" manualBreakCount="7">
    <brk id="54" max="4" man="1"/>
    <brk id="104" max="4" man="1"/>
    <brk id="151" max="4" man="1"/>
    <brk id="204" max="4" man="1"/>
    <brk id="431" max="4" man="1"/>
    <brk id="519" max="4" man="1"/>
    <brk id="57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16</vt:i4>
      </vt:variant>
    </vt:vector>
  </HeadingPairs>
  <TitlesOfParts>
    <vt:vector size="25" baseType="lpstr">
      <vt:lpstr>Калькуляция</vt:lpstr>
      <vt:lpstr>прейскурант. (2)</vt:lpstr>
      <vt:lpstr>2 вариант (4)</vt:lpstr>
      <vt:lpstr>2 вариант (3)</vt:lpstr>
      <vt:lpstr>2 вариант (2)</vt:lpstr>
      <vt:lpstr>анализы лаб </vt:lpstr>
      <vt:lpstr>изм 2023</vt:lpstr>
      <vt:lpstr>2023</vt:lpstr>
      <vt:lpstr>2024 вариант</vt:lpstr>
      <vt:lpstr>'2 вариант (2)'!Заголовки_для_печати</vt:lpstr>
      <vt:lpstr>'2 вариант (4)'!Заголовки_для_печати</vt:lpstr>
      <vt:lpstr>'2023'!Заголовки_для_печати</vt:lpstr>
      <vt:lpstr>'2024 вариант'!Заголовки_для_печати</vt:lpstr>
      <vt:lpstr>'анализы лаб '!Заголовки_для_печати</vt:lpstr>
      <vt:lpstr>'изм 2023'!Заголовки_для_печати</vt:lpstr>
      <vt:lpstr>'прейскурант. (2)'!Заголовки_для_печати</vt:lpstr>
      <vt:lpstr>'2 вариант (2)'!Область_печати</vt:lpstr>
      <vt:lpstr>'2 вариант (3)'!Область_печати</vt:lpstr>
      <vt:lpstr>'2 вариант (4)'!Область_печати</vt:lpstr>
      <vt:lpstr>'2023'!Область_печати</vt:lpstr>
      <vt:lpstr>'2024 вариант'!Область_печати</vt:lpstr>
      <vt:lpstr>'анализы лаб '!Область_печати</vt:lpstr>
      <vt:lpstr>'изм 2023'!Область_печати</vt:lpstr>
      <vt:lpstr>Калькуляция!Область_печати</vt:lpstr>
      <vt:lpstr>'прейскурант.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Козыбаев Куаныш</dc:creator>
  <cp:lastModifiedBy>Пользователь Windows</cp:lastModifiedBy>
  <cp:lastPrinted>2024-05-16T12:06:54Z</cp:lastPrinted>
  <dcterms:created xsi:type="dcterms:W3CDTF">2022-11-04T04:37:08Z</dcterms:created>
  <dcterms:modified xsi:type="dcterms:W3CDTF">2024-06-13T04:55:50Z</dcterms:modified>
</cp:coreProperties>
</file>